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19440" windowHeight="11160" activeTab="4"/>
  </bookViews>
  <sheets>
    <sheet name="Índice" sheetId="1" r:id="rId1"/>
    <sheet name="Presentación" sheetId="10" r:id="rId2"/>
    <sheet name="Informantes" sheetId="9" r:id="rId3"/>
    <sheet name="CNGSPSPE_2020_M1_Secc9" sheetId="4" r:id="rId4"/>
    <sheet name="Participantes y comentarios" sheetId="5" r:id="rId5"/>
    <sheet name="Glosario" sheetId="7" r:id="rId6"/>
  </sheets>
  <definedNames>
    <definedName name="_xlnm.Print_Area" localSheetId="0">Índice!$A$1:$AE$29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480" i="4" l="1"/>
  <c r="AK480" i="4"/>
  <c r="AJ480" i="4"/>
  <c r="O477" i="4"/>
  <c r="AI559" i="4"/>
  <c r="AG559" i="4"/>
  <c r="AM574" i="4" s="1"/>
  <c r="K475" i="4"/>
  <c r="K459" i="4"/>
  <c r="K458" i="4"/>
  <c r="K460" i="4"/>
  <c r="K451" i="4"/>
  <c r="K452" i="4"/>
  <c r="K453" i="4"/>
  <c r="K454" i="4"/>
  <c r="K455" i="4"/>
  <c r="K456" i="4"/>
  <c r="K457" i="4"/>
  <c r="K450" i="4"/>
  <c r="K466" i="4"/>
  <c r="K476" i="4"/>
  <c r="K467" i="4"/>
  <c r="K468" i="4"/>
  <c r="K469" i="4"/>
  <c r="K470" i="4"/>
  <c r="K471" i="4"/>
  <c r="K472" i="4"/>
  <c r="K473" i="4"/>
  <c r="K474" i="4"/>
  <c r="AM613" i="4" l="1"/>
  <c r="AM612" i="4"/>
  <c r="AV591" i="4"/>
  <c r="AU591" i="4"/>
  <c r="AS591" i="4"/>
  <c r="AR591" i="4"/>
  <c r="AV592" i="4"/>
  <c r="AU592" i="4"/>
  <c r="AS592" i="4"/>
  <c r="AR592" i="4"/>
  <c r="AV590" i="4"/>
  <c r="AU590" i="4"/>
  <c r="AS590" i="4"/>
  <c r="AR590" i="4"/>
  <c r="AG493" i="4" l="1"/>
  <c r="AI498" i="4"/>
  <c r="AI497" i="4"/>
  <c r="AL498" i="4"/>
  <c r="AL497" i="4"/>
  <c r="AK498" i="4"/>
  <c r="AK497" i="4"/>
  <c r="AJ497" i="4"/>
  <c r="S429" i="4"/>
  <c r="W429" i="4"/>
  <c r="AA429" i="4"/>
  <c r="BZ224" i="4"/>
  <c r="AY207" i="4"/>
  <c r="AX207" i="4"/>
  <c r="AY206" i="4"/>
  <c r="AX206" i="4"/>
  <c r="AY205" i="4"/>
  <c r="AX205" i="4"/>
  <c r="CE91" i="4"/>
  <c r="CY144" i="4"/>
  <c r="CX144" i="4"/>
  <c r="CV144" i="4"/>
  <c r="CU144" i="4"/>
  <c r="CT144" i="4"/>
  <c r="CS144" i="4"/>
  <c r="CR144" i="4"/>
  <c r="CQ144" i="4"/>
  <c r="CP144" i="4"/>
  <c r="CO144" i="4"/>
  <c r="CN144" i="4"/>
  <c r="CM144" i="4"/>
  <c r="CL144" i="4"/>
  <c r="CK144" i="4"/>
  <c r="CJ144" i="4"/>
  <c r="CI144" i="4"/>
  <c r="CH144" i="4"/>
  <c r="CG144" i="4"/>
  <c r="CF144" i="4"/>
  <c r="CE144" i="4"/>
  <c r="CY143" i="4"/>
  <c r="CX143" i="4"/>
  <c r="CV143" i="4"/>
  <c r="CU143" i="4"/>
  <c r="CT143" i="4"/>
  <c r="CS143" i="4"/>
  <c r="CR143" i="4"/>
  <c r="CQ143" i="4"/>
  <c r="CP143" i="4"/>
  <c r="CO143" i="4"/>
  <c r="CN143" i="4"/>
  <c r="CM143" i="4"/>
  <c r="CL143" i="4"/>
  <c r="CK143" i="4"/>
  <c r="CJ143" i="4"/>
  <c r="CI143" i="4"/>
  <c r="CH143" i="4"/>
  <c r="CG143" i="4"/>
  <c r="CF143" i="4"/>
  <c r="CE143" i="4"/>
  <c r="AG143" i="4" l="1"/>
  <c r="AH143" i="4"/>
  <c r="AI143" i="4"/>
  <c r="AG144" i="4"/>
  <c r="AH144" i="4"/>
  <c r="AI144" i="4"/>
  <c r="AG145" i="4"/>
  <c r="AH145" i="4"/>
  <c r="AI145" i="4"/>
  <c r="AG146" i="4"/>
  <c r="AH146" i="4"/>
  <c r="AI146" i="4"/>
  <c r="AG147" i="4"/>
  <c r="AH147" i="4"/>
  <c r="AI147" i="4"/>
  <c r="AG148" i="4"/>
  <c r="AH148" i="4"/>
  <c r="AI148" i="4"/>
  <c r="AG149" i="4"/>
  <c r="AH149" i="4"/>
  <c r="AI149" i="4"/>
  <c r="AI150" i="4"/>
  <c r="AH153" i="4"/>
  <c r="AG154" i="4"/>
  <c r="AH154" i="4"/>
  <c r="AI154" i="4"/>
  <c r="AG155" i="4"/>
  <c r="AH155" i="4"/>
  <c r="AI155" i="4"/>
  <c r="AG156" i="4"/>
  <c r="AH156" i="4"/>
  <c r="AI156" i="4"/>
  <c r="AG157" i="4"/>
  <c r="AH157" i="4"/>
  <c r="AI157" i="4"/>
  <c r="AH150" i="4"/>
  <c r="AG150" i="4"/>
  <c r="AG151" i="4"/>
  <c r="AH151" i="4"/>
  <c r="AH152" i="4"/>
  <c r="AI153" i="4"/>
  <c r="AG153" i="4"/>
  <c r="AI151" i="4" l="1"/>
  <c r="CW144" i="4"/>
  <c r="CW143" i="4"/>
  <c r="AG152" i="4"/>
  <c r="AI152" i="4"/>
  <c r="AU205" i="4"/>
  <c r="AP498" i="4"/>
  <c r="AP497" i="4"/>
  <c r="AQ498" i="4"/>
  <c r="AQ497" i="4"/>
  <c r="AJ498" i="4"/>
  <c r="AS498" i="4"/>
  <c r="AR498" i="4"/>
  <c r="AS497" i="4"/>
  <c r="AR497" i="4"/>
  <c r="O499" i="4"/>
  <c r="AG140" i="4" l="1"/>
  <c r="AT422" i="4"/>
  <c r="AS422" i="4"/>
  <c r="AT423" i="4"/>
  <c r="AS423" i="4"/>
  <c r="AS421" i="4"/>
  <c r="AG221" i="4"/>
  <c r="AG222" i="4"/>
  <c r="AG223" i="4"/>
  <c r="AG224" i="4"/>
  <c r="AU206" i="4"/>
  <c r="AV206" i="4"/>
  <c r="AV207" i="4"/>
  <c r="AU207" i="4"/>
  <c r="BD142" i="4" l="1"/>
  <c r="BP142" i="4"/>
  <c r="BL142" i="4"/>
  <c r="AT142" i="4"/>
  <c r="BH142" i="4"/>
  <c r="AJ142" i="4"/>
  <c r="AJ151" i="4"/>
  <c r="AJ145" i="4"/>
  <c r="AJ155" i="4"/>
  <c r="AJ144" i="4"/>
  <c r="AJ149" i="4"/>
  <c r="AJ152" i="4"/>
  <c r="AJ146" i="4"/>
  <c r="AJ157" i="4"/>
  <c r="AJ143" i="4"/>
  <c r="AJ148" i="4"/>
  <c r="AJ150" i="4"/>
  <c r="AJ153" i="4"/>
  <c r="AJ147" i="4"/>
  <c r="AJ156" i="4"/>
  <c r="AJ154" i="4"/>
  <c r="BP242" i="4"/>
  <c r="BS242" i="4"/>
  <c r="BV242" i="4"/>
  <c r="BY242" i="4"/>
  <c r="CB242" i="4"/>
  <c r="BP243" i="4"/>
  <c r="BS243" i="4"/>
  <c r="BV243" i="4"/>
  <c r="BY243" i="4"/>
  <c r="CB243" i="4"/>
  <c r="BP244" i="4"/>
  <c r="BS244" i="4"/>
  <c r="BV244" i="4"/>
  <c r="BY244" i="4"/>
  <c r="CB244" i="4"/>
  <c r="BP245" i="4"/>
  <c r="BS245" i="4"/>
  <c r="BV245" i="4"/>
  <c r="BY245" i="4"/>
  <c r="CB245" i="4"/>
  <c r="BP246" i="4"/>
  <c r="BS246" i="4"/>
  <c r="BV246" i="4"/>
  <c r="BY246" i="4"/>
  <c r="CB246" i="4"/>
  <c r="BM246" i="4"/>
  <c r="BM245" i="4"/>
  <c r="BM244" i="4"/>
  <c r="BM243" i="4"/>
  <c r="BM242" i="4"/>
  <c r="AG64" i="4" l="1"/>
  <c r="AG274" i="4"/>
  <c r="B283" i="4" s="1"/>
  <c r="AG299" i="4"/>
  <c r="AG379" i="4"/>
  <c r="AG394" i="4"/>
  <c r="AG464" i="4"/>
  <c r="AL468" i="4" l="1"/>
  <c r="AL472" i="4"/>
  <c r="AL476" i="4"/>
  <c r="AL469" i="4"/>
  <c r="AL473" i="4"/>
  <c r="AL466" i="4"/>
  <c r="AL470" i="4"/>
  <c r="AL474" i="4"/>
  <c r="AL467" i="4"/>
  <c r="AL471" i="4"/>
  <c r="AL475" i="4"/>
  <c r="AK468" i="4"/>
  <c r="AK472" i="4"/>
  <c r="AK476" i="4"/>
  <c r="AJ469" i="4"/>
  <c r="AJ473" i="4"/>
  <c r="AJ466" i="4"/>
  <c r="AK474" i="4"/>
  <c r="AJ471" i="4"/>
  <c r="AJ468" i="4"/>
  <c r="AJ476" i="4"/>
  <c r="AK469" i="4"/>
  <c r="AK473" i="4"/>
  <c r="AK466" i="4"/>
  <c r="AJ470" i="4"/>
  <c r="AJ474" i="4"/>
  <c r="AK470" i="4"/>
  <c r="AJ467" i="4"/>
  <c r="AJ475" i="4"/>
  <c r="AK467" i="4"/>
  <c r="AK471" i="4"/>
  <c r="AK475" i="4"/>
  <c r="AJ472" i="4"/>
  <c r="B9" i="1"/>
  <c r="B10" i="9"/>
  <c r="B10" i="5" s="1"/>
  <c r="N10" i="10"/>
  <c r="N9" i="1" s="1"/>
  <c r="AK477" i="4" l="1"/>
  <c r="AL477" i="4"/>
  <c r="AJ477" i="4"/>
  <c r="N10" i="9"/>
  <c r="B8" i="4"/>
  <c r="B10" i="7"/>
  <c r="B482" i="4" l="1"/>
  <c r="N10" i="7"/>
  <c r="N8" i="4"/>
  <c r="N10" i="5"/>
  <c r="AG448" i="4" l="1"/>
  <c r="AI363" i="4"/>
  <c r="AH363" i="4"/>
  <c r="AG363" i="4"/>
  <c r="M227" i="4"/>
  <c r="P227" i="4"/>
  <c r="S227" i="4"/>
  <c r="V227" i="4"/>
  <c r="Y227" i="4"/>
  <c r="AB227" i="4"/>
  <c r="B52" i="4"/>
  <c r="B45" i="4"/>
  <c r="AM480" i="4" l="1"/>
  <c r="AK452" i="4"/>
  <c r="AK456" i="4"/>
  <c r="AK460" i="4"/>
  <c r="AJ453" i="4"/>
  <c r="AJ457" i="4"/>
  <c r="AJ450" i="4"/>
  <c r="AL453" i="4"/>
  <c r="AL457" i="4"/>
  <c r="AL450" i="4"/>
  <c r="AL454" i="4"/>
  <c r="AL458" i="4"/>
  <c r="AO480" i="4"/>
  <c r="AK454" i="4"/>
  <c r="AK458" i="4"/>
  <c r="AJ451" i="4"/>
  <c r="AJ455" i="4"/>
  <c r="AJ459" i="4"/>
  <c r="AL451" i="4"/>
  <c r="AL455" i="4"/>
  <c r="AK451" i="4"/>
  <c r="AK459" i="4"/>
  <c r="AJ456" i="4"/>
  <c r="AL452" i="4"/>
  <c r="AL460" i="4"/>
  <c r="AN480" i="4"/>
  <c r="AK453" i="4"/>
  <c r="AK457" i="4"/>
  <c r="AK450" i="4"/>
  <c r="AJ454" i="4"/>
  <c r="AJ458" i="4"/>
  <c r="AL459" i="4"/>
  <c r="AK455" i="4"/>
  <c r="AJ452" i="4"/>
  <c r="AJ460" i="4"/>
  <c r="AL456" i="4"/>
  <c r="AG90" i="4"/>
  <c r="AG588" i="4"/>
  <c r="AJ461" i="4" l="1"/>
  <c r="AL461" i="4"/>
  <c r="AK461" i="4"/>
  <c r="B483" i="4"/>
  <c r="AS593" i="4"/>
  <c r="AR593" i="4"/>
  <c r="B606" i="4" s="1"/>
  <c r="AV593" i="4"/>
  <c r="AU593" i="4"/>
  <c r="Q606" i="4" s="1"/>
  <c r="AU498" i="4"/>
  <c r="AN498" i="4"/>
  <c r="AU497" i="4"/>
  <c r="AN497" i="4"/>
  <c r="AM497" i="4"/>
  <c r="AT498" i="4"/>
  <c r="AM498" i="4"/>
  <c r="AT497" i="4"/>
  <c r="AN613" i="4"/>
  <c r="AN612" i="4"/>
  <c r="AN611" i="4"/>
  <c r="AM611" i="4"/>
  <c r="K601" i="4"/>
  <c r="AI611" i="4"/>
  <c r="AH611" i="4"/>
  <c r="AG611" i="4"/>
  <c r="AG609" i="4"/>
  <c r="B618" i="4" s="1"/>
  <c r="I599" i="4"/>
  <c r="AG599" i="4" s="1"/>
  <c r="I591" i="4"/>
  <c r="AG591" i="4" s="1"/>
  <c r="I592" i="4"/>
  <c r="AG592" i="4" s="1"/>
  <c r="I593" i="4"/>
  <c r="AG593" i="4" s="1"/>
  <c r="I594" i="4"/>
  <c r="AG594" i="4" s="1"/>
  <c r="I595" i="4"/>
  <c r="AG595" i="4" s="1"/>
  <c r="I596" i="4"/>
  <c r="AG596" i="4" s="1"/>
  <c r="I597" i="4"/>
  <c r="AG597" i="4" s="1"/>
  <c r="I598" i="4"/>
  <c r="AG598" i="4" s="1"/>
  <c r="I600" i="4"/>
  <c r="AG600" i="4" s="1"/>
  <c r="I590" i="4"/>
  <c r="AG590" i="4" s="1"/>
  <c r="AM573" i="4"/>
  <c r="AM572" i="4"/>
  <c r="AM566" i="4"/>
  <c r="AM565" i="4"/>
  <c r="AM591" i="4"/>
  <c r="AN591" i="4"/>
  <c r="AO591" i="4"/>
  <c r="AM592" i="4"/>
  <c r="AN592" i="4"/>
  <c r="AO592" i="4"/>
  <c r="AM593" i="4"/>
  <c r="AN593" i="4"/>
  <c r="AO593" i="4"/>
  <c r="AM594" i="4"/>
  <c r="AN594" i="4"/>
  <c r="AO594" i="4"/>
  <c r="AM595" i="4"/>
  <c r="AN595" i="4"/>
  <c r="AO595" i="4"/>
  <c r="AM596" i="4"/>
  <c r="AN596" i="4"/>
  <c r="AO596" i="4"/>
  <c r="AM597" i="4"/>
  <c r="AN597" i="4"/>
  <c r="AO597" i="4"/>
  <c r="AM598" i="4"/>
  <c r="AN598" i="4"/>
  <c r="AO598" i="4"/>
  <c r="AM599" i="4"/>
  <c r="AN599" i="4"/>
  <c r="AO599" i="4"/>
  <c r="AM600" i="4"/>
  <c r="AN600" i="4"/>
  <c r="AO600" i="4"/>
  <c r="AO590" i="4"/>
  <c r="AN590" i="4"/>
  <c r="AM590" i="4"/>
  <c r="AI591" i="4"/>
  <c r="AJ591" i="4"/>
  <c r="AK591" i="4"/>
  <c r="AI592" i="4"/>
  <c r="AJ592" i="4"/>
  <c r="AK592" i="4"/>
  <c r="AI593" i="4"/>
  <c r="AJ593" i="4"/>
  <c r="AK593" i="4"/>
  <c r="AI594" i="4"/>
  <c r="AJ594" i="4"/>
  <c r="AK594" i="4"/>
  <c r="AI595" i="4"/>
  <c r="AJ595" i="4"/>
  <c r="AK595" i="4"/>
  <c r="AI596" i="4"/>
  <c r="AJ596" i="4"/>
  <c r="AK596" i="4"/>
  <c r="AI597" i="4"/>
  <c r="AJ597" i="4"/>
  <c r="AK597" i="4"/>
  <c r="AI598" i="4"/>
  <c r="AJ598" i="4"/>
  <c r="AK598" i="4"/>
  <c r="AI599" i="4"/>
  <c r="AJ599" i="4"/>
  <c r="AK599" i="4"/>
  <c r="AI600" i="4"/>
  <c r="AJ600" i="4"/>
  <c r="AK600" i="4"/>
  <c r="AK590" i="4"/>
  <c r="AJ590" i="4"/>
  <c r="AI590" i="4"/>
  <c r="AI571" i="4"/>
  <c r="AG571" i="4"/>
  <c r="AG567" i="4"/>
  <c r="AI563" i="4"/>
  <c r="AH563" i="4"/>
  <c r="AG563" i="4"/>
  <c r="AI561" i="4"/>
  <c r="AH561" i="4"/>
  <c r="AG561" i="4"/>
  <c r="AH571" i="4"/>
  <c r="AI567" i="4"/>
  <c r="AH567" i="4"/>
  <c r="B481" i="4" l="1"/>
  <c r="AI588" i="4"/>
  <c r="AN614" i="4"/>
  <c r="Q617" i="4" s="1"/>
  <c r="AM614" i="4"/>
  <c r="B617" i="4" s="1"/>
  <c r="Q576" i="4"/>
  <c r="AJ561" i="4"/>
  <c r="AN500" i="4"/>
  <c r="AJ563" i="4"/>
  <c r="AU500" i="4"/>
  <c r="B607" i="4"/>
  <c r="AL590" i="4"/>
  <c r="AJ571" i="4"/>
  <c r="Q575" i="4" s="1"/>
  <c r="AJ567" i="4"/>
  <c r="B575" i="4" s="1"/>
  <c r="AJ611" i="4"/>
  <c r="B616" i="4" s="1"/>
  <c r="AP599" i="4"/>
  <c r="AP595" i="4"/>
  <c r="AP591" i="4"/>
  <c r="AL597" i="4"/>
  <c r="AL593" i="4"/>
  <c r="AL598" i="4"/>
  <c r="AL594" i="4"/>
  <c r="AP600" i="4"/>
  <c r="AP596" i="4"/>
  <c r="AP592" i="4"/>
  <c r="AL599" i="4"/>
  <c r="AL595" i="4"/>
  <c r="AL591" i="4"/>
  <c r="AP597" i="4"/>
  <c r="AP593" i="4"/>
  <c r="AL600" i="4"/>
  <c r="AL596" i="4"/>
  <c r="AL592" i="4"/>
  <c r="AP598" i="4"/>
  <c r="AP594" i="4"/>
  <c r="AP590" i="4"/>
  <c r="AK536" i="4"/>
  <c r="AG533" i="4"/>
  <c r="AG549" i="4"/>
  <c r="AG548" i="4"/>
  <c r="AG547" i="4"/>
  <c r="AG546" i="4"/>
  <c r="AG545" i="4"/>
  <c r="AG544" i="4"/>
  <c r="AG543" i="4"/>
  <c r="AG542" i="4"/>
  <c r="AG541" i="4"/>
  <c r="AG540" i="4"/>
  <c r="AG539" i="4"/>
  <c r="AG538" i="4"/>
  <c r="AK537" i="4"/>
  <c r="AG537" i="4"/>
  <c r="AG536" i="4"/>
  <c r="AG535" i="4"/>
  <c r="AK516" i="4"/>
  <c r="AK515" i="4"/>
  <c r="AG515" i="4"/>
  <c r="AG516" i="4"/>
  <c r="AG517" i="4"/>
  <c r="AG518" i="4"/>
  <c r="AG519" i="4"/>
  <c r="AG520" i="4"/>
  <c r="AG521" i="4"/>
  <c r="AG522" i="4"/>
  <c r="AG523" i="4"/>
  <c r="AG524" i="4"/>
  <c r="AG525" i="4"/>
  <c r="AG526" i="4"/>
  <c r="AG527" i="4"/>
  <c r="AG528" i="4"/>
  <c r="AG514" i="4"/>
  <c r="AG512" i="4"/>
  <c r="K497" i="4"/>
  <c r="AG497" i="4" s="1"/>
  <c r="K498" i="4"/>
  <c r="AG498" i="4" s="1"/>
  <c r="AG452" i="4"/>
  <c r="AG453" i="4"/>
  <c r="AG454" i="4"/>
  <c r="AG455" i="4"/>
  <c r="AG456" i="4"/>
  <c r="AG458" i="4"/>
  <c r="AK428" i="4"/>
  <c r="AG475" i="4"/>
  <c r="AG459" i="4"/>
  <c r="AG451" i="4"/>
  <c r="AG460" i="4"/>
  <c r="AG450" i="4"/>
  <c r="AG457" i="4"/>
  <c r="AG467" i="4"/>
  <c r="AG468" i="4"/>
  <c r="AG469" i="4"/>
  <c r="AG470" i="4"/>
  <c r="AG471" i="4"/>
  <c r="AG472" i="4"/>
  <c r="AG473" i="4"/>
  <c r="AG474" i="4"/>
  <c r="AG476" i="4"/>
  <c r="AG466" i="4"/>
  <c r="AI420" i="4"/>
  <c r="AH420" i="4"/>
  <c r="AG420" i="4"/>
  <c r="AK221" i="4"/>
  <c r="AK222" i="4"/>
  <c r="AK223" i="4"/>
  <c r="AK224" i="4"/>
  <c r="AK225" i="4"/>
  <c r="AK226" i="4"/>
  <c r="AP423" i="4"/>
  <c r="AO423" i="4"/>
  <c r="AN423" i="4"/>
  <c r="AP422" i="4"/>
  <c r="AO422" i="4"/>
  <c r="AN422" i="4"/>
  <c r="AP421" i="4"/>
  <c r="AO421" i="4"/>
  <c r="AN421" i="4"/>
  <c r="AT421" i="4"/>
  <c r="AI424" i="4"/>
  <c r="AG428" i="4"/>
  <c r="AG421" i="4"/>
  <c r="AH421" i="4"/>
  <c r="AI421" i="4"/>
  <c r="AG422" i="4"/>
  <c r="AH422" i="4"/>
  <c r="AI422" i="4"/>
  <c r="AG423" i="4"/>
  <c r="AH423" i="4"/>
  <c r="AI423" i="4"/>
  <c r="AG424" i="4"/>
  <c r="AH424" i="4"/>
  <c r="AG425" i="4"/>
  <c r="AH425" i="4"/>
  <c r="AI425" i="4"/>
  <c r="AG426" i="4"/>
  <c r="AH426" i="4"/>
  <c r="AI426" i="4"/>
  <c r="AG427" i="4"/>
  <c r="AH427" i="4"/>
  <c r="AI427" i="4"/>
  <c r="AH428" i="4"/>
  <c r="AI428" i="4"/>
  <c r="AG418" i="4"/>
  <c r="B437" i="4" s="1"/>
  <c r="AI398" i="4"/>
  <c r="AH398" i="4"/>
  <c r="AG398" i="4"/>
  <c r="AI396" i="4"/>
  <c r="AH396" i="4"/>
  <c r="B411" i="4"/>
  <c r="AI404" i="4"/>
  <c r="AH404" i="4"/>
  <c r="AG404" i="4"/>
  <c r="AI402" i="4"/>
  <c r="AH402" i="4"/>
  <c r="AG402" i="4"/>
  <c r="AG396" i="4"/>
  <c r="AG362" i="4"/>
  <c r="B530" i="4" l="1"/>
  <c r="AI493" i="4"/>
  <c r="B505" i="4" s="1"/>
  <c r="B574" i="4"/>
  <c r="B551" i="4"/>
  <c r="AJ421" i="4"/>
  <c r="B430" i="4"/>
  <c r="AJ420" i="4"/>
  <c r="AI512" i="4"/>
  <c r="B554" i="4" s="1"/>
  <c r="AI533" i="4"/>
  <c r="B555" i="4" s="1"/>
  <c r="AI448" i="4"/>
  <c r="B462" i="4" s="1"/>
  <c r="AI464" i="4"/>
  <c r="B478" i="4" s="1"/>
  <c r="AL601" i="4"/>
  <c r="B605" i="4" s="1"/>
  <c r="AP601" i="4"/>
  <c r="Q605" i="4" s="1"/>
  <c r="AJ428" i="4"/>
  <c r="AJ424" i="4"/>
  <c r="AJ427" i="4"/>
  <c r="AJ423" i="4"/>
  <c r="AJ426" i="4"/>
  <c r="AJ422" i="4"/>
  <c r="AJ425" i="4"/>
  <c r="AN424" i="4"/>
  <c r="AS424" i="4"/>
  <c r="AO424" i="4"/>
  <c r="AT424" i="4"/>
  <c r="AP424" i="4"/>
  <c r="AJ398" i="4"/>
  <c r="AJ404" i="4"/>
  <c r="AJ402" i="4"/>
  <c r="AJ396" i="4"/>
  <c r="B504" i="4" l="1"/>
  <c r="B503" i="4"/>
  <c r="AU425" i="4"/>
  <c r="Q436" i="4" s="1"/>
  <c r="AQ425" i="4"/>
  <c r="B436" i="4" s="1"/>
  <c r="B409" i="4"/>
  <c r="B410" i="4"/>
  <c r="AI382" i="4" l="1"/>
  <c r="AH382" i="4"/>
  <c r="AG382" i="4"/>
  <c r="AI381" i="4"/>
  <c r="AH381" i="4"/>
  <c r="AG381" i="4"/>
  <c r="AG360" i="4"/>
  <c r="B365" i="4" s="1"/>
  <c r="AH362" i="4"/>
  <c r="AI362" i="4"/>
  <c r="AI340" i="4"/>
  <c r="AH340" i="4"/>
  <c r="AG340" i="4"/>
  <c r="AG338" i="4"/>
  <c r="B350" i="4" s="1"/>
  <c r="AI322" i="4"/>
  <c r="AH322" i="4"/>
  <c r="AG322" i="4"/>
  <c r="AI301" i="4"/>
  <c r="AH301" i="4"/>
  <c r="AG301" i="4"/>
  <c r="AG320" i="4"/>
  <c r="B332" i="4" s="1"/>
  <c r="AO311" i="4"/>
  <c r="AO312" i="4" s="1"/>
  <c r="AN311" i="4"/>
  <c r="AN312" i="4" s="1"/>
  <c r="AM311" i="4"/>
  <c r="AM312" i="4" s="1"/>
  <c r="AL311" i="4"/>
  <c r="AL312" i="4" s="1"/>
  <c r="AK311" i="4"/>
  <c r="AK312" i="4" s="1"/>
  <c r="AJ311" i="4"/>
  <c r="AJ312" i="4" s="1"/>
  <c r="AI311" i="4"/>
  <c r="AI312" i="4" s="1"/>
  <c r="AH311" i="4"/>
  <c r="AH312" i="4" s="1"/>
  <c r="AG311" i="4"/>
  <c r="AG312" i="4" s="1"/>
  <c r="AG305" i="4"/>
  <c r="AH305" i="4" s="1"/>
  <c r="B303" i="4" s="1"/>
  <c r="B384" i="4" l="1"/>
  <c r="AJ382" i="4"/>
  <c r="AJ381" i="4"/>
  <c r="AJ340" i="4"/>
  <c r="B349" i="4" s="1"/>
  <c r="AJ322" i="4"/>
  <c r="B331" i="4" s="1"/>
  <c r="AJ301" i="4"/>
  <c r="B315" i="4"/>
  <c r="AJ363" i="4"/>
  <c r="AJ362" i="4"/>
  <c r="AP313" i="4"/>
  <c r="B314" i="4" s="1"/>
  <c r="AJ364" i="4" l="1"/>
  <c r="B364" i="4" s="1"/>
  <c r="AJ383" i="4"/>
  <c r="B383" i="4" s="1"/>
  <c r="AT276" i="4"/>
  <c r="AT277" i="4"/>
  <c r="AU277" i="4"/>
  <c r="AT278" i="4"/>
  <c r="J282" i="4"/>
  <c r="B313" i="4" l="1"/>
  <c r="AU276" i="4"/>
  <c r="BD276" i="4"/>
  <c r="BE276" i="4"/>
  <c r="BF276" i="4"/>
  <c r="BG276" i="4"/>
  <c r="AV277" i="4"/>
  <c r="AW277" i="4"/>
  <c r="AX277" i="4"/>
  <c r="AY277" i="4"/>
  <c r="AZ277" i="4"/>
  <c r="BA277" i="4"/>
  <c r="BB277" i="4"/>
  <c r="BC277" i="4"/>
  <c r="BD277" i="4"/>
  <c r="BE277" i="4"/>
  <c r="BF277" i="4"/>
  <c r="BG277" i="4"/>
  <c r="AU278" i="4"/>
  <c r="AV278" i="4"/>
  <c r="AW278" i="4"/>
  <c r="AX278" i="4"/>
  <c r="AY278" i="4"/>
  <c r="AZ278" i="4"/>
  <c r="BA278" i="4"/>
  <c r="BB278" i="4"/>
  <c r="BC278" i="4"/>
  <c r="BD278" i="4"/>
  <c r="BE278" i="4"/>
  <c r="BF278" i="4"/>
  <c r="BG278" i="4"/>
  <c r="AH277" i="4"/>
  <c r="AH278" i="4"/>
  <c r="AH279" i="4"/>
  <c r="AH280" i="4"/>
  <c r="AH281" i="4"/>
  <c r="AH276" i="4"/>
  <c r="AG277" i="4"/>
  <c r="AG278" i="4"/>
  <c r="AG279" i="4"/>
  <c r="AG280" i="4"/>
  <c r="AG281" i="4"/>
  <c r="AG276" i="4"/>
  <c r="AI277" i="4"/>
  <c r="AI278" i="4"/>
  <c r="AI279" i="4"/>
  <c r="AI280" i="4"/>
  <c r="AI281" i="4"/>
  <c r="AI276" i="4"/>
  <c r="AN276" i="4"/>
  <c r="AM276" i="4"/>
  <c r="AL276" i="4"/>
  <c r="AL277" i="4"/>
  <c r="AM277" i="4"/>
  <c r="AN277" i="4"/>
  <c r="AL278" i="4"/>
  <c r="AM278" i="4"/>
  <c r="AN278" i="4"/>
  <c r="AL279" i="4"/>
  <c r="AM279" i="4"/>
  <c r="AN279" i="4"/>
  <c r="AL280" i="4"/>
  <c r="AM280" i="4"/>
  <c r="AN280" i="4"/>
  <c r="AL281" i="4"/>
  <c r="AM281" i="4"/>
  <c r="AN281" i="4"/>
  <c r="BC276" i="4"/>
  <c r="BB276" i="4"/>
  <c r="BA276" i="4"/>
  <c r="AZ276" i="4"/>
  <c r="AY276" i="4"/>
  <c r="AX276" i="4"/>
  <c r="AW276" i="4"/>
  <c r="AV276" i="4"/>
  <c r="B258" i="4"/>
  <c r="BH246" i="4"/>
  <c r="BG246" i="4"/>
  <c r="BE246" i="4"/>
  <c r="BD246" i="4"/>
  <c r="BH245" i="4"/>
  <c r="BG245" i="4"/>
  <c r="BE245" i="4"/>
  <c r="BD245" i="4"/>
  <c r="AG240" i="4"/>
  <c r="AQ243" i="4"/>
  <c r="AQ244" i="4"/>
  <c r="AQ245" i="4"/>
  <c r="AQ246" i="4"/>
  <c r="AQ247" i="4"/>
  <c r="AQ248" i="4"/>
  <c r="AQ249" i="4"/>
  <c r="AQ250" i="4"/>
  <c r="AQ251" i="4"/>
  <c r="AQ252" i="4"/>
  <c r="AQ253" i="4"/>
  <c r="AQ254" i="4"/>
  <c r="AQ255" i="4"/>
  <c r="AQ256" i="4"/>
  <c r="AQ242" i="4"/>
  <c r="AK242" i="4"/>
  <c r="AK243" i="4"/>
  <c r="AK244" i="4"/>
  <c r="AK245" i="4"/>
  <c r="AK246" i="4"/>
  <c r="AK247" i="4"/>
  <c r="AK248" i="4"/>
  <c r="AK249" i="4"/>
  <c r="AK250" i="4"/>
  <c r="AK251" i="4"/>
  <c r="AK252" i="4"/>
  <c r="AK253" i="4"/>
  <c r="AK254" i="4"/>
  <c r="AK255" i="4"/>
  <c r="AK256" i="4"/>
  <c r="AO158" i="4"/>
  <c r="AO114" i="4"/>
  <c r="AO132" i="4"/>
  <c r="B228" i="4"/>
  <c r="AI205" i="4"/>
  <c r="AQ182" i="4"/>
  <c r="AL182" i="4"/>
  <c r="AQ222" i="4"/>
  <c r="AQ223" i="4"/>
  <c r="AQ224" i="4"/>
  <c r="AQ225" i="4"/>
  <c r="AQ226" i="4"/>
  <c r="AQ221" i="4"/>
  <c r="AH222" i="4"/>
  <c r="AI222" i="4"/>
  <c r="AH223" i="4"/>
  <c r="AI223" i="4"/>
  <c r="AH224" i="4"/>
  <c r="AI224" i="4"/>
  <c r="AG225" i="4"/>
  <c r="AH225" i="4"/>
  <c r="AI225" i="4"/>
  <c r="AG226" i="4"/>
  <c r="AH226" i="4"/>
  <c r="AI226" i="4"/>
  <c r="CD225" i="4"/>
  <c r="CA224" i="4"/>
  <c r="AT224" i="4"/>
  <c r="AU224" i="4"/>
  <c r="AT225" i="4"/>
  <c r="AT223" i="4"/>
  <c r="BV225" i="4"/>
  <c r="BU225" i="4"/>
  <c r="BS225" i="4"/>
  <c r="BR225" i="4"/>
  <c r="BN225" i="4"/>
  <c r="BM225" i="4"/>
  <c r="BK225" i="4"/>
  <c r="BJ225" i="4"/>
  <c r="BF225" i="4"/>
  <c r="BE225" i="4"/>
  <c r="BC225" i="4"/>
  <c r="BB225" i="4"/>
  <c r="BN223" i="4"/>
  <c r="BM223" i="4"/>
  <c r="BK223" i="4"/>
  <c r="BJ223" i="4"/>
  <c r="BF223" i="4"/>
  <c r="BE223" i="4"/>
  <c r="BC223" i="4"/>
  <c r="BB223" i="4"/>
  <c r="AX223" i="4"/>
  <c r="AW223" i="4"/>
  <c r="AV223" i="4"/>
  <c r="AH282" i="4" l="1"/>
  <c r="AI282" i="4"/>
  <c r="B290" i="4" s="1"/>
  <c r="BS247" i="4"/>
  <c r="BM247" i="4"/>
  <c r="BY247" i="4"/>
  <c r="BP247" i="4"/>
  <c r="BV247" i="4"/>
  <c r="CB247" i="4"/>
  <c r="AT279" i="4"/>
  <c r="AX279" i="4"/>
  <c r="BB279" i="4"/>
  <c r="BF279" i="4"/>
  <c r="AY279" i="4"/>
  <c r="BC279" i="4"/>
  <c r="BG279" i="4"/>
  <c r="AV279" i="4"/>
  <c r="AZ279" i="4"/>
  <c r="BD279" i="4"/>
  <c r="BA279" i="4"/>
  <c r="BE279" i="4"/>
  <c r="AU279" i="4"/>
  <c r="AW279" i="4"/>
  <c r="AO276" i="4"/>
  <c r="AI274" i="4"/>
  <c r="P290" i="4" s="1"/>
  <c r="AO281" i="4"/>
  <c r="AO277" i="4"/>
  <c r="AO278" i="4"/>
  <c r="AO279" i="4"/>
  <c r="AO280" i="4"/>
  <c r="B262" i="4"/>
  <c r="BV224" i="4"/>
  <c r="BU224" i="4"/>
  <c r="BS224" i="4"/>
  <c r="BR224" i="4"/>
  <c r="BN224" i="4"/>
  <c r="BM224" i="4"/>
  <c r="BK224" i="4"/>
  <c r="BJ224" i="4"/>
  <c r="BV223" i="4"/>
  <c r="BU223" i="4"/>
  <c r="BS223" i="4"/>
  <c r="BR223" i="4"/>
  <c r="BF224" i="4"/>
  <c r="BE224" i="4"/>
  <c r="BC224" i="4"/>
  <c r="BB224" i="4"/>
  <c r="AG219" i="4"/>
  <c r="CA225" i="4"/>
  <c r="BZ225" i="4"/>
  <c r="CD223" i="4"/>
  <c r="CC223" i="4"/>
  <c r="CA223" i="4"/>
  <c r="BZ223" i="4"/>
  <c r="AU223" i="4"/>
  <c r="AO221" i="4"/>
  <c r="AN221" i="4"/>
  <c r="AM221" i="4"/>
  <c r="AI221" i="4"/>
  <c r="AH221" i="4"/>
  <c r="AW226" i="4" l="1"/>
  <c r="AV226" i="4"/>
  <c r="AX226" i="4"/>
  <c r="AT226" i="4"/>
  <c r="Q261" i="4"/>
  <c r="AJ223" i="4"/>
  <c r="AJ225" i="4"/>
  <c r="AJ221" i="4"/>
  <c r="AJ226" i="4"/>
  <c r="AJ222" i="4"/>
  <c r="AJ224" i="4"/>
  <c r="CA226" i="4"/>
  <c r="BZ226" i="4"/>
  <c r="BH280" i="4"/>
  <c r="B289" i="4" s="1"/>
  <c r="AO282" i="4"/>
  <c r="B288" i="4" s="1"/>
  <c r="AP221" i="4"/>
  <c r="P232" i="4"/>
  <c r="BN226" i="4"/>
  <c r="BJ226" i="4"/>
  <c r="BC226" i="4"/>
  <c r="BS226" i="4"/>
  <c r="BM226" i="4"/>
  <c r="BE226" i="4"/>
  <c r="BV226" i="4"/>
  <c r="BR226" i="4"/>
  <c r="BB226" i="4"/>
  <c r="BF226" i="4"/>
  <c r="BU226" i="4"/>
  <c r="BK226" i="4"/>
  <c r="AG208" i="4"/>
  <c r="AG207" i="4"/>
  <c r="AG203" i="4"/>
  <c r="AV205" i="4"/>
  <c r="AN205" i="4"/>
  <c r="AM205" i="4"/>
  <c r="AL205" i="4"/>
  <c r="AH205" i="4"/>
  <c r="AG205" i="4"/>
  <c r="AY177" i="4"/>
  <c r="AX177" i="4"/>
  <c r="AV177" i="4"/>
  <c r="AU177" i="4"/>
  <c r="AY176" i="4"/>
  <c r="AX176" i="4"/>
  <c r="AV176" i="4"/>
  <c r="AU176" i="4"/>
  <c r="AY175" i="4"/>
  <c r="AX175" i="4"/>
  <c r="AV175" i="4"/>
  <c r="AU175" i="4"/>
  <c r="AG171" i="4"/>
  <c r="B187" i="4" s="1"/>
  <c r="AG182" i="4"/>
  <c r="AG173" i="4"/>
  <c r="AG174" i="4"/>
  <c r="AG175" i="4"/>
  <c r="AG176" i="4"/>
  <c r="AG177" i="4"/>
  <c r="AG178" i="4"/>
  <c r="AG179" i="4"/>
  <c r="AG180" i="4"/>
  <c r="AG181" i="4"/>
  <c r="AG183" i="4"/>
  <c r="AO173" i="4"/>
  <c r="AN173" i="4"/>
  <c r="AM173" i="4"/>
  <c r="AJ173" i="4"/>
  <c r="AI173" i="4"/>
  <c r="AH173" i="4"/>
  <c r="AX208" i="4" l="1"/>
  <c r="AY208" i="4"/>
  <c r="AO205" i="4"/>
  <c r="AV208" i="4"/>
  <c r="AU208" i="4"/>
  <c r="AJ429" i="4"/>
  <c r="B435" i="4" s="1"/>
  <c r="AV178" i="4"/>
  <c r="B185" i="4"/>
  <c r="AX178" i="4"/>
  <c r="AU178" i="4"/>
  <c r="AY178" i="4"/>
  <c r="AJ227" i="4"/>
  <c r="BW227" i="4"/>
  <c r="BG227" i="4"/>
  <c r="BO227" i="4"/>
  <c r="AI203" i="4"/>
  <c r="B211" i="4" s="1"/>
  <c r="AI171" i="4"/>
  <c r="B194" i="4" s="1"/>
  <c r="AP173" i="4"/>
  <c r="AK173" i="4"/>
  <c r="AI66" i="4"/>
  <c r="AH66" i="4"/>
  <c r="AG66" i="4"/>
  <c r="P231" i="4" l="1"/>
  <c r="AO256" i="4"/>
  <c r="AN256" i="4"/>
  <c r="AM256" i="4"/>
  <c r="AI256" i="4"/>
  <c r="AH256" i="4"/>
  <c r="AG256" i="4"/>
  <c r="AJ256" i="4" l="1"/>
  <c r="AP256" i="4"/>
  <c r="AO242" i="4"/>
  <c r="AN242" i="4"/>
  <c r="AM242" i="4"/>
  <c r="AI242" i="4"/>
  <c r="AH242" i="4"/>
  <c r="AG242" i="4"/>
  <c r="AJ242" i="4" s="1"/>
  <c r="AM248" i="4"/>
  <c r="AN248" i="4"/>
  <c r="AO248" i="4"/>
  <c r="AM249" i="4"/>
  <c r="AN249" i="4"/>
  <c r="AO249" i="4"/>
  <c r="AM250" i="4"/>
  <c r="AN250" i="4"/>
  <c r="AO250" i="4"/>
  <c r="AM251" i="4"/>
  <c r="AN251" i="4"/>
  <c r="AO251" i="4"/>
  <c r="AM252" i="4"/>
  <c r="AN252" i="4"/>
  <c r="AO252" i="4"/>
  <c r="AM253" i="4"/>
  <c r="AN253" i="4"/>
  <c r="AO253" i="4"/>
  <c r="AM254" i="4"/>
  <c r="AN254" i="4"/>
  <c r="AO254" i="4"/>
  <c r="AM255" i="4"/>
  <c r="AN255" i="4"/>
  <c r="AO255" i="4"/>
  <c r="AM243" i="4"/>
  <c r="AN243" i="4"/>
  <c r="AO243" i="4"/>
  <c r="AM244" i="4"/>
  <c r="AP244" i="4" s="1"/>
  <c r="AN244" i="4"/>
  <c r="AO244" i="4"/>
  <c r="AM245" i="4"/>
  <c r="AN245" i="4"/>
  <c r="AO245" i="4"/>
  <c r="AM246" i="4"/>
  <c r="AN246" i="4"/>
  <c r="AO246" i="4"/>
  <c r="AM247" i="4"/>
  <c r="AN247" i="4"/>
  <c r="AO247" i="4"/>
  <c r="AG248" i="4"/>
  <c r="AJ248" i="4" s="1"/>
  <c r="AH248" i="4"/>
  <c r="AI248" i="4"/>
  <c r="AG249" i="4"/>
  <c r="AH249" i="4"/>
  <c r="AI249" i="4"/>
  <c r="AG250" i="4"/>
  <c r="AH250" i="4"/>
  <c r="AI250" i="4"/>
  <c r="AG251" i="4"/>
  <c r="AH251" i="4"/>
  <c r="AI251" i="4"/>
  <c r="AG252" i="4"/>
  <c r="AJ252" i="4" s="1"/>
  <c r="AH252" i="4"/>
  <c r="AI252" i="4"/>
  <c r="AG253" i="4"/>
  <c r="AH253" i="4"/>
  <c r="AI253" i="4"/>
  <c r="AG254" i="4"/>
  <c r="AH254" i="4"/>
  <c r="AI254" i="4"/>
  <c r="AG255" i="4"/>
  <c r="AH255" i="4"/>
  <c r="AI255" i="4"/>
  <c r="AG243" i="4"/>
  <c r="AJ243" i="4" s="1"/>
  <c r="AH243" i="4"/>
  <c r="AI243" i="4"/>
  <c r="AG244" i="4"/>
  <c r="AH244" i="4"/>
  <c r="AI244" i="4"/>
  <c r="AG245" i="4"/>
  <c r="AH245" i="4"/>
  <c r="AI245" i="4"/>
  <c r="AG246" i="4"/>
  <c r="AH246" i="4"/>
  <c r="AI246" i="4"/>
  <c r="AG247" i="4"/>
  <c r="AH247" i="4"/>
  <c r="AI247" i="4"/>
  <c r="BH244" i="4"/>
  <c r="BH247" i="4" s="1"/>
  <c r="BG244" i="4"/>
  <c r="BG247" i="4" s="1"/>
  <c r="BE244" i="4"/>
  <c r="BE247" i="4" s="1"/>
  <c r="BD244" i="4"/>
  <c r="BD247" i="4" s="1"/>
  <c r="CC225" i="4"/>
  <c r="CD224" i="4"/>
  <c r="CD226" i="4" s="1"/>
  <c r="CC224" i="4"/>
  <c r="AX225" i="4"/>
  <c r="AW225" i="4"/>
  <c r="AV225" i="4"/>
  <c r="AU225" i="4"/>
  <c r="AU226" i="4" s="1"/>
  <c r="AX224" i="4"/>
  <c r="AW224" i="4"/>
  <c r="AV224" i="4"/>
  <c r="AM222" i="4"/>
  <c r="AN222" i="4"/>
  <c r="AO222" i="4"/>
  <c r="AM223" i="4"/>
  <c r="AN223" i="4"/>
  <c r="AO223" i="4"/>
  <c r="AM224" i="4"/>
  <c r="AN224" i="4"/>
  <c r="AO224" i="4"/>
  <c r="AM225" i="4"/>
  <c r="AN225" i="4"/>
  <c r="AO225" i="4"/>
  <c r="AM226" i="4"/>
  <c r="AN226" i="4"/>
  <c r="AO226" i="4"/>
  <c r="AG122" i="4"/>
  <c r="AP224" i="4" l="1"/>
  <c r="AJ247" i="4"/>
  <c r="CC226" i="4"/>
  <c r="CE227" i="4" s="1"/>
  <c r="B232" i="4" s="1"/>
  <c r="AP222" i="4"/>
  <c r="AP223" i="4"/>
  <c r="P161" i="4"/>
  <c r="P135" i="4"/>
  <c r="AP249" i="4"/>
  <c r="AJ244" i="4"/>
  <c r="AJ249" i="4"/>
  <c r="AP245" i="4"/>
  <c r="AP250" i="4"/>
  <c r="AJ245" i="4"/>
  <c r="AJ254" i="4"/>
  <c r="AJ250" i="4"/>
  <c r="AP246" i="4"/>
  <c r="AP255" i="4"/>
  <c r="AP251" i="4"/>
  <c r="AJ246" i="4"/>
  <c r="AJ255" i="4"/>
  <c r="AJ251" i="4"/>
  <c r="AP247" i="4"/>
  <c r="AP243" i="4"/>
  <c r="AP252" i="4"/>
  <c r="AP248" i="4"/>
  <c r="AP242" i="4"/>
  <c r="AP253" i="4"/>
  <c r="AJ253" i="4"/>
  <c r="AP254" i="4"/>
  <c r="AP225" i="4"/>
  <c r="AP226" i="4"/>
  <c r="AY227" i="4"/>
  <c r="B230" i="4" s="1"/>
  <c r="AJ205" i="4"/>
  <c r="AM174" i="4"/>
  <c r="AN174" i="4"/>
  <c r="AO174" i="4"/>
  <c r="AM175" i="4"/>
  <c r="AN175" i="4"/>
  <c r="AO175" i="4"/>
  <c r="AM176" i="4"/>
  <c r="AN176" i="4"/>
  <c r="AO176" i="4"/>
  <c r="AM177" i="4"/>
  <c r="AN177" i="4"/>
  <c r="AO177" i="4"/>
  <c r="AM178" i="4"/>
  <c r="AN178" i="4"/>
  <c r="AO178" i="4"/>
  <c r="AM179" i="4"/>
  <c r="AN179" i="4"/>
  <c r="AO179" i="4"/>
  <c r="AM180" i="4"/>
  <c r="AN180" i="4"/>
  <c r="AO180" i="4"/>
  <c r="AM181" i="4"/>
  <c r="AN181" i="4"/>
  <c r="AO181" i="4"/>
  <c r="AM182" i="4"/>
  <c r="AN182" i="4"/>
  <c r="AO182" i="4"/>
  <c r="AM183" i="4"/>
  <c r="AN183" i="4"/>
  <c r="AO183" i="4"/>
  <c r="AH174" i="4"/>
  <c r="AI174" i="4"/>
  <c r="AJ174" i="4"/>
  <c r="AH175" i="4"/>
  <c r="AI175" i="4"/>
  <c r="AJ175" i="4"/>
  <c r="AH176" i="4"/>
  <c r="AI176" i="4"/>
  <c r="AJ176" i="4"/>
  <c r="AH177" i="4"/>
  <c r="AI177" i="4"/>
  <c r="AJ177" i="4"/>
  <c r="AH178" i="4"/>
  <c r="AI178" i="4"/>
  <c r="AJ178" i="4"/>
  <c r="AH179" i="4"/>
  <c r="AI179" i="4"/>
  <c r="AJ179" i="4"/>
  <c r="AH180" i="4"/>
  <c r="AI180" i="4"/>
  <c r="AJ180" i="4"/>
  <c r="AH181" i="4"/>
  <c r="AI181" i="4"/>
  <c r="AJ181" i="4"/>
  <c r="AH182" i="4"/>
  <c r="AI182" i="4"/>
  <c r="AJ182" i="4"/>
  <c r="AH183" i="4"/>
  <c r="AI183" i="4"/>
  <c r="AJ183" i="4"/>
  <c r="CL145" i="4"/>
  <c r="AQ147" i="4"/>
  <c r="AR147" i="4"/>
  <c r="AS147" i="4"/>
  <c r="AV147" i="4"/>
  <c r="AW147" i="4"/>
  <c r="AX147" i="4"/>
  <c r="BA147" i="4"/>
  <c r="BB147" i="4"/>
  <c r="BC147" i="4"/>
  <c r="BE147" i="4"/>
  <c r="BF147" i="4"/>
  <c r="BG147" i="4"/>
  <c r="BI147" i="4"/>
  <c r="BJ147" i="4"/>
  <c r="BK147" i="4"/>
  <c r="BM147" i="4"/>
  <c r="BN147" i="4"/>
  <c r="BO147" i="4"/>
  <c r="BQ147" i="4"/>
  <c r="BR147" i="4"/>
  <c r="BS147" i="4"/>
  <c r="BU147" i="4"/>
  <c r="BV147" i="4"/>
  <c r="BW147" i="4"/>
  <c r="BY147" i="4"/>
  <c r="BZ147" i="4"/>
  <c r="CA147" i="4"/>
  <c r="AQ148" i="4"/>
  <c r="AR148" i="4"/>
  <c r="AS148" i="4"/>
  <c r="AV148" i="4"/>
  <c r="AW148" i="4"/>
  <c r="AX148" i="4"/>
  <c r="BA148" i="4"/>
  <c r="BB148" i="4"/>
  <c r="BC148" i="4"/>
  <c r="BE148" i="4"/>
  <c r="BF148" i="4"/>
  <c r="BG148" i="4"/>
  <c r="BI148" i="4"/>
  <c r="BJ148" i="4"/>
  <c r="BK148" i="4"/>
  <c r="BM148" i="4"/>
  <c r="BN148" i="4"/>
  <c r="BO148" i="4"/>
  <c r="BQ148" i="4"/>
  <c r="BR148" i="4"/>
  <c r="BS148" i="4"/>
  <c r="BU148" i="4"/>
  <c r="BV148" i="4"/>
  <c r="BW148" i="4"/>
  <c r="BY148" i="4"/>
  <c r="BZ148" i="4"/>
  <c r="CA148" i="4"/>
  <c r="AQ149" i="4"/>
  <c r="AR149" i="4"/>
  <c r="AS149" i="4"/>
  <c r="AV149" i="4"/>
  <c r="AW149" i="4"/>
  <c r="AX149" i="4"/>
  <c r="BA149" i="4"/>
  <c r="BB149" i="4"/>
  <c r="BC149" i="4"/>
  <c r="BE149" i="4"/>
  <c r="BF149" i="4"/>
  <c r="BG149" i="4"/>
  <c r="BI149" i="4"/>
  <c r="BJ149" i="4"/>
  <c r="BK149" i="4"/>
  <c r="BM149" i="4"/>
  <c r="BN149" i="4"/>
  <c r="BO149" i="4"/>
  <c r="BQ149" i="4"/>
  <c r="BR149" i="4"/>
  <c r="BS149" i="4"/>
  <c r="BU149" i="4"/>
  <c r="BV149" i="4"/>
  <c r="BW149" i="4"/>
  <c r="BY149" i="4"/>
  <c r="BZ149" i="4"/>
  <c r="CA149" i="4"/>
  <c r="AQ150" i="4"/>
  <c r="AR150" i="4"/>
  <c r="AS150" i="4"/>
  <c r="AV150" i="4"/>
  <c r="AW150" i="4"/>
  <c r="AX150" i="4"/>
  <c r="BA150" i="4"/>
  <c r="BB150" i="4"/>
  <c r="BC150" i="4"/>
  <c r="BE150" i="4"/>
  <c r="BF150" i="4"/>
  <c r="BG150" i="4"/>
  <c r="BI150" i="4"/>
  <c r="BJ150" i="4"/>
  <c r="BK150" i="4"/>
  <c r="BM150" i="4"/>
  <c r="BN150" i="4"/>
  <c r="BO150" i="4"/>
  <c r="BQ150" i="4"/>
  <c r="BR150" i="4"/>
  <c r="BS150" i="4"/>
  <c r="BU150" i="4"/>
  <c r="BV150" i="4"/>
  <c r="BW150" i="4"/>
  <c r="BY150" i="4"/>
  <c r="BZ150" i="4"/>
  <c r="CA150" i="4"/>
  <c r="AQ151" i="4"/>
  <c r="AR151" i="4"/>
  <c r="AS151" i="4"/>
  <c r="AV151" i="4"/>
  <c r="AW151" i="4"/>
  <c r="AX151" i="4"/>
  <c r="BA151" i="4"/>
  <c r="BB151" i="4"/>
  <c r="BC151" i="4"/>
  <c r="BE151" i="4"/>
  <c r="BF151" i="4"/>
  <c r="BG151" i="4"/>
  <c r="BI151" i="4"/>
  <c r="BJ151" i="4"/>
  <c r="BK151" i="4"/>
  <c r="BM151" i="4"/>
  <c r="BN151" i="4"/>
  <c r="BO151" i="4"/>
  <c r="BQ151" i="4"/>
  <c r="BR151" i="4"/>
  <c r="BS151" i="4"/>
  <c r="BU151" i="4"/>
  <c r="BV151" i="4"/>
  <c r="BW151" i="4"/>
  <c r="BY151" i="4"/>
  <c r="BZ151" i="4"/>
  <c r="CA151" i="4"/>
  <c r="AQ152" i="4"/>
  <c r="AR152" i="4"/>
  <c r="AS152" i="4"/>
  <c r="AV152" i="4"/>
  <c r="AW152" i="4"/>
  <c r="AX152" i="4"/>
  <c r="BA152" i="4"/>
  <c r="BB152" i="4"/>
  <c r="BC152" i="4"/>
  <c r="BE152" i="4"/>
  <c r="BF152" i="4"/>
  <c r="BG152" i="4"/>
  <c r="BI152" i="4"/>
  <c r="BJ152" i="4"/>
  <c r="BK152" i="4"/>
  <c r="BM152" i="4"/>
  <c r="BN152" i="4"/>
  <c r="BO152" i="4"/>
  <c r="BQ152" i="4"/>
  <c r="BR152" i="4"/>
  <c r="BS152" i="4"/>
  <c r="BU152" i="4"/>
  <c r="BV152" i="4"/>
  <c r="BW152" i="4"/>
  <c r="BY152" i="4"/>
  <c r="BZ152" i="4"/>
  <c r="CA152" i="4"/>
  <c r="AQ153" i="4"/>
  <c r="AR153" i="4"/>
  <c r="AS153" i="4"/>
  <c r="AV153" i="4"/>
  <c r="AW153" i="4"/>
  <c r="AX153" i="4"/>
  <c r="BA153" i="4"/>
  <c r="BB153" i="4"/>
  <c r="BC153" i="4"/>
  <c r="BE153" i="4"/>
  <c r="BF153" i="4"/>
  <c r="BG153" i="4"/>
  <c r="BI153" i="4"/>
  <c r="BJ153" i="4"/>
  <c r="BK153" i="4"/>
  <c r="BM153" i="4"/>
  <c r="BN153" i="4"/>
  <c r="BO153" i="4"/>
  <c r="BQ153" i="4"/>
  <c r="BR153" i="4"/>
  <c r="BS153" i="4"/>
  <c r="BU153" i="4"/>
  <c r="BV153" i="4"/>
  <c r="BW153" i="4"/>
  <c r="BY153" i="4"/>
  <c r="BZ153" i="4"/>
  <c r="CA153" i="4"/>
  <c r="AQ154" i="4"/>
  <c r="AR154" i="4"/>
  <c r="AS154" i="4"/>
  <c r="AV154" i="4"/>
  <c r="AW154" i="4"/>
  <c r="AX154" i="4"/>
  <c r="BA154" i="4"/>
  <c r="BB154" i="4"/>
  <c r="BC154" i="4"/>
  <c r="BE154" i="4"/>
  <c r="BF154" i="4"/>
  <c r="BG154" i="4"/>
  <c r="BI154" i="4"/>
  <c r="BJ154" i="4"/>
  <c r="BK154" i="4"/>
  <c r="BM154" i="4"/>
  <c r="BN154" i="4"/>
  <c r="BO154" i="4"/>
  <c r="BQ154" i="4"/>
  <c r="BR154" i="4"/>
  <c r="BS154" i="4"/>
  <c r="BU154" i="4"/>
  <c r="BV154" i="4"/>
  <c r="BW154" i="4"/>
  <c r="BY154" i="4"/>
  <c r="BZ154" i="4"/>
  <c r="CA154" i="4"/>
  <c r="AQ155" i="4"/>
  <c r="AR155" i="4"/>
  <c r="AS155" i="4"/>
  <c r="AV155" i="4"/>
  <c r="AW155" i="4"/>
  <c r="AX155" i="4"/>
  <c r="BA155" i="4"/>
  <c r="BB155" i="4"/>
  <c r="BC155" i="4"/>
  <c r="BE155" i="4"/>
  <c r="BF155" i="4"/>
  <c r="BG155" i="4"/>
  <c r="BI155" i="4"/>
  <c r="BJ155" i="4"/>
  <c r="BK155" i="4"/>
  <c r="BM155" i="4"/>
  <c r="BN155" i="4"/>
  <c r="BO155" i="4"/>
  <c r="BQ155" i="4"/>
  <c r="BR155" i="4"/>
  <c r="BS155" i="4"/>
  <c r="BU155" i="4"/>
  <c r="BV155" i="4"/>
  <c r="BW155" i="4"/>
  <c r="BY155" i="4"/>
  <c r="BZ155" i="4"/>
  <c r="CA155" i="4"/>
  <c r="AQ156" i="4"/>
  <c r="AR156" i="4"/>
  <c r="AS156" i="4"/>
  <c r="AV156" i="4"/>
  <c r="AW156" i="4"/>
  <c r="AX156" i="4"/>
  <c r="BA156" i="4"/>
  <c r="BB156" i="4"/>
  <c r="BC156" i="4"/>
  <c r="BE156" i="4"/>
  <c r="BF156" i="4"/>
  <c r="BG156" i="4"/>
  <c r="BI156" i="4"/>
  <c r="BJ156" i="4"/>
  <c r="BK156" i="4"/>
  <c r="BM156" i="4"/>
  <c r="BN156" i="4"/>
  <c r="BO156" i="4"/>
  <c r="BQ156" i="4"/>
  <c r="BR156" i="4"/>
  <c r="BS156" i="4"/>
  <c r="BU156" i="4"/>
  <c r="BV156" i="4"/>
  <c r="BW156" i="4"/>
  <c r="BY156" i="4"/>
  <c r="BZ156" i="4"/>
  <c r="CA156" i="4"/>
  <c r="AQ157" i="4"/>
  <c r="AR157" i="4"/>
  <c r="AS157" i="4"/>
  <c r="AV157" i="4"/>
  <c r="AW157" i="4"/>
  <c r="AX157" i="4"/>
  <c r="BA157" i="4"/>
  <c r="BB157" i="4"/>
  <c r="BC157" i="4"/>
  <c r="BE157" i="4"/>
  <c r="BF157" i="4"/>
  <c r="BG157" i="4"/>
  <c r="BI157" i="4"/>
  <c r="BJ157" i="4"/>
  <c r="BK157" i="4"/>
  <c r="BM157" i="4"/>
  <c r="BN157" i="4"/>
  <c r="BO157" i="4"/>
  <c r="BQ157" i="4"/>
  <c r="BR157" i="4"/>
  <c r="BS157" i="4"/>
  <c r="BU157" i="4"/>
  <c r="BV157" i="4"/>
  <c r="BW157" i="4"/>
  <c r="BY157" i="4"/>
  <c r="BZ157" i="4"/>
  <c r="CA157" i="4"/>
  <c r="CA146" i="4"/>
  <c r="BZ146" i="4"/>
  <c r="BY146" i="4"/>
  <c r="BW146" i="4"/>
  <c r="BV146" i="4"/>
  <c r="BU146" i="4"/>
  <c r="BS146" i="4"/>
  <c r="BR146" i="4"/>
  <c r="BQ146" i="4"/>
  <c r="BO146" i="4"/>
  <c r="BN146" i="4"/>
  <c r="BM146" i="4"/>
  <c r="BK146" i="4"/>
  <c r="BJ146" i="4"/>
  <c r="BI146" i="4"/>
  <c r="BG146" i="4"/>
  <c r="BF146" i="4"/>
  <c r="BE146" i="4"/>
  <c r="BC146" i="4"/>
  <c r="BB146" i="4"/>
  <c r="BA146" i="4"/>
  <c r="AX146" i="4"/>
  <c r="AW146" i="4"/>
  <c r="AV146" i="4"/>
  <c r="AS146" i="4"/>
  <c r="AR146" i="4"/>
  <c r="AQ146" i="4"/>
  <c r="CA145" i="4"/>
  <c r="BZ145" i="4"/>
  <c r="BY145" i="4"/>
  <c r="BW145" i="4"/>
  <c r="BV145" i="4"/>
  <c r="BU145" i="4"/>
  <c r="BS145" i="4"/>
  <c r="BR145" i="4"/>
  <c r="BQ145" i="4"/>
  <c r="BO145" i="4"/>
  <c r="BN145" i="4"/>
  <c r="BM145" i="4"/>
  <c r="BK145" i="4"/>
  <c r="BJ145" i="4"/>
  <c r="BI145" i="4"/>
  <c r="BG145" i="4"/>
  <c r="BF145" i="4"/>
  <c r="BE145" i="4"/>
  <c r="BC145" i="4"/>
  <c r="BB145" i="4"/>
  <c r="BA145" i="4"/>
  <c r="AX145" i="4"/>
  <c r="AW145" i="4"/>
  <c r="AV145" i="4"/>
  <c r="AS145" i="4"/>
  <c r="AR145" i="4"/>
  <c r="AQ145" i="4"/>
  <c r="CA144" i="4"/>
  <c r="BZ144" i="4"/>
  <c r="BY144" i="4"/>
  <c r="BW144" i="4"/>
  <c r="BV144" i="4"/>
  <c r="BU144" i="4"/>
  <c r="BS144" i="4"/>
  <c r="BR144" i="4"/>
  <c r="BQ144" i="4"/>
  <c r="BO144" i="4"/>
  <c r="BN144" i="4"/>
  <c r="BM144" i="4"/>
  <c r="BK144" i="4"/>
  <c r="BJ144" i="4"/>
  <c r="BI144" i="4"/>
  <c r="BG144" i="4"/>
  <c r="BF144" i="4"/>
  <c r="BE144" i="4"/>
  <c r="BC144" i="4"/>
  <c r="BB144" i="4"/>
  <c r="BA144" i="4"/>
  <c r="AX144" i="4"/>
  <c r="AW144" i="4"/>
  <c r="AV144" i="4"/>
  <c r="AS144" i="4"/>
  <c r="AR144" i="4"/>
  <c r="AQ144" i="4"/>
  <c r="CA143" i="4"/>
  <c r="BZ143" i="4"/>
  <c r="BY143" i="4"/>
  <c r="BW143" i="4"/>
  <c r="BV143" i="4"/>
  <c r="BU143" i="4"/>
  <c r="BS143" i="4"/>
  <c r="BR143" i="4"/>
  <c r="BQ143" i="4"/>
  <c r="BO143" i="4"/>
  <c r="BN143" i="4"/>
  <c r="BM143" i="4"/>
  <c r="BK143" i="4"/>
  <c r="BJ143" i="4"/>
  <c r="BI143" i="4"/>
  <c r="BG143" i="4"/>
  <c r="BF143" i="4"/>
  <c r="BE143" i="4"/>
  <c r="BC143" i="4"/>
  <c r="BB143" i="4"/>
  <c r="BA143" i="4"/>
  <c r="AX143" i="4"/>
  <c r="AW143" i="4"/>
  <c r="AV143" i="4"/>
  <c r="AY143" i="4" s="1"/>
  <c r="AS143" i="4"/>
  <c r="AR143" i="4"/>
  <c r="AQ143" i="4"/>
  <c r="CY142" i="4"/>
  <c r="CX142" i="4"/>
  <c r="CV142" i="4"/>
  <c r="CU142" i="4"/>
  <c r="CS142" i="4"/>
  <c r="CR142" i="4"/>
  <c r="CP142" i="4"/>
  <c r="CO142" i="4"/>
  <c r="CM142" i="4"/>
  <c r="CL142" i="4"/>
  <c r="CJ142" i="4"/>
  <c r="CI142" i="4"/>
  <c r="CG142" i="4"/>
  <c r="CF142" i="4"/>
  <c r="CA142" i="4"/>
  <c r="BZ142" i="4"/>
  <c r="BY142" i="4"/>
  <c r="BW142" i="4"/>
  <c r="BV142" i="4"/>
  <c r="BU142" i="4"/>
  <c r="BS142" i="4"/>
  <c r="BR142" i="4"/>
  <c r="BQ142" i="4"/>
  <c r="BO142" i="4"/>
  <c r="BN142" i="4"/>
  <c r="BM142" i="4"/>
  <c r="BK142" i="4"/>
  <c r="BJ142" i="4"/>
  <c r="BI142" i="4"/>
  <c r="BG142" i="4"/>
  <c r="BF142" i="4"/>
  <c r="BE142" i="4"/>
  <c r="BC142" i="4"/>
  <c r="BB142" i="4"/>
  <c r="BA142" i="4"/>
  <c r="AX142" i="4"/>
  <c r="AW142" i="4"/>
  <c r="AY142" i="4" s="1"/>
  <c r="AV142" i="4"/>
  <c r="AS142" i="4"/>
  <c r="AR142" i="4"/>
  <c r="AQ142" i="4"/>
  <c r="AI142" i="4"/>
  <c r="AH142" i="4"/>
  <c r="AG142" i="4"/>
  <c r="CY126" i="4"/>
  <c r="CX126" i="4"/>
  <c r="CW126" i="4"/>
  <c r="CV126" i="4"/>
  <c r="CU126" i="4"/>
  <c r="CT126" i="4"/>
  <c r="CS126" i="4"/>
  <c r="CR126" i="4"/>
  <c r="CQ126" i="4"/>
  <c r="CP126" i="4"/>
  <c r="CO126" i="4"/>
  <c r="CN126" i="4"/>
  <c r="CM126" i="4"/>
  <c r="CL126" i="4"/>
  <c r="CK126" i="4"/>
  <c r="CJ126" i="4"/>
  <c r="CI126" i="4"/>
  <c r="CH126" i="4"/>
  <c r="CG126" i="4"/>
  <c r="CF126" i="4"/>
  <c r="CE126" i="4"/>
  <c r="CY125" i="4"/>
  <c r="CX125" i="4"/>
  <c r="CW125" i="4"/>
  <c r="CV125" i="4"/>
  <c r="CU125" i="4"/>
  <c r="CT125" i="4"/>
  <c r="CS125" i="4"/>
  <c r="CR125" i="4"/>
  <c r="CQ125" i="4"/>
  <c r="CP125" i="4"/>
  <c r="CO125" i="4"/>
  <c r="CN125" i="4"/>
  <c r="CM125" i="4"/>
  <c r="CL125" i="4"/>
  <c r="CK125" i="4"/>
  <c r="CJ125" i="4"/>
  <c r="CI125" i="4"/>
  <c r="CH125" i="4"/>
  <c r="CG125" i="4"/>
  <c r="CF125" i="4"/>
  <c r="CE125" i="4"/>
  <c r="AG128" i="4"/>
  <c r="AH128" i="4"/>
  <c r="AI128" i="4"/>
  <c r="AQ128" i="4"/>
  <c r="AR128" i="4"/>
  <c r="AS128" i="4"/>
  <c r="AV128" i="4"/>
  <c r="AW128" i="4"/>
  <c r="AX128" i="4"/>
  <c r="BA128" i="4"/>
  <c r="BB128" i="4"/>
  <c r="BC128" i="4"/>
  <c r="BE128" i="4"/>
  <c r="BF128" i="4"/>
  <c r="BG128" i="4"/>
  <c r="BI128" i="4"/>
  <c r="BJ128" i="4"/>
  <c r="BK128" i="4"/>
  <c r="BM128" i="4"/>
  <c r="BN128" i="4"/>
  <c r="BO128" i="4"/>
  <c r="BQ128" i="4"/>
  <c r="BR128" i="4"/>
  <c r="BS128" i="4"/>
  <c r="BU128" i="4"/>
  <c r="BV128" i="4"/>
  <c r="BW128" i="4"/>
  <c r="BY128" i="4"/>
  <c r="BZ128" i="4"/>
  <c r="CA128" i="4"/>
  <c r="AG129" i="4"/>
  <c r="AH129" i="4"/>
  <c r="AI129" i="4"/>
  <c r="AQ129" i="4"/>
  <c r="AR129" i="4"/>
  <c r="AS129" i="4"/>
  <c r="AV129" i="4"/>
  <c r="AW129" i="4"/>
  <c r="AX129" i="4"/>
  <c r="BA129" i="4"/>
  <c r="BB129" i="4"/>
  <c r="BC129" i="4"/>
  <c r="BE129" i="4"/>
  <c r="BF129" i="4"/>
  <c r="BG129" i="4"/>
  <c r="BI129" i="4"/>
  <c r="BJ129" i="4"/>
  <c r="BK129" i="4"/>
  <c r="BM129" i="4"/>
  <c r="BN129" i="4"/>
  <c r="BO129" i="4"/>
  <c r="BQ129" i="4"/>
  <c r="BR129" i="4"/>
  <c r="BS129" i="4"/>
  <c r="BU129" i="4"/>
  <c r="BV129" i="4"/>
  <c r="BW129" i="4"/>
  <c r="BY129" i="4"/>
  <c r="BZ129" i="4"/>
  <c r="CA129" i="4"/>
  <c r="AG130" i="4"/>
  <c r="AH130" i="4"/>
  <c r="AI130" i="4"/>
  <c r="AQ130" i="4"/>
  <c r="AR130" i="4"/>
  <c r="AS130" i="4"/>
  <c r="AV130" i="4"/>
  <c r="AW130" i="4"/>
  <c r="AX130" i="4"/>
  <c r="BA130" i="4"/>
  <c r="BB130" i="4"/>
  <c r="BC130" i="4"/>
  <c r="BE130" i="4"/>
  <c r="BF130" i="4"/>
  <c r="BG130" i="4"/>
  <c r="BI130" i="4"/>
  <c r="BJ130" i="4"/>
  <c r="BK130" i="4"/>
  <c r="BM130" i="4"/>
  <c r="BN130" i="4"/>
  <c r="BO130" i="4"/>
  <c r="BQ130" i="4"/>
  <c r="BR130" i="4"/>
  <c r="BS130" i="4"/>
  <c r="BU130" i="4"/>
  <c r="BV130" i="4"/>
  <c r="BW130" i="4"/>
  <c r="BY130" i="4"/>
  <c r="BZ130" i="4"/>
  <c r="CA130" i="4"/>
  <c r="AG131" i="4"/>
  <c r="AH131" i="4"/>
  <c r="AI131" i="4"/>
  <c r="AQ131" i="4"/>
  <c r="AR131" i="4"/>
  <c r="AS131" i="4"/>
  <c r="AV131" i="4"/>
  <c r="AW131" i="4"/>
  <c r="AX131" i="4"/>
  <c r="BA131" i="4"/>
  <c r="BB131" i="4"/>
  <c r="BC131" i="4"/>
  <c r="BE131" i="4"/>
  <c r="BF131" i="4"/>
  <c r="BG131" i="4"/>
  <c r="BI131" i="4"/>
  <c r="BJ131" i="4"/>
  <c r="BK131" i="4"/>
  <c r="BM131" i="4"/>
  <c r="BN131" i="4"/>
  <c r="BO131" i="4"/>
  <c r="BQ131" i="4"/>
  <c r="BR131" i="4"/>
  <c r="BS131" i="4"/>
  <c r="BU131" i="4"/>
  <c r="BV131" i="4"/>
  <c r="BW131" i="4"/>
  <c r="BY131" i="4"/>
  <c r="BZ131" i="4"/>
  <c r="CA131" i="4"/>
  <c r="AG125" i="4"/>
  <c r="AH125" i="4"/>
  <c r="AI125" i="4"/>
  <c r="AG126" i="4"/>
  <c r="AH126" i="4"/>
  <c r="AI126" i="4"/>
  <c r="AG127" i="4"/>
  <c r="AH127" i="4"/>
  <c r="AI127" i="4"/>
  <c r="AG124" i="4"/>
  <c r="CA127" i="4"/>
  <c r="BZ127" i="4"/>
  <c r="BY127" i="4"/>
  <c r="BW127" i="4"/>
  <c r="BV127" i="4"/>
  <c r="BU127" i="4"/>
  <c r="BS127" i="4"/>
  <c r="BR127" i="4"/>
  <c r="BQ127" i="4"/>
  <c r="BO127" i="4"/>
  <c r="BN127" i="4"/>
  <c r="BM127" i="4"/>
  <c r="BK127" i="4"/>
  <c r="BJ127" i="4"/>
  <c r="BI127" i="4"/>
  <c r="BG127" i="4"/>
  <c r="BF127" i="4"/>
  <c r="BE127" i="4"/>
  <c r="BC127" i="4"/>
  <c r="BB127" i="4"/>
  <c r="BA127" i="4"/>
  <c r="AX127" i="4"/>
  <c r="AW127" i="4"/>
  <c r="AV127" i="4"/>
  <c r="AS127" i="4"/>
  <c r="AR127" i="4"/>
  <c r="AQ127" i="4"/>
  <c r="CA126" i="4"/>
  <c r="BZ126" i="4"/>
  <c r="BY126" i="4"/>
  <c r="BW126" i="4"/>
  <c r="BV126" i="4"/>
  <c r="BU126" i="4"/>
  <c r="BS126" i="4"/>
  <c r="BR126" i="4"/>
  <c r="BQ126" i="4"/>
  <c r="BO126" i="4"/>
  <c r="BN126" i="4"/>
  <c r="BM126" i="4"/>
  <c r="BK126" i="4"/>
  <c r="BJ126" i="4"/>
  <c r="BI126" i="4"/>
  <c r="BG126" i="4"/>
  <c r="BF126" i="4"/>
  <c r="BE126" i="4"/>
  <c r="BC126" i="4"/>
  <c r="BB126" i="4"/>
  <c r="BA126" i="4"/>
  <c r="AX126" i="4"/>
  <c r="AW126" i="4"/>
  <c r="AV126" i="4"/>
  <c r="AS126" i="4"/>
  <c r="AR126" i="4"/>
  <c r="AQ126" i="4"/>
  <c r="CA125" i="4"/>
  <c r="BZ125" i="4"/>
  <c r="BY125" i="4"/>
  <c r="BW125" i="4"/>
  <c r="BV125" i="4"/>
  <c r="BU125" i="4"/>
  <c r="BS125" i="4"/>
  <c r="BR125" i="4"/>
  <c r="BQ125" i="4"/>
  <c r="BO125" i="4"/>
  <c r="BN125" i="4"/>
  <c r="BM125" i="4"/>
  <c r="BK125" i="4"/>
  <c r="BJ125" i="4"/>
  <c r="BI125" i="4"/>
  <c r="BG125" i="4"/>
  <c r="BF125" i="4"/>
  <c r="BE125" i="4"/>
  <c r="BC125" i="4"/>
  <c r="BB125" i="4"/>
  <c r="BA125" i="4"/>
  <c r="AX125" i="4"/>
  <c r="AW125" i="4"/>
  <c r="AV125" i="4"/>
  <c r="AS125" i="4"/>
  <c r="AR125" i="4"/>
  <c r="AQ125" i="4"/>
  <c r="CY124" i="4"/>
  <c r="CX124" i="4"/>
  <c r="CV124" i="4"/>
  <c r="CU124" i="4"/>
  <c r="CS124" i="4"/>
  <c r="CR124" i="4"/>
  <c r="CP124" i="4"/>
  <c r="CO124" i="4"/>
  <c r="CM124" i="4"/>
  <c r="CL124" i="4"/>
  <c r="CJ124" i="4"/>
  <c r="CI124" i="4"/>
  <c r="CG124" i="4"/>
  <c r="CF124" i="4"/>
  <c r="CA124" i="4"/>
  <c r="BZ124" i="4"/>
  <c r="BY124" i="4"/>
  <c r="BW124" i="4"/>
  <c r="BV124" i="4"/>
  <c r="BU124" i="4"/>
  <c r="BS124" i="4"/>
  <c r="BR124" i="4"/>
  <c r="BQ124" i="4"/>
  <c r="BO124" i="4"/>
  <c r="BN124" i="4"/>
  <c r="BM124" i="4"/>
  <c r="BK124" i="4"/>
  <c r="BJ124" i="4"/>
  <c r="BI124" i="4"/>
  <c r="BG124" i="4"/>
  <c r="BF124" i="4"/>
  <c r="BE124" i="4"/>
  <c r="BC124" i="4"/>
  <c r="BB124" i="4"/>
  <c r="BA124" i="4"/>
  <c r="AX124" i="4"/>
  <c r="AW124" i="4"/>
  <c r="AV124" i="4"/>
  <c r="AS124" i="4"/>
  <c r="AR124" i="4"/>
  <c r="AQ124" i="4"/>
  <c r="AI124" i="4"/>
  <c r="AH124" i="4"/>
  <c r="AG103" i="4"/>
  <c r="CY107" i="4"/>
  <c r="CX107" i="4"/>
  <c r="CW107" i="4"/>
  <c r="CV107" i="4"/>
  <c r="CU107" i="4"/>
  <c r="CT107" i="4"/>
  <c r="CS107" i="4"/>
  <c r="CR107" i="4"/>
  <c r="CQ107" i="4"/>
  <c r="CP107" i="4"/>
  <c r="CO107" i="4"/>
  <c r="CN107" i="4"/>
  <c r="CM107" i="4"/>
  <c r="CL107" i="4"/>
  <c r="CK107" i="4"/>
  <c r="CJ107" i="4"/>
  <c r="CI107" i="4"/>
  <c r="CH107" i="4"/>
  <c r="CG107" i="4"/>
  <c r="CF107" i="4"/>
  <c r="CE107" i="4"/>
  <c r="CY106" i="4"/>
  <c r="CX106" i="4"/>
  <c r="CW106" i="4"/>
  <c r="CV106" i="4"/>
  <c r="CU106" i="4"/>
  <c r="CT106" i="4"/>
  <c r="CS106" i="4"/>
  <c r="CR106" i="4"/>
  <c r="CQ106" i="4"/>
  <c r="CP106" i="4"/>
  <c r="CO106" i="4"/>
  <c r="CN106" i="4"/>
  <c r="CM106" i="4"/>
  <c r="CL106" i="4"/>
  <c r="CK106" i="4"/>
  <c r="CJ106" i="4"/>
  <c r="CI106" i="4"/>
  <c r="CH106" i="4"/>
  <c r="CG106" i="4"/>
  <c r="CF106" i="4"/>
  <c r="CE106" i="4"/>
  <c r="AV109" i="4"/>
  <c r="AW109" i="4"/>
  <c r="AX109" i="4"/>
  <c r="AV110" i="4"/>
  <c r="AW110" i="4"/>
  <c r="AX110" i="4"/>
  <c r="AV111" i="4"/>
  <c r="AW111" i="4"/>
  <c r="AX111" i="4"/>
  <c r="AV112" i="4"/>
  <c r="AW112" i="4"/>
  <c r="AX112" i="4"/>
  <c r="AV113" i="4"/>
  <c r="AW113" i="4"/>
  <c r="AX113" i="4"/>
  <c r="BA109" i="4"/>
  <c r="BB109" i="4"/>
  <c r="BC109" i="4"/>
  <c r="BE109" i="4"/>
  <c r="BF109" i="4"/>
  <c r="BG109" i="4"/>
  <c r="BI109" i="4"/>
  <c r="BJ109" i="4"/>
  <c r="BK109" i="4"/>
  <c r="BM109" i="4"/>
  <c r="BN109" i="4"/>
  <c r="BO109" i="4"/>
  <c r="BQ109" i="4"/>
  <c r="BR109" i="4"/>
  <c r="BS109" i="4"/>
  <c r="BU109" i="4"/>
  <c r="BV109" i="4"/>
  <c r="BW109" i="4"/>
  <c r="BY109" i="4"/>
  <c r="BZ109" i="4"/>
  <c r="CA109" i="4"/>
  <c r="BA110" i="4"/>
  <c r="BB110" i="4"/>
  <c r="BC110" i="4"/>
  <c r="BE110" i="4"/>
  <c r="BF110" i="4"/>
  <c r="BG110" i="4"/>
  <c r="BI110" i="4"/>
  <c r="BJ110" i="4"/>
  <c r="BK110" i="4"/>
  <c r="BM110" i="4"/>
  <c r="BN110" i="4"/>
  <c r="BO110" i="4"/>
  <c r="BQ110" i="4"/>
  <c r="BR110" i="4"/>
  <c r="BS110" i="4"/>
  <c r="BU110" i="4"/>
  <c r="BV110" i="4"/>
  <c r="BW110" i="4"/>
  <c r="BY110" i="4"/>
  <c r="BZ110" i="4"/>
  <c r="CA110" i="4"/>
  <c r="BA111" i="4"/>
  <c r="BB111" i="4"/>
  <c r="BC111" i="4"/>
  <c r="BE111" i="4"/>
  <c r="BF111" i="4"/>
  <c r="BG111" i="4"/>
  <c r="BI111" i="4"/>
  <c r="BJ111" i="4"/>
  <c r="BK111" i="4"/>
  <c r="BM111" i="4"/>
  <c r="BN111" i="4"/>
  <c r="BO111" i="4"/>
  <c r="BQ111" i="4"/>
  <c r="BR111" i="4"/>
  <c r="BS111" i="4"/>
  <c r="BU111" i="4"/>
  <c r="BV111" i="4"/>
  <c r="BW111" i="4"/>
  <c r="BY111" i="4"/>
  <c r="BZ111" i="4"/>
  <c r="CA111" i="4"/>
  <c r="BA112" i="4"/>
  <c r="BB112" i="4"/>
  <c r="BC112" i="4"/>
  <c r="BE112" i="4"/>
  <c r="BF112" i="4"/>
  <c r="BG112" i="4"/>
  <c r="BI112" i="4"/>
  <c r="BJ112" i="4"/>
  <c r="BK112" i="4"/>
  <c r="BM112" i="4"/>
  <c r="BN112" i="4"/>
  <c r="BO112" i="4"/>
  <c r="BQ112" i="4"/>
  <c r="BR112" i="4"/>
  <c r="BS112" i="4"/>
  <c r="BU112" i="4"/>
  <c r="BV112" i="4"/>
  <c r="BW112" i="4"/>
  <c r="BY112" i="4"/>
  <c r="BZ112" i="4"/>
  <c r="CA112" i="4"/>
  <c r="BA113" i="4"/>
  <c r="BB113" i="4"/>
  <c r="BC113" i="4"/>
  <c r="BE113" i="4"/>
  <c r="BF113" i="4"/>
  <c r="BG113" i="4"/>
  <c r="BI113" i="4"/>
  <c r="BJ113" i="4"/>
  <c r="BK113" i="4"/>
  <c r="BM113" i="4"/>
  <c r="BN113" i="4"/>
  <c r="BO113" i="4"/>
  <c r="BQ113" i="4"/>
  <c r="BR113" i="4"/>
  <c r="BS113" i="4"/>
  <c r="BU113" i="4"/>
  <c r="BV113" i="4"/>
  <c r="BW113" i="4"/>
  <c r="BY113" i="4"/>
  <c r="BZ113" i="4"/>
  <c r="CA113" i="4"/>
  <c r="BA106" i="4"/>
  <c r="BB106" i="4"/>
  <c r="BC106" i="4"/>
  <c r="BE106" i="4"/>
  <c r="BF106" i="4"/>
  <c r="BG106" i="4"/>
  <c r="BI106" i="4"/>
  <c r="BJ106" i="4"/>
  <c r="BK106" i="4"/>
  <c r="BM106" i="4"/>
  <c r="BN106" i="4"/>
  <c r="BO106" i="4"/>
  <c r="BQ106" i="4"/>
  <c r="BR106" i="4"/>
  <c r="BS106" i="4"/>
  <c r="BU106" i="4"/>
  <c r="BV106" i="4"/>
  <c r="BW106" i="4"/>
  <c r="BY106" i="4"/>
  <c r="BZ106" i="4"/>
  <c r="CA106" i="4"/>
  <c r="BA107" i="4"/>
  <c r="BB107" i="4"/>
  <c r="BC107" i="4"/>
  <c r="BE107" i="4"/>
  <c r="BF107" i="4"/>
  <c r="BG107" i="4"/>
  <c r="BI107" i="4"/>
  <c r="BJ107" i="4"/>
  <c r="BK107" i="4"/>
  <c r="BM107" i="4"/>
  <c r="BN107" i="4"/>
  <c r="BO107" i="4"/>
  <c r="BQ107" i="4"/>
  <c r="BR107" i="4"/>
  <c r="BS107" i="4"/>
  <c r="BU107" i="4"/>
  <c r="BV107" i="4"/>
  <c r="BW107" i="4"/>
  <c r="BY107" i="4"/>
  <c r="BZ107" i="4"/>
  <c r="CA107" i="4"/>
  <c r="BA108" i="4"/>
  <c r="BB108" i="4"/>
  <c r="BC108" i="4"/>
  <c r="BE108" i="4"/>
  <c r="BF108" i="4"/>
  <c r="BG108" i="4"/>
  <c r="BI108" i="4"/>
  <c r="BJ108" i="4"/>
  <c r="BK108" i="4"/>
  <c r="BM108" i="4"/>
  <c r="BN108" i="4"/>
  <c r="BO108" i="4"/>
  <c r="BQ108" i="4"/>
  <c r="BR108" i="4"/>
  <c r="BS108" i="4"/>
  <c r="BU108" i="4"/>
  <c r="BV108" i="4"/>
  <c r="BW108" i="4"/>
  <c r="BY108" i="4"/>
  <c r="BZ108" i="4"/>
  <c r="CA108" i="4"/>
  <c r="BA105" i="4"/>
  <c r="AV106" i="4"/>
  <c r="AW106" i="4"/>
  <c r="AX106" i="4"/>
  <c r="AV107" i="4"/>
  <c r="AW107" i="4"/>
  <c r="AX107" i="4"/>
  <c r="AV108" i="4"/>
  <c r="AW108" i="4"/>
  <c r="AX108" i="4"/>
  <c r="AQ109" i="4"/>
  <c r="AR109" i="4"/>
  <c r="AS109" i="4"/>
  <c r="AQ110" i="4"/>
  <c r="AR110" i="4"/>
  <c r="AS110" i="4"/>
  <c r="AQ111" i="4"/>
  <c r="AR111" i="4"/>
  <c r="AS111" i="4"/>
  <c r="AQ112" i="4"/>
  <c r="AR112" i="4"/>
  <c r="AS112" i="4"/>
  <c r="AQ113" i="4"/>
  <c r="AR113" i="4"/>
  <c r="AS113" i="4"/>
  <c r="AQ106" i="4"/>
  <c r="AR106" i="4"/>
  <c r="AS106" i="4"/>
  <c r="AQ107" i="4"/>
  <c r="AR107" i="4"/>
  <c r="AS107" i="4"/>
  <c r="AQ108" i="4"/>
  <c r="AR108" i="4"/>
  <c r="AS108" i="4"/>
  <c r="AG109" i="4"/>
  <c r="AH109" i="4"/>
  <c r="AI109" i="4"/>
  <c r="AG110" i="4"/>
  <c r="AH110" i="4"/>
  <c r="AI110" i="4"/>
  <c r="AG111" i="4"/>
  <c r="AH111" i="4"/>
  <c r="AI111" i="4"/>
  <c r="AG112" i="4"/>
  <c r="AH112" i="4"/>
  <c r="AI112" i="4"/>
  <c r="AG113" i="4"/>
  <c r="AH113" i="4"/>
  <c r="AI113" i="4"/>
  <c r="AG106" i="4"/>
  <c r="AH106" i="4"/>
  <c r="AI106" i="4"/>
  <c r="AG107" i="4"/>
  <c r="AH107" i="4"/>
  <c r="AI107" i="4"/>
  <c r="AG108" i="4"/>
  <c r="AH108" i="4"/>
  <c r="AI108" i="4"/>
  <c r="CA105" i="4"/>
  <c r="BZ105" i="4"/>
  <c r="BY105" i="4"/>
  <c r="BW105" i="4"/>
  <c r="BV105" i="4"/>
  <c r="BU105" i="4"/>
  <c r="BS105" i="4"/>
  <c r="BR105" i="4"/>
  <c r="BQ105" i="4"/>
  <c r="BO105" i="4"/>
  <c r="BN105" i="4"/>
  <c r="BM105" i="4"/>
  <c r="BK105" i="4"/>
  <c r="BJ105" i="4"/>
  <c r="BI105" i="4"/>
  <c r="BG105" i="4"/>
  <c r="BF105" i="4"/>
  <c r="BE105" i="4"/>
  <c r="BC105" i="4"/>
  <c r="BB105" i="4"/>
  <c r="AX105" i="4"/>
  <c r="AW105" i="4"/>
  <c r="AV105" i="4"/>
  <c r="AS105" i="4"/>
  <c r="AR105" i="4"/>
  <c r="AQ105" i="4"/>
  <c r="AI105" i="4"/>
  <c r="AH105" i="4"/>
  <c r="AG105" i="4"/>
  <c r="CY105" i="4"/>
  <c r="CX105" i="4"/>
  <c r="CV105" i="4"/>
  <c r="CU105" i="4"/>
  <c r="CS105" i="4"/>
  <c r="CR105" i="4"/>
  <c r="CP105" i="4"/>
  <c r="CO105" i="4"/>
  <c r="CM105" i="4"/>
  <c r="CL105" i="4"/>
  <c r="CJ105" i="4"/>
  <c r="CI105" i="4"/>
  <c r="CG105" i="4"/>
  <c r="CF105" i="4"/>
  <c r="CY90" i="4"/>
  <c r="CX90" i="4"/>
  <c r="CV90" i="4"/>
  <c r="CU90" i="4"/>
  <c r="CS90" i="4"/>
  <c r="CR90" i="4"/>
  <c r="CP90" i="4"/>
  <c r="CO90" i="4"/>
  <c r="CM90" i="4"/>
  <c r="CL90" i="4"/>
  <c r="CJ90" i="4"/>
  <c r="CI90" i="4"/>
  <c r="CG90" i="4"/>
  <c r="CF90" i="4"/>
  <c r="AG88" i="4"/>
  <c r="AS79" i="4"/>
  <c r="AS78" i="4"/>
  <c r="AS77" i="4"/>
  <c r="AP79" i="4"/>
  <c r="AP78" i="4"/>
  <c r="AP77" i="4"/>
  <c r="CY92" i="4"/>
  <c r="CX92" i="4"/>
  <c r="CW92" i="4"/>
  <c r="CV92" i="4"/>
  <c r="CU92" i="4"/>
  <c r="CT92" i="4"/>
  <c r="CS92" i="4"/>
  <c r="CR92" i="4"/>
  <c r="CQ92" i="4"/>
  <c r="CP92" i="4"/>
  <c r="CO92" i="4"/>
  <c r="CN92" i="4"/>
  <c r="CM92" i="4"/>
  <c r="CL92" i="4"/>
  <c r="CK92" i="4"/>
  <c r="CJ92" i="4"/>
  <c r="CI92" i="4"/>
  <c r="CH92" i="4"/>
  <c r="CG92" i="4"/>
  <c r="CF92" i="4"/>
  <c r="CE92" i="4"/>
  <c r="CY91" i="4"/>
  <c r="CX91" i="4"/>
  <c r="CW91" i="4"/>
  <c r="CV91" i="4"/>
  <c r="CU91" i="4"/>
  <c r="CT91" i="4"/>
  <c r="CS91" i="4"/>
  <c r="CR91" i="4"/>
  <c r="CQ91" i="4"/>
  <c r="CP91" i="4"/>
  <c r="CO91" i="4"/>
  <c r="CN91" i="4"/>
  <c r="CM91" i="4"/>
  <c r="CL91" i="4"/>
  <c r="CK91" i="4"/>
  <c r="CJ91" i="4"/>
  <c r="CI91" i="4"/>
  <c r="CH91" i="4"/>
  <c r="CG91" i="4"/>
  <c r="CF91" i="4"/>
  <c r="BA91" i="4"/>
  <c r="BB91" i="4"/>
  <c r="BC91" i="4"/>
  <c r="BE91" i="4"/>
  <c r="BF91" i="4"/>
  <c r="BG91" i="4"/>
  <c r="BI91" i="4"/>
  <c r="BJ91" i="4"/>
  <c r="BK91" i="4"/>
  <c r="BM91" i="4"/>
  <c r="BN91" i="4"/>
  <c r="BO91" i="4"/>
  <c r="BQ91" i="4"/>
  <c r="BR91" i="4"/>
  <c r="BS91" i="4"/>
  <c r="BU91" i="4"/>
  <c r="BV91" i="4"/>
  <c r="BW91" i="4"/>
  <c r="BY91" i="4"/>
  <c r="BZ91" i="4"/>
  <c r="CA91" i="4"/>
  <c r="BA92" i="4"/>
  <c r="BB92" i="4"/>
  <c r="BC92" i="4"/>
  <c r="BE92" i="4"/>
  <c r="BF92" i="4"/>
  <c r="BG92" i="4"/>
  <c r="BI92" i="4"/>
  <c r="BJ92" i="4"/>
  <c r="BK92" i="4"/>
  <c r="BM92" i="4"/>
  <c r="BN92" i="4"/>
  <c r="BO92" i="4"/>
  <c r="BQ92" i="4"/>
  <c r="BR92" i="4"/>
  <c r="BS92" i="4"/>
  <c r="BU92" i="4"/>
  <c r="BV92" i="4"/>
  <c r="BW92" i="4"/>
  <c r="BY92" i="4"/>
  <c r="BZ92" i="4"/>
  <c r="CA92" i="4"/>
  <c r="BA93" i="4"/>
  <c r="BB93" i="4"/>
  <c r="BC93" i="4"/>
  <c r="BE93" i="4"/>
  <c r="BF93" i="4"/>
  <c r="BG93" i="4"/>
  <c r="BI93" i="4"/>
  <c r="BJ93" i="4"/>
  <c r="BK93" i="4"/>
  <c r="BM93" i="4"/>
  <c r="BN93" i="4"/>
  <c r="BO93" i="4"/>
  <c r="BQ93" i="4"/>
  <c r="BR93" i="4"/>
  <c r="BS93" i="4"/>
  <c r="BU93" i="4"/>
  <c r="BV93" i="4"/>
  <c r="BW93" i="4"/>
  <c r="BY93" i="4"/>
  <c r="BZ93" i="4"/>
  <c r="CA93" i="4"/>
  <c r="BA94" i="4"/>
  <c r="BB94" i="4"/>
  <c r="BC94" i="4"/>
  <c r="BE94" i="4"/>
  <c r="BF94" i="4"/>
  <c r="BG94" i="4"/>
  <c r="BI94" i="4"/>
  <c r="BJ94" i="4"/>
  <c r="BK94" i="4"/>
  <c r="BM94" i="4"/>
  <c r="BN94" i="4"/>
  <c r="BO94" i="4"/>
  <c r="BQ94" i="4"/>
  <c r="BR94" i="4"/>
  <c r="BS94" i="4"/>
  <c r="BU94" i="4"/>
  <c r="BV94" i="4"/>
  <c r="BW94" i="4"/>
  <c r="BY94" i="4"/>
  <c r="BZ94" i="4"/>
  <c r="CA94" i="4"/>
  <c r="CA90" i="4"/>
  <c r="BZ90" i="4"/>
  <c r="BY90" i="4"/>
  <c r="BW90" i="4"/>
  <c r="BV90" i="4"/>
  <c r="BU90" i="4"/>
  <c r="BS90" i="4"/>
  <c r="BR90" i="4"/>
  <c r="BQ90" i="4"/>
  <c r="BO90" i="4"/>
  <c r="BN90" i="4"/>
  <c r="BM90" i="4"/>
  <c r="BK90" i="4"/>
  <c r="BJ90" i="4"/>
  <c r="BI90" i="4"/>
  <c r="BG90" i="4"/>
  <c r="BF90" i="4"/>
  <c r="BE90" i="4"/>
  <c r="BC90" i="4"/>
  <c r="BB90" i="4"/>
  <c r="BA90" i="4"/>
  <c r="AV91" i="4"/>
  <c r="AW91" i="4"/>
  <c r="AX91" i="4"/>
  <c r="AV92" i="4"/>
  <c r="AW92" i="4"/>
  <c r="AX92" i="4"/>
  <c r="AV93" i="4"/>
  <c r="AW93" i="4"/>
  <c r="AX93" i="4"/>
  <c r="AV94" i="4"/>
  <c r="AW94" i="4"/>
  <c r="AX94" i="4"/>
  <c r="AX90" i="4"/>
  <c r="AW90" i="4"/>
  <c r="AV90" i="4"/>
  <c r="AQ91" i="4"/>
  <c r="AR91" i="4"/>
  <c r="AS91" i="4"/>
  <c r="AQ92" i="4"/>
  <c r="AR92" i="4"/>
  <c r="AS92" i="4"/>
  <c r="AQ93" i="4"/>
  <c r="AR93" i="4"/>
  <c r="AS93" i="4"/>
  <c r="AQ94" i="4"/>
  <c r="AR94" i="4"/>
  <c r="AS94" i="4"/>
  <c r="AS90" i="4"/>
  <c r="AR90" i="4"/>
  <c r="AQ90" i="4"/>
  <c r="AI94" i="4"/>
  <c r="AI93" i="4"/>
  <c r="AI92" i="4"/>
  <c r="AI91" i="4"/>
  <c r="AI90" i="4"/>
  <c r="AH94" i="4"/>
  <c r="AH93" i="4"/>
  <c r="AH92" i="4"/>
  <c r="AH91" i="4"/>
  <c r="AH90" i="4"/>
  <c r="AG94" i="4"/>
  <c r="AG93" i="4"/>
  <c r="AG92" i="4"/>
  <c r="AG91" i="4"/>
  <c r="AI79" i="4"/>
  <c r="AH79" i="4"/>
  <c r="AG79" i="4"/>
  <c r="AY145" i="4" l="1"/>
  <c r="BH145" i="4"/>
  <c r="AY155" i="4"/>
  <c r="BH146" i="4"/>
  <c r="BX146" i="4"/>
  <c r="AY153" i="4"/>
  <c r="BX150" i="4"/>
  <c r="BH150" i="4"/>
  <c r="AY148" i="4"/>
  <c r="BD150" i="4"/>
  <c r="AJ131" i="4"/>
  <c r="BP130" i="4"/>
  <c r="AY130" i="4"/>
  <c r="BX129" i="4"/>
  <c r="BH129" i="4"/>
  <c r="AJ129" i="4"/>
  <c r="BX124" i="4"/>
  <c r="AT125" i="4"/>
  <c r="BL125" i="4"/>
  <c r="CB125" i="4"/>
  <c r="BH126" i="4"/>
  <c r="BX126" i="4"/>
  <c r="BD127" i="4"/>
  <c r="BT127" i="4"/>
  <c r="AJ127" i="4"/>
  <c r="BP128" i="4"/>
  <c r="BD128" i="4"/>
  <c r="AY128" i="4"/>
  <c r="BH124" i="4"/>
  <c r="AJ124" i="4"/>
  <c r="B209" i="4"/>
  <c r="CP145" i="4"/>
  <c r="CI127" i="4"/>
  <c r="CM127" i="4"/>
  <c r="CU127" i="4"/>
  <c r="CY127" i="4"/>
  <c r="CF127" i="4"/>
  <c r="CJ127" i="4"/>
  <c r="CR127" i="4"/>
  <c r="CV127" i="4"/>
  <c r="CF145" i="4"/>
  <c r="CJ145" i="4"/>
  <c r="CR145" i="4"/>
  <c r="CV145" i="4"/>
  <c r="CG127" i="4"/>
  <c r="CO127" i="4"/>
  <c r="CS127" i="4"/>
  <c r="CG145" i="4"/>
  <c r="CO145" i="4"/>
  <c r="CS145" i="4"/>
  <c r="AT124" i="4"/>
  <c r="BL124" i="4"/>
  <c r="BP124" i="4"/>
  <c r="CB124" i="4"/>
  <c r="AY125" i="4"/>
  <c r="BD125" i="4"/>
  <c r="BP125" i="4"/>
  <c r="BT125" i="4"/>
  <c r="AT126" i="4"/>
  <c r="BL126" i="4"/>
  <c r="CB126" i="4"/>
  <c r="BH127" i="4"/>
  <c r="BX127" i="4"/>
  <c r="AJ126" i="4"/>
  <c r="BX131" i="4"/>
  <c r="BT131" i="4"/>
  <c r="BH131" i="4"/>
  <c r="BD131" i="4"/>
  <c r="CB130" i="4"/>
  <c r="BL130" i="4"/>
  <c r="AT130" i="4"/>
  <c r="BT129" i="4"/>
  <c r="BD129" i="4"/>
  <c r="CB128" i="4"/>
  <c r="BL128" i="4"/>
  <c r="AT128" i="4"/>
  <c r="BD124" i="4"/>
  <c r="BT124" i="4"/>
  <c r="BH125" i="4"/>
  <c r="BX125" i="4"/>
  <c r="BD126" i="4"/>
  <c r="BT126" i="4"/>
  <c r="AY127" i="4"/>
  <c r="BP127" i="4"/>
  <c r="CB131" i="4"/>
  <c r="BL131" i="4"/>
  <c r="AT131" i="4"/>
  <c r="BT130" i="4"/>
  <c r="BD130" i="4"/>
  <c r="CB129" i="4"/>
  <c r="BL129" i="4"/>
  <c r="AT129" i="4"/>
  <c r="BT128" i="4"/>
  <c r="AY124" i="4"/>
  <c r="AY126" i="4"/>
  <c r="BP126" i="4"/>
  <c r="AT127" i="4"/>
  <c r="BL127" i="4"/>
  <c r="CB127" i="4"/>
  <c r="AJ125" i="4"/>
  <c r="BP131" i="4"/>
  <c r="AY131" i="4"/>
  <c r="BX130" i="4"/>
  <c r="BH130" i="4"/>
  <c r="AJ130" i="4"/>
  <c r="BP129" i="4"/>
  <c r="AY129" i="4"/>
  <c r="BX128" i="4"/>
  <c r="BH128" i="4"/>
  <c r="AJ128" i="4"/>
  <c r="CB142" i="4"/>
  <c r="AT143" i="4"/>
  <c r="BD144" i="4"/>
  <c r="AT145" i="4"/>
  <c r="BL145" i="4"/>
  <c r="CB145" i="4"/>
  <c r="BT146" i="4"/>
  <c r="AY157" i="4"/>
  <c r="BP153" i="4"/>
  <c r="AY151" i="4"/>
  <c r="AY149" i="4"/>
  <c r="AY147" i="4"/>
  <c r="CI145" i="4"/>
  <c r="CU145" i="4"/>
  <c r="CY145" i="4"/>
  <c r="BX142" i="4"/>
  <c r="AY144" i="4"/>
  <c r="BX145" i="4"/>
  <c r="AY146" i="4"/>
  <c r="BT157" i="4"/>
  <c r="BD157" i="4"/>
  <c r="AT156" i="4"/>
  <c r="BD155" i="4"/>
  <c r="CB154" i="4"/>
  <c r="BL154" i="4"/>
  <c r="AT154" i="4"/>
  <c r="CB153" i="4"/>
  <c r="BX153" i="4"/>
  <c r="BT153" i="4"/>
  <c r="BL153" i="4"/>
  <c r="BH153" i="4"/>
  <c r="BD153" i="4"/>
  <c r="AT152" i="4"/>
  <c r="BD151" i="4"/>
  <c r="CB150" i="4"/>
  <c r="BL150" i="4"/>
  <c r="AY150" i="4"/>
  <c r="AT150" i="4"/>
  <c r="AT148" i="4"/>
  <c r="AT144" i="4"/>
  <c r="AT146" i="4"/>
  <c r="AY156" i="4"/>
  <c r="AY154" i="4"/>
  <c r="AY152" i="4"/>
  <c r="AT157" i="4"/>
  <c r="AT155" i="4"/>
  <c r="BD154" i="4"/>
  <c r="AT153" i="4"/>
  <c r="AT151" i="4"/>
  <c r="CB149" i="4"/>
  <c r="BL149" i="4"/>
  <c r="AT149" i="4"/>
  <c r="BD148" i="4"/>
  <c r="AT147" i="4"/>
  <c r="CX145" i="4"/>
  <c r="BT142" i="4"/>
  <c r="BD143" i="4"/>
  <c r="BX157" i="4"/>
  <c r="BH157" i="4"/>
  <c r="BP154" i="4"/>
  <c r="BP150" i="4"/>
  <c r="CB157" i="4"/>
  <c r="BL157" i="4"/>
  <c r="BT154" i="4"/>
  <c r="BD152" i="4"/>
  <c r="BT150" i="4"/>
  <c r="BP157" i="4"/>
  <c r="BX154" i="4"/>
  <c r="BH154" i="4"/>
  <c r="CM145" i="4"/>
  <c r="BT145" i="4"/>
  <c r="BD146" i="4"/>
  <c r="BP146" i="4"/>
  <c r="BT149" i="4"/>
  <c r="BD149" i="4"/>
  <c r="BD147" i="4"/>
  <c r="BP145" i="4"/>
  <c r="BP149" i="4"/>
  <c r="BD145" i="4"/>
  <c r="BL146" i="4"/>
  <c r="CB146" i="4"/>
  <c r="BX149" i="4"/>
  <c r="BH149" i="4"/>
  <c r="CL127" i="4"/>
  <c r="CP127" i="4"/>
  <c r="CX127" i="4"/>
  <c r="BT110" i="4"/>
  <c r="AT106" i="4"/>
  <c r="AT110" i="4"/>
  <c r="AT105" i="4"/>
  <c r="AY109" i="4"/>
  <c r="AY113" i="4"/>
  <c r="CG108" i="4"/>
  <c r="CO108" i="4"/>
  <c r="CS108" i="4"/>
  <c r="AY112" i="4"/>
  <c r="AT107" i="4"/>
  <c r="AT111" i="4"/>
  <c r="AY106" i="4"/>
  <c r="AY110" i="4"/>
  <c r="AY105" i="4"/>
  <c r="CL108" i="4"/>
  <c r="CP108" i="4"/>
  <c r="CX108" i="4"/>
  <c r="AT113" i="4"/>
  <c r="CJ108" i="4"/>
  <c r="CV108" i="4"/>
  <c r="AT108" i="4"/>
  <c r="AT112" i="4"/>
  <c r="AY107" i="4"/>
  <c r="AY111" i="4"/>
  <c r="CI108" i="4"/>
  <c r="CM108" i="4"/>
  <c r="CU108" i="4"/>
  <c r="CY108" i="4"/>
  <c r="AT109" i="4"/>
  <c r="AY108" i="4"/>
  <c r="CF108" i="4"/>
  <c r="CR108" i="4"/>
  <c r="P98" i="4"/>
  <c r="CI93" i="4"/>
  <c r="CM93" i="4"/>
  <c r="CU93" i="4"/>
  <c r="CY93" i="4"/>
  <c r="AY94" i="4"/>
  <c r="AT93" i="4"/>
  <c r="AT92" i="4"/>
  <c r="CF93" i="4"/>
  <c r="CJ93" i="4"/>
  <c r="CR93" i="4"/>
  <c r="CV93" i="4"/>
  <c r="AY91" i="4"/>
  <c r="AY90" i="4"/>
  <c r="AT94" i="4"/>
  <c r="CG93" i="4"/>
  <c r="CO93" i="4"/>
  <c r="CS93" i="4"/>
  <c r="AY92" i="4"/>
  <c r="AT91" i="4"/>
  <c r="AT90" i="4"/>
  <c r="CL93" i="4"/>
  <c r="CP93" i="4"/>
  <c r="CX93" i="4"/>
  <c r="AY93" i="4"/>
  <c r="AJ257" i="4"/>
  <c r="AP257" i="4"/>
  <c r="AP182" i="4"/>
  <c r="AK182" i="4"/>
  <c r="P117" i="4"/>
  <c r="AP227" i="4"/>
  <c r="B231" i="4" s="1"/>
  <c r="BH143" i="4"/>
  <c r="BH147" i="4"/>
  <c r="BH151" i="4"/>
  <c r="BH155" i="4"/>
  <c r="BL143" i="4"/>
  <c r="BL147" i="4"/>
  <c r="BL151" i="4"/>
  <c r="BL155" i="4"/>
  <c r="BP143" i="4"/>
  <c r="BP147" i="4"/>
  <c r="BP151" i="4"/>
  <c r="BP155" i="4"/>
  <c r="BT143" i="4"/>
  <c r="BT147" i="4"/>
  <c r="BT151" i="4"/>
  <c r="BT155" i="4"/>
  <c r="BX143" i="4"/>
  <c r="BX147" i="4"/>
  <c r="BX151" i="4"/>
  <c r="BX155" i="4"/>
  <c r="CB143" i="4"/>
  <c r="CB147" i="4"/>
  <c r="CB151" i="4"/>
  <c r="CB155" i="4"/>
  <c r="BD156" i="4"/>
  <c r="BH144" i="4"/>
  <c r="BH148" i="4"/>
  <c r="BH152" i="4"/>
  <c r="BH156" i="4"/>
  <c r="BL144" i="4"/>
  <c r="BL148" i="4"/>
  <c r="BL152" i="4"/>
  <c r="BL156" i="4"/>
  <c r="BP144" i="4"/>
  <c r="BP148" i="4"/>
  <c r="BP152" i="4"/>
  <c r="BP156" i="4"/>
  <c r="BT144" i="4"/>
  <c r="BT148" i="4"/>
  <c r="BT152" i="4"/>
  <c r="BT156" i="4"/>
  <c r="BX144" i="4"/>
  <c r="BX148" i="4"/>
  <c r="BX152" i="4"/>
  <c r="BX156" i="4"/>
  <c r="CB144" i="4"/>
  <c r="CB148" i="4"/>
  <c r="CB152" i="4"/>
  <c r="CB156" i="4"/>
  <c r="CB108" i="4"/>
  <c r="BH105" i="4"/>
  <c r="BL112" i="4"/>
  <c r="AJ106" i="4"/>
  <c r="BH109" i="4"/>
  <c r="BP107" i="4"/>
  <c r="BX105" i="4"/>
  <c r="CB112" i="4"/>
  <c r="AJ110" i="4"/>
  <c r="BD106" i="4"/>
  <c r="BH113" i="4"/>
  <c r="BP111" i="4"/>
  <c r="BX109" i="4"/>
  <c r="BD110" i="4"/>
  <c r="BL108" i="4"/>
  <c r="BT106" i="4"/>
  <c r="BX113" i="4"/>
  <c r="AJ91" i="4"/>
  <c r="BD91" i="4"/>
  <c r="BH90" i="4"/>
  <c r="BH94" i="4"/>
  <c r="BL93" i="4"/>
  <c r="BP92" i="4"/>
  <c r="BT91" i="4"/>
  <c r="BX90" i="4"/>
  <c r="BX94" i="4"/>
  <c r="CB93" i="4"/>
  <c r="AJ90" i="4"/>
  <c r="BD92" i="4"/>
  <c r="BH91" i="4"/>
  <c r="BL90" i="4"/>
  <c r="BL94" i="4"/>
  <c r="BP93" i="4"/>
  <c r="BT92" i="4"/>
  <c r="BX91" i="4"/>
  <c r="CB90" i="4"/>
  <c r="CB94" i="4"/>
  <c r="AJ107" i="4"/>
  <c r="AJ111" i="4"/>
  <c r="BD107" i="4"/>
  <c r="BD111" i="4"/>
  <c r="BH106" i="4"/>
  <c r="BH110" i="4"/>
  <c r="BL105" i="4"/>
  <c r="BL109" i="4"/>
  <c r="BL113" i="4"/>
  <c r="BP108" i="4"/>
  <c r="BP112" i="4"/>
  <c r="BT107" i="4"/>
  <c r="BT111" i="4"/>
  <c r="BX106" i="4"/>
  <c r="BX110" i="4"/>
  <c r="CB105" i="4"/>
  <c r="CB109" i="4"/>
  <c r="CB113" i="4"/>
  <c r="AJ93" i="4"/>
  <c r="AJ94" i="4"/>
  <c r="BD93" i="4"/>
  <c r="BH92" i="4"/>
  <c r="BL91" i="4"/>
  <c r="BP90" i="4"/>
  <c r="BP94" i="4"/>
  <c r="BT93" i="4"/>
  <c r="BX92" i="4"/>
  <c r="CB91" i="4"/>
  <c r="AJ108" i="4"/>
  <c r="AJ112" i="4"/>
  <c r="BD108" i="4"/>
  <c r="BD112" i="4"/>
  <c r="BH107" i="4"/>
  <c r="BH111" i="4"/>
  <c r="BL106" i="4"/>
  <c r="BL110" i="4"/>
  <c r="BP105" i="4"/>
  <c r="BP109" i="4"/>
  <c r="BP113" i="4"/>
  <c r="BT108" i="4"/>
  <c r="BT112" i="4"/>
  <c r="BX107" i="4"/>
  <c r="BX111" i="4"/>
  <c r="CB106" i="4"/>
  <c r="CB110" i="4"/>
  <c r="AJ92" i="4"/>
  <c r="BD90" i="4"/>
  <c r="BD94" i="4"/>
  <c r="BH93" i="4"/>
  <c r="BL92" i="4"/>
  <c r="BP91" i="4"/>
  <c r="BT90" i="4"/>
  <c r="BT94" i="4"/>
  <c r="BX93" i="4"/>
  <c r="CB92" i="4"/>
  <c r="AJ105" i="4"/>
  <c r="AJ109" i="4"/>
  <c r="AJ113" i="4"/>
  <c r="BD105" i="4"/>
  <c r="BD109" i="4"/>
  <c r="BD113" i="4"/>
  <c r="BH108" i="4"/>
  <c r="BH112" i="4"/>
  <c r="BL107" i="4"/>
  <c r="BL111" i="4"/>
  <c r="BP106" i="4"/>
  <c r="BP110" i="4"/>
  <c r="BT105" i="4"/>
  <c r="BT109" i="4"/>
  <c r="BT113" i="4"/>
  <c r="BX108" i="4"/>
  <c r="BX112" i="4"/>
  <c r="CB107" i="4"/>
  <c r="CB111" i="4"/>
  <c r="AG80" i="4"/>
  <c r="AH80" i="4"/>
  <c r="AI80" i="4"/>
  <c r="AT158" i="4" l="1"/>
  <c r="AY158" i="4"/>
  <c r="BD132" i="4"/>
  <c r="AJ132" i="4"/>
  <c r="BP132" i="4"/>
  <c r="BL132" i="4"/>
  <c r="BT132" i="4"/>
  <c r="CB132" i="4"/>
  <c r="BH132" i="4"/>
  <c r="BX132" i="4"/>
  <c r="AY132" i="4"/>
  <c r="AT132" i="4"/>
  <c r="AT95" i="4"/>
  <c r="AJ158" i="4"/>
  <c r="BD158" i="4"/>
  <c r="AT114" i="4"/>
  <c r="AY114" i="4"/>
  <c r="B260" i="4"/>
  <c r="AJ114" i="4"/>
  <c r="BP114" i="4"/>
  <c r="CB158" i="4"/>
  <c r="BP158" i="4"/>
  <c r="BL158" i="4"/>
  <c r="BH158" i="4"/>
  <c r="BX158" i="4"/>
  <c r="BT158" i="4"/>
  <c r="BH114" i="4"/>
  <c r="BX114" i="4"/>
  <c r="BL95" i="4"/>
  <c r="BX95" i="4"/>
  <c r="AO95" i="4"/>
  <c r="BT95" i="4"/>
  <c r="BT114" i="4"/>
  <c r="BD95" i="4"/>
  <c r="CB114" i="4"/>
  <c r="BH95" i="4"/>
  <c r="BD114" i="4"/>
  <c r="AY95" i="4"/>
  <c r="BP95" i="4"/>
  <c r="BL114" i="4"/>
  <c r="CB95" i="4"/>
  <c r="AJ95" i="4"/>
  <c r="AG77" i="4"/>
  <c r="M601" i="4"/>
  <c r="O601" i="4"/>
  <c r="Q601" i="4"/>
  <c r="S601" i="4"/>
  <c r="U601" i="4"/>
  <c r="W601" i="4"/>
  <c r="Y601" i="4"/>
  <c r="AA601" i="4"/>
  <c r="AC601" i="4"/>
  <c r="Y550" i="4"/>
  <c r="Y529" i="4"/>
  <c r="S499" i="4"/>
  <c r="W499" i="4"/>
  <c r="AA499" i="4"/>
  <c r="S477" i="4"/>
  <c r="W477" i="4"/>
  <c r="AA477" i="4"/>
  <c r="O461" i="4"/>
  <c r="S461" i="4"/>
  <c r="AM564" i="4" s="1"/>
  <c r="AM567" i="4" s="1"/>
  <c r="W461" i="4"/>
  <c r="AA461" i="4"/>
  <c r="M282" i="4"/>
  <c r="P282" i="4"/>
  <c r="Q282" i="4"/>
  <c r="R282" i="4"/>
  <c r="S282" i="4"/>
  <c r="T282" i="4"/>
  <c r="U282" i="4"/>
  <c r="V282" i="4"/>
  <c r="W282" i="4"/>
  <c r="X282" i="4"/>
  <c r="Y282" i="4"/>
  <c r="Z282" i="4"/>
  <c r="AA282" i="4"/>
  <c r="AB282" i="4"/>
  <c r="AC282" i="4"/>
  <c r="AD282" i="4"/>
  <c r="M257" i="4"/>
  <c r="P257" i="4"/>
  <c r="S257" i="4"/>
  <c r="V257" i="4"/>
  <c r="Y257" i="4"/>
  <c r="AB257" i="4"/>
  <c r="S184" i="4"/>
  <c r="AC184" i="4"/>
  <c r="AA184" i="4"/>
  <c r="Y184" i="4"/>
  <c r="W184" i="4"/>
  <c r="U184" i="4"/>
  <c r="G158" i="4"/>
  <c r="H158" i="4"/>
  <c r="I158" i="4"/>
  <c r="J158" i="4"/>
  <c r="K158" i="4"/>
  <c r="L158" i="4"/>
  <c r="M158" i="4"/>
  <c r="N158" i="4"/>
  <c r="O158" i="4"/>
  <c r="P158" i="4"/>
  <c r="Q158" i="4"/>
  <c r="R158" i="4"/>
  <c r="S158" i="4"/>
  <c r="T158" i="4"/>
  <c r="U158" i="4"/>
  <c r="V158" i="4"/>
  <c r="W158" i="4"/>
  <c r="X158" i="4"/>
  <c r="Y158" i="4"/>
  <c r="Z158" i="4"/>
  <c r="AA158" i="4"/>
  <c r="AB158" i="4"/>
  <c r="AC158" i="4"/>
  <c r="AD158" i="4"/>
  <c r="G132" i="4"/>
  <c r="H132" i="4"/>
  <c r="I132" i="4"/>
  <c r="J132" i="4"/>
  <c r="K132" i="4"/>
  <c r="L132" i="4"/>
  <c r="M132" i="4"/>
  <c r="N132" i="4"/>
  <c r="O132" i="4"/>
  <c r="P132" i="4"/>
  <c r="Q132" i="4"/>
  <c r="R132" i="4"/>
  <c r="S132" i="4"/>
  <c r="T132" i="4"/>
  <c r="U132" i="4"/>
  <c r="V132" i="4"/>
  <c r="W132" i="4"/>
  <c r="X132" i="4"/>
  <c r="Y132" i="4"/>
  <c r="Z132" i="4"/>
  <c r="AA132" i="4"/>
  <c r="AB132" i="4"/>
  <c r="AC132" i="4"/>
  <c r="AD132" i="4"/>
  <c r="G114" i="4"/>
  <c r="H114" i="4"/>
  <c r="I114" i="4"/>
  <c r="J114" i="4"/>
  <c r="K114" i="4"/>
  <c r="L114" i="4"/>
  <c r="M114" i="4"/>
  <c r="N114" i="4"/>
  <c r="O114" i="4"/>
  <c r="P114" i="4"/>
  <c r="Q114" i="4"/>
  <c r="R114" i="4"/>
  <c r="S114" i="4"/>
  <c r="T114" i="4"/>
  <c r="U114" i="4"/>
  <c r="V114" i="4"/>
  <c r="W114" i="4"/>
  <c r="X114" i="4"/>
  <c r="Y114" i="4"/>
  <c r="Z114" i="4"/>
  <c r="AA114" i="4"/>
  <c r="AB114" i="4"/>
  <c r="AC114" i="4"/>
  <c r="AD114" i="4"/>
  <c r="AD95" i="4"/>
  <c r="AC95" i="4"/>
  <c r="AB95" i="4"/>
  <c r="AA95" i="4"/>
  <c r="Z95" i="4"/>
  <c r="Y95" i="4"/>
  <c r="X95" i="4"/>
  <c r="W95" i="4"/>
  <c r="V95" i="4"/>
  <c r="U95" i="4"/>
  <c r="T95" i="4"/>
  <c r="S95" i="4"/>
  <c r="R95" i="4"/>
  <c r="Q95" i="4"/>
  <c r="P95" i="4"/>
  <c r="O95" i="4"/>
  <c r="N95" i="4"/>
  <c r="M95" i="4"/>
  <c r="L95" i="4"/>
  <c r="K95" i="4"/>
  <c r="J95" i="4"/>
  <c r="I95" i="4"/>
  <c r="H95" i="4"/>
  <c r="G95" i="4"/>
  <c r="G81" i="4"/>
  <c r="J81" i="4"/>
  <c r="M81" i="4"/>
  <c r="P81" i="4"/>
  <c r="S81" i="4"/>
  <c r="V81" i="4"/>
  <c r="Y81" i="4"/>
  <c r="AB81" i="4"/>
  <c r="B97" i="4" l="1"/>
  <c r="B159" i="4"/>
  <c r="B133" i="4"/>
  <c r="B134" i="4"/>
  <c r="B160" i="4"/>
  <c r="AS80" i="4"/>
  <c r="AJ80" i="4"/>
  <c r="AJ79" i="4"/>
  <c r="AP80" i="4"/>
  <c r="AK535" i="4"/>
  <c r="AM571" i="4"/>
  <c r="B576" i="4" s="1"/>
  <c r="AK514" i="4"/>
  <c r="AK517" i="4" s="1"/>
  <c r="B532" i="4" s="1"/>
  <c r="B96" i="4"/>
  <c r="B116" i="4"/>
  <c r="B115" i="4"/>
  <c r="CW142" i="4"/>
  <c r="CW145" i="4" s="1"/>
  <c r="CW124" i="4"/>
  <c r="CW127" i="4" s="1"/>
  <c r="CK142" i="4"/>
  <c r="CK145" i="4" s="1"/>
  <c r="CK124" i="4"/>
  <c r="CK127" i="4" s="1"/>
  <c r="CT124" i="4"/>
  <c r="CT127" i="4" s="1"/>
  <c r="CT142" i="4"/>
  <c r="CT145" i="4" s="1"/>
  <c r="CQ124" i="4"/>
  <c r="CQ127" i="4" s="1"/>
  <c r="CQ142" i="4"/>
  <c r="CQ145" i="4" s="1"/>
  <c r="CN124" i="4"/>
  <c r="CN127" i="4" s="1"/>
  <c r="CN142" i="4"/>
  <c r="CN145" i="4" s="1"/>
  <c r="CH142" i="4"/>
  <c r="CH145" i="4" s="1"/>
  <c r="CH124" i="4"/>
  <c r="CH127" i="4" s="1"/>
  <c r="CE142" i="4"/>
  <c r="CE145" i="4" s="1"/>
  <c r="CE124" i="4"/>
  <c r="CE127" i="4" s="1"/>
  <c r="CE105" i="4"/>
  <c r="CE108" i="4" s="1"/>
  <c r="CE90" i="4"/>
  <c r="CE93" i="4" s="1"/>
  <c r="CW105" i="4"/>
  <c r="CW108" i="4" s="1"/>
  <c r="CW90" i="4"/>
  <c r="CW93" i="4" s="1"/>
  <c r="CK105" i="4"/>
  <c r="CK108" i="4" s="1"/>
  <c r="CK90" i="4"/>
  <c r="CK93" i="4" s="1"/>
  <c r="CQ105" i="4"/>
  <c r="CQ108" i="4" s="1"/>
  <c r="CQ90" i="4"/>
  <c r="CQ93" i="4" s="1"/>
  <c r="CN105" i="4"/>
  <c r="CN108" i="4" s="1"/>
  <c r="CN90" i="4"/>
  <c r="CN93" i="4" s="1"/>
  <c r="CT90" i="4"/>
  <c r="CT93" i="4" s="1"/>
  <c r="CT105" i="4"/>
  <c r="CT108" i="4" s="1"/>
  <c r="CH90" i="4"/>
  <c r="CH93" i="4" s="1"/>
  <c r="CH105" i="4"/>
  <c r="CH108" i="4" s="1"/>
  <c r="B84" i="4"/>
  <c r="AJ66" i="4"/>
  <c r="AJ81" i="4" l="1"/>
  <c r="B82" i="4" s="1"/>
  <c r="CZ94" i="4"/>
  <c r="B98" i="4" s="1"/>
  <c r="CZ127" i="4"/>
  <c r="B135" i="4" s="1"/>
  <c r="CZ109" i="4"/>
  <c r="B117" i="4" s="1"/>
  <c r="CZ145" i="4"/>
  <c r="B161" i="4" s="1"/>
  <c r="AK538" i="4"/>
  <c r="B553" i="4" s="1"/>
  <c r="AZ208" i="4"/>
  <c r="B210" i="4" s="1"/>
  <c r="BI248" i="4"/>
  <c r="B261" i="4" s="1"/>
  <c r="AP176" i="4"/>
  <c r="AP175" i="4"/>
  <c r="AP178" i="4"/>
  <c r="AP180" i="4"/>
  <c r="AP174" i="4"/>
  <c r="AP177" i="4"/>
  <c r="AP179" i="4"/>
  <c r="AP181" i="4"/>
  <c r="AP183" i="4"/>
  <c r="AK180" i="4"/>
  <c r="AK176" i="4"/>
  <c r="AK179" i="4"/>
  <c r="AK175" i="4"/>
  <c r="AK177" i="4"/>
  <c r="AK178" i="4"/>
  <c r="AK174" i="4"/>
  <c r="AK181" i="4"/>
  <c r="AK183" i="4"/>
  <c r="B72" i="4"/>
  <c r="B71" i="4"/>
  <c r="AV81" i="4"/>
  <c r="B83" i="4" s="1"/>
  <c r="AZ179" i="4" l="1"/>
  <c r="B193" i="4" s="1"/>
  <c r="AK184" i="4"/>
  <c r="B37" i="4"/>
  <c r="AP184" i="4"/>
  <c r="B192" i="4" l="1"/>
</calcChain>
</file>

<file path=xl/sharedStrings.xml><?xml version="1.0" encoding="utf-8"?>
<sst xmlns="http://schemas.openxmlformats.org/spreadsheetml/2006/main" count="1958" uniqueCount="711">
  <si>
    <t>Índice</t>
  </si>
  <si>
    <t>Presentación</t>
  </si>
  <si>
    <t>Informantes</t>
  </si>
  <si>
    <t>Participantes y comentarios</t>
  </si>
  <si>
    <t>Glosario</t>
  </si>
  <si>
    <t>CONFIDENCIALIDAD</t>
  </si>
  <si>
    <t>OBLIGATORIEDAD</t>
  </si>
  <si>
    <t>DERECHOS DE LOS INFORMANTES DEL SISTEMA</t>
  </si>
  <si>
    <t>Los subsistemas son los siguientes:</t>
  </si>
  <si>
    <t>El INEGI pondrá a disposición de la sociedad la información de este proyecto de forma gratuita a través del Servicio Público de Información, además de poder consultarse y descargarse de forma electrónica en el portal del Instituto.</t>
  </si>
  <si>
    <t>1) Entrega electrónica:</t>
  </si>
  <si>
    <t>2) Entrega física:</t>
  </si>
  <si>
    <t>Nombre:</t>
  </si>
  <si>
    <t>Correo electrónico:</t>
  </si>
  <si>
    <t>Teléfono:</t>
  </si>
  <si>
    <t>Nombre completo:</t>
  </si>
  <si>
    <t>Cargo:</t>
  </si>
  <si>
    <t>FIRMA</t>
  </si>
  <si>
    <t>Área o unidad orgánica de adscripción:</t>
  </si>
  <si>
    <t>OBSERVACIONES:</t>
  </si>
  <si>
    <t>Instrucciones generales para las preguntas de la sección:</t>
  </si>
  <si>
    <t>1.-</t>
  </si>
  <si>
    <t>Seleccione con una "X" un solo código.</t>
  </si>
  <si>
    <t>1. Sí</t>
  </si>
  <si>
    <r>
      <t xml:space="preserve">2. No </t>
    </r>
    <r>
      <rPr>
        <i/>
        <sz val="8"/>
        <color theme="1"/>
        <rFont val="Arial"/>
        <family val="2"/>
      </rPr>
      <t>(concluya la sección)</t>
    </r>
  </si>
  <si>
    <r>
      <t xml:space="preserve">9. No se sabe </t>
    </r>
    <r>
      <rPr>
        <i/>
        <sz val="8"/>
        <color theme="1"/>
        <rFont val="Arial"/>
        <family val="2"/>
      </rPr>
      <t>(concluya la sección)</t>
    </r>
  </si>
  <si>
    <t>2.-</t>
  </si>
  <si>
    <t>3.-</t>
  </si>
  <si>
    <t xml:space="preserve">IX.2 Recursos humanos </t>
  </si>
  <si>
    <t>Instrucciones generales para las preguntas del apartado:</t>
  </si>
  <si>
    <t>4.-</t>
  </si>
  <si>
    <t>1. Hombres</t>
  </si>
  <si>
    <t>2. Mujeres</t>
  </si>
  <si>
    <t>5.-</t>
  </si>
  <si>
    <t>S</t>
  </si>
  <si>
    <t>Sexo</t>
  </si>
  <si>
    <t>1.</t>
  </si>
  <si>
    <t>Hombres</t>
  </si>
  <si>
    <t>2.</t>
  </si>
  <si>
    <t>Mujeres</t>
  </si>
  <si>
    <t>Total</t>
  </si>
  <si>
    <t xml:space="preserve">Defensores públicos </t>
  </si>
  <si>
    <t>Asesores jurídicos</t>
  </si>
  <si>
    <t>Peritos</t>
  </si>
  <si>
    <t>Mediadores</t>
  </si>
  <si>
    <t>Trabajadores sociales</t>
  </si>
  <si>
    <t>Personal administrativo y de apoyo</t>
  </si>
  <si>
    <t>Otro</t>
  </si>
  <si>
    <t>6.-</t>
  </si>
  <si>
    <t>Régimen de contratación</t>
  </si>
  <si>
    <t>Confianza</t>
  </si>
  <si>
    <t>Base o sindicalizado</t>
  </si>
  <si>
    <t>3.</t>
  </si>
  <si>
    <t xml:space="preserve">Eventual </t>
  </si>
  <si>
    <t>4.</t>
  </si>
  <si>
    <t xml:space="preserve">Honorarios </t>
  </si>
  <si>
    <t>5.</t>
  </si>
  <si>
    <t>7.-</t>
  </si>
  <si>
    <t>De 18 a 24 años</t>
  </si>
  <si>
    <t>De 25 a 29 años</t>
  </si>
  <si>
    <t>De 30 a 34 años</t>
  </si>
  <si>
    <t>De 35 a 39 años</t>
  </si>
  <si>
    <t>De 40 a 44 años</t>
  </si>
  <si>
    <t>6.</t>
  </si>
  <si>
    <t>De 45 a 49 años</t>
  </si>
  <si>
    <t>7.</t>
  </si>
  <si>
    <t xml:space="preserve">De 50 a 54 años </t>
  </si>
  <si>
    <t>8.</t>
  </si>
  <si>
    <t>De 55 a 59 años</t>
  </si>
  <si>
    <t>9.</t>
  </si>
  <si>
    <t>De 60 años o más</t>
  </si>
  <si>
    <t>8.-</t>
  </si>
  <si>
    <t>Rango de edad</t>
  </si>
  <si>
    <t xml:space="preserve">Ninguno </t>
  </si>
  <si>
    <t>Preescolar o primaria</t>
  </si>
  <si>
    <t>Secundaria</t>
  </si>
  <si>
    <t>Preparatoria</t>
  </si>
  <si>
    <t>Licenciatura</t>
  </si>
  <si>
    <t>Maestría</t>
  </si>
  <si>
    <t>Doctorado</t>
  </si>
  <si>
    <t>9.-</t>
  </si>
  <si>
    <t>Sin paga</t>
  </si>
  <si>
    <t>De 1 a 5,000 pesos</t>
  </si>
  <si>
    <t>De 5,001 a 10,000 pesos</t>
  </si>
  <si>
    <t>De 10,001 a 15,000 pesos</t>
  </si>
  <si>
    <t>De 15,001 a 20,000 pesos</t>
  </si>
  <si>
    <t>De 20,001 a 25,000 pesos</t>
  </si>
  <si>
    <t>De 25,001 a 30,000 pesos</t>
  </si>
  <si>
    <t>De 30,001 a 35,000 pesos</t>
  </si>
  <si>
    <t>De 35,001 a 40,000 pesos</t>
  </si>
  <si>
    <t>10.</t>
  </si>
  <si>
    <t>De 40,001 a 45,000 pesos</t>
  </si>
  <si>
    <t>11.</t>
  </si>
  <si>
    <t>De 45,001 a 50,000 pesos</t>
  </si>
  <si>
    <t>12.</t>
  </si>
  <si>
    <t>De 50,001 a 55,000 pesos</t>
  </si>
  <si>
    <t>13.</t>
  </si>
  <si>
    <t>De 55,001 a 60,000 pesos</t>
  </si>
  <si>
    <t>14.</t>
  </si>
  <si>
    <t>De 60,001 a 65,000 pesos</t>
  </si>
  <si>
    <t>15.</t>
  </si>
  <si>
    <t>De 65,001 a 70,000 pesos</t>
  </si>
  <si>
    <t>16.</t>
  </si>
  <si>
    <t>Más de 70,000 pesos</t>
  </si>
  <si>
    <t>10.-</t>
  </si>
  <si>
    <t>Tipo de materia</t>
  </si>
  <si>
    <t>Defensores públicos</t>
  </si>
  <si>
    <t>No aplica</t>
  </si>
  <si>
    <t>Civil</t>
  </si>
  <si>
    <t>Mercantil</t>
  </si>
  <si>
    <t>Familiar</t>
  </si>
  <si>
    <t>Penal</t>
  </si>
  <si>
    <t>Justicia para Adolescentes</t>
  </si>
  <si>
    <t>Laboral</t>
  </si>
  <si>
    <t>Administrativa</t>
  </si>
  <si>
    <t>Indígena</t>
  </si>
  <si>
    <t>Amparo</t>
  </si>
  <si>
    <t>Mixta</t>
  </si>
  <si>
    <t>11.-</t>
  </si>
  <si>
    <t>Subtotal</t>
  </si>
  <si>
    <t>Órganos jurisdiccionales del Poder Judicial de la entidad federativa</t>
  </si>
  <si>
    <t>Ministerio Público de la Procuraduría General de Justicia  o Fiscalía General de la entidad federativa</t>
  </si>
  <si>
    <t>12.-</t>
  </si>
  <si>
    <t>Ninguna</t>
  </si>
  <si>
    <t>Hokana</t>
  </si>
  <si>
    <t>Chinanteca</t>
  </si>
  <si>
    <t>Otopame</t>
  </si>
  <si>
    <t>Oaxaqueña</t>
  </si>
  <si>
    <t>Huave</t>
  </si>
  <si>
    <t>Tlapaneca</t>
  </si>
  <si>
    <t>Totonaca</t>
  </si>
  <si>
    <t>Mixe-Zoque</t>
  </si>
  <si>
    <t>Maya</t>
  </si>
  <si>
    <t>Yutoazteca</t>
  </si>
  <si>
    <t>Tarasca</t>
  </si>
  <si>
    <t>Algonquina</t>
  </si>
  <si>
    <t>No identificado</t>
  </si>
  <si>
    <t>13.-</t>
  </si>
  <si>
    <t>Diplomado</t>
  </si>
  <si>
    <t xml:space="preserve">Curso </t>
  </si>
  <si>
    <t xml:space="preserve">Modalidad </t>
  </si>
  <si>
    <t xml:space="preserve">Mujeres </t>
  </si>
  <si>
    <t>Taller</t>
  </si>
  <si>
    <t>IX.3 Recursos presupuestales</t>
  </si>
  <si>
    <t>14.-</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</si>
  <si>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</si>
  <si>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</si>
  <si>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</si>
  <si>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</si>
  <si>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</si>
  <si>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</si>
  <si>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</si>
  <si>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</si>
  <si>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IX.4 Recursos materiales</t>
  </si>
  <si>
    <t>16.-</t>
  </si>
  <si>
    <t>17.-</t>
  </si>
  <si>
    <t>Portátiles</t>
  </si>
  <si>
    <t>Para uso personal</t>
  </si>
  <si>
    <t>Para uso compartido</t>
  </si>
  <si>
    <r>
      <t xml:space="preserve">Personales
</t>
    </r>
    <r>
      <rPr>
        <i/>
        <sz val="8"/>
        <color theme="1"/>
        <rFont val="Arial"/>
        <family val="2"/>
      </rPr>
      <t>(de escritorio)</t>
    </r>
  </si>
  <si>
    <t>18.-</t>
  </si>
  <si>
    <t>Fijas</t>
  </si>
  <si>
    <t xml:space="preserve">Móviles </t>
  </si>
  <si>
    <t>Fijos</t>
  </si>
  <si>
    <t>Móviles</t>
  </si>
  <si>
    <t>19.-</t>
  </si>
  <si>
    <t>20.-</t>
  </si>
  <si>
    <t>Tipo de solicitante</t>
  </si>
  <si>
    <t xml:space="preserve">Asuntos </t>
  </si>
  <si>
    <t>Servicios</t>
  </si>
  <si>
    <t xml:space="preserve">Particulares </t>
  </si>
  <si>
    <t>Instituciones de asistencia pública</t>
  </si>
  <si>
    <t>Instituciones de asistencia privada</t>
  </si>
  <si>
    <t>21.-</t>
  </si>
  <si>
    <t>I) Defensores públicos</t>
  </si>
  <si>
    <t>Existencia inicial</t>
  </si>
  <si>
    <t xml:space="preserve">Existencia final </t>
  </si>
  <si>
    <t xml:space="preserve">Amparo </t>
  </si>
  <si>
    <t>II) Asesores jurídicos</t>
  </si>
  <si>
    <t>11</t>
  </si>
  <si>
    <t>22.-</t>
  </si>
  <si>
    <t>Orientación y asesoría</t>
  </si>
  <si>
    <t>Representación y/o patrocinio</t>
  </si>
  <si>
    <t>Entrevistas a defendidos y asistidos</t>
  </si>
  <si>
    <t>Asistencia en actas circunstanciadas</t>
  </si>
  <si>
    <t>Asistencia en audiencias</t>
  </si>
  <si>
    <t>Interposición de recursos</t>
  </si>
  <si>
    <t>Defensa penal en segunda instancia</t>
  </si>
  <si>
    <t>Defensa penal en el procedimiento de ejecución</t>
  </si>
  <si>
    <t>Defensa penal especializada en adolescentes</t>
  </si>
  <si>
    <t>Asesoría a víctimas u ofendidos en los procedimientos penales</t>
  </si>
  <si>
    <t>Interposición de amparos</t>
  </si>
  <si>
    <t>Visitas a centros de reclusión</t>
  </si>
  <si>
    <r>
      <t>Defensa penal</t>
    </r>
    <r>
      <rPr>
        <i/>
        <sz val="8"/>
        <color theme="1"/>
        <rFont val="Arial"/>
        <family val="2"/>
      </rPr>
      <t xml:space="preserve"> (etapa de investigación inicial e investigación complementaria)</t>
    </r>
  </si>
  <si>
    <r>
      <t xml:space="preserve">Defensa penal en primera instancia </t>
    </r>
    <r>
      <rPr>
        <i/>
        <sz val="8"/>
        <color theme="1"/>
        <rFont val="Arial"/>
        <family val="2"/>
      </rPr>
      <t>(etapa intermedia y juicio oral)</t>
    </r>
  </si>
  <si>
    <t>23.-</t>
  </si>
  <si>
    <t>24.-</t>
  </si>
  <si>
    <t xml:space="preserve">Personas defendidas o asistidas por defensores públicos </t>
  </si>
  <si>
    <t xml:space="preserve">Personas asesoradas o representadas por asesores jurídicos </t>
  </si>
  <si>
    <t>Sistema Tradicional</t>
  </si>
  <si>
    <t>Sistema Oral</t>
  </si>
  <si>
    <t>25.-</t>
  </si>
  <si>
    <t>Servidores públicos que participaron en el llenado de la sección</t>
  </si>
  <si>
    <t>Preguntas y/o secciones integradas</t>
  </si>
  <si>
    <t>1)</t>
  </si>
  <si>
    <t>2)</t>
  </si>
  <si>
    <t>3)</t>
  </si>
  <si>
    <t>4)</t>
  </si>
  <si>
    <t>5)</t>
  </si>
  <si>
    <t>6)</t>
  </si>
  <si>
    <t>CNGSPSPE 2020</t>
  </si>
  <si>
    <t>Se refiere a las siglas con las que se identifica al Censo Nacional de Gobierno, Seguridad Pública y Sistema Penitenciario Estatales 2020.</t>
  </si>
  <si>
    <t>Informante básico</t>
  </si>
  <si>
    <t>Informante complementario 1</t>
  </si>
  <si>
    <t>Informante complementario 2</t>
  </si>
  <si>
    <t>Bienes inmuebles</t>
  </si>
  <si>
    <t>Materia de amparo</t>
  </si>
  <si>
    <t>Materia mixta</t>
  </si>
  <si>
    <t>Se refiere a aquella que se ocupa indistintamente de los asuntos civiles, mercantiles, familiares, penales o de cualquier otra materia que requiera de la intervención judicial.</t>
  </si>
  <si>
    <t>Multifuncional</t>
  </si>
  <si>
    <t>Personas asesoradas o representadas</t>
  </si>
  <si>
    <t>Personas defendidas o asistidas</t>
  </si>
  <si>
    <t>Presupuesto ejercido</t>
  </si>
  <si>
    <t xml:space="preserve">Se refiere a los servidores públicos capacitados para facilitar información sobre los estudios realizados a las personas que soliciten los servicios de defensoría, con el objeto de auxiliar en su labor a los defensores de oficio.  </t>
  </si>
  <si>
    <t>Víctima u ofendido</t>
  </si>
  <si>
    <t>Se refiere al sujeto pasivo que resiente directamente sobre su persona la afectación producida por la conducta delictiva. Asimismo, se considera ofendido a la persona física o moral titular del bien jurídico lesionado o puesto en peligro por la acción u omisión prevista en la ley penal como delito.</t>
  </si>
  <si>
    <t>CENSO NACIONAL DE GOBIERNO, SEGURIDAD PÚBLICA Y 
SISTEMA PENITENCIARIO ESTATALES 2020</t>
  </si>
  <si>
    <r>
      <t xml:space="preserve">Conforme a lo dispuesto por el Artículo 37,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</si>
  <si>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</si>
  <si>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 conformidad con lo previsto por la Ley del Sistema Nacional de Información Estadística y Geográfica, los informantes del Sistema tendrán el derecho de solicitar al Instituto Nacional de Estadística y Geografía que sean rectificados los datos que les conciernan, para lo cual deberán demostrar que son inexactos, incompletos o equívocos.</t>
  </si>
  <si>
    <r>
      <t xml:space="preserve">El </t>
    </r>
    <r>
      <rPr>
        <b/>
        <sz val="9"/>
        <color theme="1"/>
        <rFont val="Arial"/>
        <family val="2"/>
      </rPr>
      <t xml:space="preserve">Instituto Nacional de Estadística y Geografía (INEGI) </t>
    </r>
    <r>
      <rPr>
        <sz val="9"/>
        <color theme="1"/>
        <rFont val="Arial"/>
        <family val="2"/>
      </rPr>
      <t xml:space="preserve">presenta el instrumento de captación del </t>
    </r>
    <r>
      <rPr>
        <b/>
        <sz val="9"/>
        <color theme="1"/>
        <rFont val="Arial"/>
        <family val="2"/>
      </rPr>
      <t xml:space="preserve">Censo Nacional de Gobierno, Seguridad Pública y Sistema Penitenciario Estatales (CNGSPSPE) 2020 </t>
    </r>
    <r>
      <rPr>
        <sz val="9"/>
        <color theme="1"/>
        <rFont val="Arial"/>
        <family val="2"/>
      </rPr>
      <t xml:space="preserve">como respuesta a su responsabilidad de suministrar a la sociedad y al Estado información de calidad, pertinente, veraz y oportuna, atendiendo el mandato constitucional de normar y coordinar el </t>
    </r>
    <r>
      <rPr>
        <b/>
        <sz val="9"/>
        <color theme="1"/>
        <rFont val="Arial"/>
        <family val="2"/>
      </rPr>
      <t>Sistema Nacional de Información Estadística y Geográfica (SNIEG).</t>
    </r>
  </si>
  <si>
    <t>Dicho Sistema se integra por cuatro subsistemas, mismos que permiten agrupar de manera temática los diversos campos de Información de Interés Nacional, lo que se traduce en la generación, suministro y difusión de información de manera ordenada y bajo esquemas integrales y homogéneos que promuevan el cumplimiento de los objetivos del SNIEG.</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</si>
  <si>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</si>
  <si>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r>
      <t xml:space="preserve">El </t>
    </r>
    <r>
      <rPr>
        <b/>
        <sz val="9"/>
        <color theme="1"/>
        <rFont val="Arial"/>
        <family val="2"/>
      </rPr>
      <t>Subsistema Nacional de Información de Gobierno, Seguridad Pública e Impartición de Justicia (SNIGSPIJ)</t>
    </r>
    <r>
      <rPr>
        <sz val="9"/>
        <color theme="1"/>
        <rFont val="Arial"/>
        <family val="2"/>
      </rPr>
      <t xml:space="preserve"> fue creado mediante acuerdo de la Junta de Gobierno del INEGI el 8 de diciembre de 2008, y establecido como el cuarto Subsistema Nacional de Información según los artículos 17 y 28 bis de la ley del SNIEG.</t>
    </r>
  </si>
  <si>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</si>
  <si>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En el marco de dicho Subsistema, específicamente de los trabajos del Comité Técnico Especializado de Información de Gobierno y del Comité Técnico Especializado de Información de Seguridad Pública, desde el año 2009 se iniciaron las actividades de revisión y generación de lo que sería el primer instrumento de captación en las materias de gobierno, seguridad pública, sistema penitenciario y justicia cívica, en donde participaron los representantes de las principales instituciones y organizaciones que convergen en dichas materias.</t>
  </si>
  <si>
    <r>
      <t xml:space="preserve">Derivado de estas actividades, se logró el acuerdo para iniciar la generación de información estadística en las materias de gobierno, seguridad pública, sistema penitenciario y justicia cívica con una visión integral, teniendo publicado actualmente la información correspondiente al </t>
    </r>
    <r>
      <rPr>
        <i/>
        <sz val="9"/>
        <color theme="1"/>
        <rFont val="Arial"/>
        <family val="2"/>
      </rPr>
      <t>"Censo Nacional de Gobierno, Seguridad Pública y Sistema Penitenciario Estatales (CNGSPSPE) 2019"</t>
    </r>
    <r>
      <rPr>
        <sz val="9"/>
        <color theme="1"/>
        <rFont val="Arial"/>
        <family val="2"/>
      </rPr>
      <t xml:space="preserve">, mismo que representa el décimo programa estadístico en dichas materias, y cuyos resultados pueden ser consultados en la página de internet del Instituto. </t>
    </r>
  </si>
  <si>
    <r>
      <t xml:space="preserve">De esta forma, a diez años de distancia de la aplicación del primer levantamiento, se presenta ahora el </t>
    </r>
    <r>
      <rPr>
        <i/>
        <sz val="9"/>
        <color theme="1"/>
        <rFont val="Arial"/>
        <family val="2"/>
      </rPr>
      <t>“Censo Nacional de Gobierno, Seguridad Pública y Sistema Penitenciario Estatales (CNGSPSPE) 2020”</t>
    </r>
    <r>
      <rPr>
        <sz val="9"/>
        <color theme="1"/>
        <rFont val="Arial"/>
        <family val="2"/>
      </rPr>
      <t>, como el undécimo programa estadístico desarrollado por el INEGI en dichas materias. Si bien el proceso de maduración de este ha obligado a realizar ajustes en algunas variables, se ha preservado en todo momento la consistencia temática y conceptual respecto de sus ediciones anteriores, continuando con la serie estadística y enriqueciendo sus contenidos por los temas que actualmente desarrolla. Adicionalmente, el CNGSPSPE 2020 preserva el apartado de recolección de información sobre temas ambientales realizado en colaboración con la Dirección General de Geografía y Medio Ambiente.</t>
    </r>
  </si>
  <si>
    <t>El CNGSPSPE 2020 se conforma por los siguientes módulos:</t>
  </si>
  <si>
    <t>Cada uno de estos módulos está conformado, cuando menos, por los siguientes apartados:</t>
  </si>
  <si>
    <r>
      <rPr>
        <b/>
        <sz val="9"/>
        <color theme="1"/>
        <rFont val="Arial"/>
        <family val="2"/>
      </rPr>
      <t>Glosario.</t>
    </r>
    <r>
      <rPr>
        <sz val="9"/>
        <color theme="1"/>
        <rFont val="Arial"/>
        <family val="2"/>
      </rPr>
      <t xml:space="preserve"> Contiene un listado de conceptos y definiciones que se consideran relevantes para el llenado del cuestionario.</t>
    </r>
  </si>
  <si>
    <r>
      <rPr>
        <b/>
        <sz val="9"/>
        <color theme="1"/>
        <rFont val="Arial"/>
        <family val="2"/>
      </rPr>
      <t xml:space="preserve">Participantes y comentarios. </t>
    </r>
    <r>
      <rPr>
        <sz val="9"/>
        <color theme="1"/>
        <rFont val="Arial"/>
        <family val="2"/>
      </rPr>
      <t xml:space="preserve">Presenta un espacio destinado al registro de los servidores públicos que participaron en el llenado de cada módulo y/o sección, según corresponda. De igual forma, contiene un espacio para que los informantes puedan anotar los comentarios generales que consideren pertinentes respecto de la información que están proporcionando en el cuestionario. </t>
    </r>
  </si>
  <si>
    <r>
      <rPr>
        <b/>
        <sz val="9"/>
        <color theme="1"/>
        <rFont val="Arial"/>
        <family val="2"/>
      </rPr>
      <t>Cuestionario.</t>
    </r>
    <r>
      <rPr>
        <sz val="9"/>
        <color theme="1"/>
        <rFont val="Arial"/>
        <family val="2"/>
      </rPr>
      <t xml:space="preserve"> Se integra por cada una de las preguntas destinadas a generar información estadística sobre los aspectos que conforman la estructura temática del presente programa. Con el fin de facilitar la ubicación de los temas contenidos, la versión electrónica del mismo se ha dividido en tantas pestañas como secciones son requeridas.</t>
    </r>
  </si>
  <si>
    <r>
      <rPr>
        <b/>
        <sz val="9"/>
        <color theme="1"/>
        <rFont val="Arial"/>
        <family val="2"/>
      </rPr>
      <t xml:space="preserve">Informantes. </t>
    </r>
    <r>
      <rPr>
        <sz val="9"/>
        <color theme="1"/>
        <rFont val="Arial"/>
        <family val="2"/>
      </rPr>
      <t xml:space="preserve">En este apartado se recaba información sobre los servidores públicos responsables de entregar la información requerida por el cuestionario. </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</si>
  <si>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color theme="1"/>
        <rFont val="Arial"/>
        <family val="2"/>
      </rPr>
      <t xml:space="preserve"> Participantes y comentarios.</t>
    </r>
  </si>
  <si>
    <t>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</si>
  <si>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t>En caso de dudas o comentarios, deberá hacerlos llegar al JDEG de la Coordinación Estatal del INEGI, quien tiene los siguientes datos de contacto:</t>
  </si>
  <si>
    <t>Área o unidad de adscripción:</t>
  </si>
  <si>
    <t>Glosario de la subsección:</t>
  </si>
  <si>
    <t>Glosario del apartado:</t>
  </si>
  <si>
    <t>Comentarios generales sobre las preguntas de la sección</t>
  </si>
  <si>
    <t>4.- En caso de que los registros con los que cuente no le permitan desglosar la información de acuerdo con los requerimientos solicitados, anote "NS" (no se sabe) en las celdas donde no disponga de información. En el apartado de "Participantes y comentarios" debe proporcionar una justificación respecto al uso de la opción "NS" para esta sección.</t>
  </si>
  <si>
    <t xml:space="preserve">5.- No deje celdas en blanco, salvo en los casos en que la instrucción así lo solicite. </t>
  </si>
  <si>
    <r>
      <rPr>
        <sz val="9"/>
        <color theme="1"/>
        <rFont val="Arial"/>
        <family val="2"/>
      </rPr>
      <t>Otra autoridad:</t>
    </r>
    <r>
      <rPr>
        <sz val="8"/>
        <color theme="1"/>
        <rFont val="Arial"/>
        <family val="2"/>
      </rPr>
      <t xml:space="preserve">
</t>
    </r>
    <r>
      <rPr>
        <i/>
        <sz val="8"/>
        <color theme="1"/>
        <rFont val="Arial"/>
        <family val="2"/>
      </rPr>
      <t>(especifique)</t>
    </r>
  </si>
  <si>
    <r>
      <rPr>
        <sz val="9"/>
        <color theme="1"/>
        <rFont val="Arial"/>
        <family val="2"/>
      </rPr>
      <t>Otro solicitante:</t>
    </r>
    <r>
      <rPr>
        <sz val="8"/>
        <color theme="1"/>
        <rFont val="Arial"/>
        <family val="2"/>
      </rPr>
      <t xml:space="preserve">
</t>
    </r>
    <r>
      <rPr>
        <i/>
        <sz val="8"/>
        <color theme="1"/>
        <rFont val="Arial"/>
        <family val="2"/>
      </rPr>
      <t>(especifique)</t>
    </r>
  </si>
  <si>
    <t>Módulo 1.
Administración Pública de la entidad federativa</t>
  </si>
  <si>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Seguridad pública
</t>
    </r>
    <r>
      <rPr>
        <b/>
        <sz val="9"/>
        <color theme="1"/>
        <rFont val="Arial"/>
        <family val="2"/>
      </rPr>
      <t>Módulo 3.</t>
    </r>
    <r>
      <rPr>
        <sz val="9"/>
        <color theme="1"/>
        <rFont val="Arial"/>
        <family val="2"/>
      </rPr>
      <t xml:space="preserve"> Sistema penitenciario
</t>
    </r>
    <r>
      <rPr>
        <b/>
        <sz val="9"/>
        <color theme="1"/>
        <rFont val="Arial"/>
        <family val="2"/>
      </rPr>
      <t>Módulo 4.</t>
    </r>
    <r>
      <rPr>
        <sz val="9"/>
        <color theme="1"/>
        <rFont val="Arial"/>
        <family val="2"/>
      </rPr>
      <t xml:space="preserve"> Medio ambiente
</t>
    </r>
    <r>
      <rPr>
        <b/>
        <sz val="9"/>
        <color theme="1"/>
        <rFont val="Arial"/>
        <family val="2"/>
      </rPr>
      <t xml:space="preserve">Módulo 5. </t>
    </r>
    <r>
      <rPr>
        <sz val="9"/>
        <color theme="1"/>
        <rFont val="Arial"/>
        <family val="2"/>
      </rPr>
      <t>Justicia cívica</t>
    </r>
  </si>
  <si>
    <t>Concluida la revisión y validación del cuestionario, según los procesos establecidos, será devuelto al servidor público adscrito a la institución de la Administración Pública Estatal que lo haya entregado, a efecto de notificarle los resultados de la revisión y los ajustes o aclaraciones de información que, en su caso, deberán atenderse, o bien darle el VoBo. como versión definitiva, para que se proceda a imprimir el archivo liberado y gestionar la formalización de la información mediante la firma del instrumento físico por el informante básico y/o complementarios.</t>
  </si>
  <si>
    <t>Una vez que el archivo electrónico esté impreso y firmado, se llevará a cabo la entrega del cuestionario vía electrónica y de manera física, para lo cual se tomará en cuenta lo siguiente:</t>
  </si>
  <si>
    <t>26.-</t>
  </si>
  <si>
    <t>27.-</t>
  </si>
  <si>
    <t>28.-</t>
  </si>
  <si>
    <r>
      <rPr>
        <b/>
        <sz val="9"/>
        <color theme="1"/>
        <rFont val="Arial"/>
        <family val="2"/>
      </rPr>
      <t>Presentación.</t>
    </r>
    <r>
      <rPr>
        <sz val="9"/>
        <color theme="1"/>
        <rFont val="Arial"/>
        <family val="2"/>
      </rPr>
      <t xml:space="preserve"> Contiene la introducción general del censo, así como las instrucciones generales para la entrega formal del presente instrumento de captación.</t>
    </r>
  </si>
  <si>
    <t>Finalmente, resulta pertinente advertir que, en conjunto con el Documento de Detección de Necesidades de Información, el Documento de Planeación, la Ficha Metodológica, el Marco Conceptual y la Memoria de Actividades, el presente instrumento se desarrolla dentro de la serie documental del CNGSPSPE 2020, ello como parte de los programas estratégicos elaborados en el marco del SNIGSPIJ.</t>
  </si>
  <si>
    <r>
      <rPr>
        <b/>
        <sz val="9"/>
        <color theme="1"/>
        <rFont val="Arial"/>
        <family val="2"/>
      </rPr>
      <t>INFORMANTE BÁSICO</t>
    </r>
    <r>
      <rPr>
        <b/>
        <sz val="8"/>
        <color theme="1"/>
        <rFont val="Arial"/>
        <family val="2"/>
      </rPr>
      <t xml:space="preserve"> </t>
    </r>
    <r>
      <rPr>
        <i/>
        <sz val="8"/>
        <color theme="1"/>
        <rFont val="Arial"/>
        <family val="2"/>
      </rPr>
      <t>(Titular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r>
  </si>
  <si>
    <r>
      <rPr>
        <b/>
        <sz val="9"/>
        <color theme="1"/>
        <rFont val="Arial"/>
        <family val="2"/>
      </rPr>
      <t xml:space="preserve">INFORMANTE COMPLEMENTARIO 1 </t>
    </r>
    <r>
      <rPr>
        <i/>
        <sz val="8"/>
        <color theme="1"/>
        <rFont val="Arial"/>
        <family val="2"/>
      </rPr>
      <t>(Servidor público que, por las funciones que tiene asignadas dentro de la institución, es el principal productor y/o integrador de la información correspondiente a la presente sección y, cuando menos, se encuentra en el segundo o tercer nivel jerárquico de la institución. Nota: en caso de no requerir al "Informante Complementario 1" deje las siguientes celdas en blanco)</t>
    </r>
  </si>
  <si>
    <r>
      <rPr>
        <b/>
        <sz val="9"/>
        <color theme="1"/>
        <rFont val="Arial"/>
        <family val="2"/>
      </rPr>
      <t xml:space="preserve">INFORMANTE COMPLEMENTARIO 2 </t>
    </r>
    <r>
      <rPr>
        <i/>
        <sz val="8"/>
        <color theme="1"/>
        <rFont val="Arial"/>
        <family val="2"/>
      </rPr>
      <t>(Servidor público que, por las funciones que tiene asignadas dentro de la institución, es el segundo principal productor y/o integrador de la información correspondiente a la presente sección y, cuando menos, se encuentra en el segundo o tercer nivel jerárquico de la institución. Nota: en caso de no requerir al "Informante Complementario 2" deje las siguientes celdas en blanco)</t>
    </r>
  </si>
  <si>
    <r>
      <t xml:space="preserve">Otra </t>
    </r>
    <r>
      <rPr>
        <i/>
        <sz val="8"/>
        <color theme="1"/>
        <rFont val="Arial"/>
        <family val="2"/>
      </rPr>
      <t>(especifique)</t>
    </r>
  </si>
  <si>
    <t xml:space="preserve">1.1. Hombres </t>
  </si>
  <si>
    <t>1.2. Mujeres</t>
  </si>
  <si>
    <t xml:space="preserve">2.1. Hombres </t>
  </si>
  <si>
    <t>2.2. Mujeres</t>
  </si>
  <si>
    <t>1. Automóviles</t>
  </si>
  <si>
    <t>2. Camiones y camionetas</t>
  </si>
  <si>
    <t>3. Motocicletas</t>
  </si>
  <si>
    <t>4. Otro</t>
  </si>
  <si>
    <t>1. Propios</t>
  </si>
  <si>
    <t>2. Rentados</t>
  </si>
  <si>
    <t xml:space="preserve">3. Otro tipo de posesión </t>
  </si>
  <si>
    <t>1.1. Asuntos admitidos</t>
  </si>
  <si>
    <t>1.2. Asuntos desechados</t>
  </si>
  <si>
    <t>2.1. Servicios admitidos</t>
  </si>
  <si>
    <t>2.2. Servicios desechados</t>
  </si>
  <si>
    <r>
      <t xml:space="preserve">Otra autoridad </t>
    </r>
    <r>
      <rPr>
        <i/>
        <sz val="8"/>
        <color theme="1"/>
        <rFont val="Arial"/>
        <family val="2"/>
      </rPr>
      <t>(especifique)</t>
    </r>
  </si>
  <si>
    <t>IX.1 Estructura organizacional</t>
  </si>
  <si>
    <t>IX.4.2 Parque vehicular</t>
  </si>
  <si>
    <t>IX.4.1 Bienes inmuebles</t>
  </si>
  <si>
    <t>IX.2.1 Características del personal</t>
  </si>
  <si>
    <t>IX.2.2 Capacitación del personal</t>
  </si>
  <si>
    <t>IX.4.3 Líneas y aparatos telefónicos</t>
  </si>
  <si>
    <t>IX.4.4  Equipo Informático</t>
  </si>
  <si>
    <t>Nivel de escolaridad</t>
  </si>
  <si>
    <t>Se refiere al 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</si>
  <si>
    <t xml:space="preserve">Se refiere al servidor público que, por las funciones que tiene asignadas dentro de la institución, es el principal productor y/o integrador de la información correspondiente a la presente sección y, cuando menos, se encuentra en el segundo o tercer nivel jerárquico de la institución. </t>
  </si>
  <si>
    <t>Se refiere al servidor público que, por las funciones que tiene asignadas dentro de la institución, es el segundo principal productor y/o integrador de la información correspondiente a la presente sección y, cuando menos, se encuentra en el segundo o tercer nivel jerárquico de la institución.</t>
  </si>
  <si>
    <t xml:space="preserve">Asimismo, tomando en consideración la naturaleza de la información solicitada en cada módulo, alguno de estos pude presentar apartados adicionales a los anteriores, mismos que obedecen a características específicas del programa estadístico relacionado. Dichos apartados pueden ser: complementos y/o anexos. </t>
  </si>
  <si>
    <r>
      <t xml:space="preserve">Particularmente, en el </t>
    </r>
    <r>
      <rPr>
        <b/>
        <sz val="9"/>
        <color theme="1"/>
        <rFont val="Arial"/>
        <family val="2"/>
      </rPr>
      <t xml:space="preserve">módulo 1 </t>
    </r>
    <r>
      <rPr>
        <sz val="9"/>
        <color theme="1"/>
        <rFont val="Arial"/>
        <family val="2"/>
      </rPr>
      <t>se solicita, entre otros,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planeación y gestión territorial, catastro, control interno, combate a la corrupción, defensoría de oficio y servicios periciales.</t>
    </r>
  </si>
  <si>
    <t>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pública o defensoría de oficio
Sección X. Servicios periciales
Sección XI. Administración de archivos y gestión documental
Sección XII. Planeación y gestión territorial</t>
  </si>
  <si>
    <t>Sección IX. Defensoría pública o defensoría de oficio</t>
  </si>
  <si>
    <t xml:space="preserve">2.- Los catálogos utilizados en el presente cuestionario corresponden a denominaciones estándar, de tal forma que si el nombre de alguna clasificación no coincide exactamente con la utilizada en su entidad federativa, debe registrar los datos en aquella que sea homóloga. </t>
  </si>
  <si>
    <t>Durante el año 2019, ¿el ejercicio de la función de defensoría pública o defensoría de oficio se encontró a cargo de la Administración Pública de su entidad federativa?</t>
  </si>
  <si>
    <t>Anote el total, sin contar a la unidad central, de unidades de defensoría pública o defensoría de oficio que tenía al cierre del año 2019 la institución o unidad administrativa encargada del ejercicio de dicha función en su entidad federativa.</t>
  </si>
  <si>
    <t xml:space="preserve">Anote el nombre de la institución o unidad administrativa encargada del ejercicio de la función de defensoría pública o defensoría de oficio en su entidad federativa al cierre del año 2019. </t>
  </si>
  <si>
    <t>Total unidades de defensoría pública o defensoría de oficio</t>
  </si>
  <si>
    <r>
      <t xml:space="preserve">Total de personal </t>
    </r>
    <r>
      <rPr>
        <b/>
        <i/>
        <sz val="8"/>
        <color theme="1"/>
        <rFont val="Arial"/>
        <family val="2"/>
      </rPr>
      <t>(1. + 2.)</t>
    </r>
  </si>
  <si>
    <t>La cantidad registrada en el recuadro "Total de personal" debe ser igual o menor a la cantidad reportada como respuesta en el recuadro "Total de personal" de la pregunta 3 de la sección 1 de este módulo, así como corresponder a su desagregación por sexo.</t>
  </si>
  <si>
    <t>De acuerdo con el total de personal que reportó como respuesta en la pregunta anterior, anote la cantidad del mismo especificando su sexo y cargo y/o función desempeñada.</t>
  </si>
  <si>
    <t>Anote la cantidad de personal adscrito al cierre del año 2019 a la institución o unidad administrativa encargada del ejercicio de la función de defensoría pública o defensoría de oficio en su entidad federativa, según su sexo.</t>
  </si>
  <si>
    <t>De acuerdo con el total de personal que reportó como respuesta en la pregunta anterior, anote la cantidad del mismo especificando su régimen de contratación, sexo y cargo y/o función desempeñada.</t>
  </si>
  <si>
    <t>Carrera técnica o carrera comercial</t>
  </si>
  <si>
    <t>Rango de ingresos mensual</t>
  </si>
  <si>
    <r>
      <rPr>
        <sz val="9"/>
        <color theme="1"/>
        <rFont val="Arial"/>
        <family val="2"/>
      </rPr>
      <t>Materia mixta:</t>
    </r>
    <r>
      <rPr>
        <sz val="8"/>
        <color theme="1"/>
        <rFont val="Arial"/>
        <family val="2"/>
      </rPr>
      <t xml:space="preserve">
</t>
    </r>
    <r>
      <rPr>
        <i/>
        <sz val="8"/>
        <color theme="1"/>
        <rFont val="Arial"/>
        <family val="2"/>
      </rPr>
      <t>(especifique)</t>
    </r>
  </si>
  <si>
    <t>En caso de que los defensores públicos y/o los asesores jurídicos hayan estado indistintamente especializados o capacitados para atender más de una materia, debe considerarlos en la materia "Mixta".</t>
  </si>
  <si>
    <t>Defensores públicos especializados o capacitados para atender la materia penal en el Sistema Penal Acusatorio</t>
  </si>
  <si>
    <t>Defensores públicos especializados o capacitados para atender la materia de justicia para adolescentes en el Sistema Integral de Justicia Penal para Adolescentes</t>
  </si>
  <si>
    <t>En caso de tener algún comentario u observación al dato registrado en la respuesta de la presente pregunta, o los datos que derivan de la misma, favor de anotarlo en el siguiente espacio. De lo contrario, déjelo en blanco.</t>
  </si>
  <si>
    <t>Para el caso de los defensores públicos especializados o capacitados para atender la materia penal en el Sistema Penal Acusatorio, la cantidad registrada en la columna "Total" debe ser igual o menor a la suma de las cantidades reportadas como respuesta para los numerales 4 y 10 en la columna "Total" de la pregunta anterior,  así como corresponder a su desagregación por sexo, toda vez que: 1) en la materia mixta se consideraron defensores públicos especializados o capacitados para atender otras materias distintas a la penal, y 2) los defensores públicos especializados o capacitados para atender la materia penal lo pudieron estar exclusivamente para el Sistema Tradicional.</t>
  </si>
  <si>
    <t>Para el caso de los defensores públicos especializados o capacitados para atender la materia de justicia para adolescentes en el Sistema Integral de Justicia Penal para Adolescentes, la cantidad registrada en la columna "Total" debe ser igual o menor a la suma de las cantidades reportadas como respuesta para los numerales 5 y 10 en la columna "Total" de la pregunta anterior, así como corresponder a su desagregación por sexo, toda vez que: 1) en la materia mixta se consideraron defensores públicos especializados o capacitados para atender otras materias distintas a la justicia para adolescentes, y 2) los defensores públicos especializados o capacitados para atender la materia de justicia para adolescentes lo pudieron estar exclusivamente para el Sistema Escrito o Mixto y Sistema Oral.</t>
  </si>
  <si>
    <t>Familia lingüística</t>
  </si>
  <si>
    <t>El catálogo mostrado únicamente contempla el nivel familia lingüística, sin desagregar grupo y lengua. Una consulta más detallada puede encontrarse en: https://www.inegi.org.mx/contenidos/clasificadoresycatalogos/doc/clasificacion_de_lenguas_indigenas.pdf</t>
  </si>
  <si>
    <t>En caso de que algún defensor público y/o asesor jurídico hable más de una lengua indígena o dilecto de diferente familia lingüística, debe registrarla en aquella familia que considere principal.</t>
  </si>
  <si>
    <r>
      <t xml:space="preserve">Otra:
</t>
    </r>
    <r>
      <rPr>
        <i/>
        <sz val="8"/>
        <color theme="1"/>
        <rFont val="Arial"/>
        <family val="2"/>
      </rPr>
      <t>(especifique)</t>
    </r>
  </si>
  <si>
    <t>Personal adscrito a la institución o unidad administrativa encargada del ejercicio de la función de defensoría pública o defensoría de oficio, según cargo y/o función desarrollada</t>
  </si>
  <si>
    <t>Otra</t>
  </si>
  <si>
    <t>Conferencia</t>
  </si>
  <si>
    <t>Personal adscrito a la institución o unidad administrativa encargada del ejercicio de la función de defensoría pública o defensoría de oficio, según sexo y cargo y/o función desarrollada</t>
  </si>
  <si>
    <r>
      <t xml:space="preserve">1.- </t>
    </r>
    <r>
      <rPr>
        <b/>
        <i/>
        <sz val="8"/>
        <color theme="1"/>
        <rFont val="Arial"/>
        <family val="2"/>
      </rPr>
      <t xml:space="preserve">Presupuesto ejercido: </t>
    </r>
    <r>
      <rPr>
        <i/>
        <sz val="8"/>
        <color theme="1"/>
        <rFont val="Arial"/>
        <family val="2"/>
      </rPr>
      <t xml:space="preserve">se refiere al importe total erogado por la institución o unidad administrativa encargada del ejercicio de la función de defensoría pública o defensoría de oficio en su entidad federativa, el cual se encuentra respaldado por documentos comprobatorios presentados ante las dependencias o entidades autorizadas con cargo al presupuesto autorizado. </t>
    </r>
  </si>
  <si>
    <t xml:space="preserve">Anote el total de presupuesto ejercido durante el año 2019 por la institución o unidad administrativa encargada del ejercicio de la función de defensoría pública o defensoría de oficio en su entidad federativa. </t>
  </si>
  <si>
    <t>Las cifras deben anotarse en pesos mexicanos (no debe agregar la frase “miles o millones de pesos”).</t>
  </si>
  <si>
    <r>
      <t xml:space="preserve">Total presupuesto </t>
    </r>
    <r>
      <rPr>
        <b/>
        <u/>
        <sz val="9"/>
        <color theme="1"/>
        <rFont val="Arial"/>
        <family val="2"/>
      </rPr>
      <t>ejercido</t>
    </r>
  </si>
  <si>
    <t xml:space="preserve">La cantidad registrada en el recuadro "Total de presupuesto ejercido" debe ser igual o menor a la cantidad reportada como respuesta en el numeral 3 de la pregunta 16 de la sección 1 de este módulo. </t>
  </si>
  <si>
    <t>La suma de las cantidades registradas debe ser igual a la cantidad reportada como respuesta en la pregunta anterior.</t>
  </si>
  <si>
    <t>Presupuesto ejercido por capítulo del Clasificador por Objeto del Gasto</t>
  </si>
  <si>
    <t>Anote la cantidad de bienes inmuebles con los que contaba al cierre del año 2019 la institución o unidad administrativa encargada del ejercicio de la función de defensoría pública o defensoría de oficio en su entidad federativa, según tipo de posesión.</t>
  </si>
  <si>
    <t>En el caso de que un inmueble sea destinado para ser ocupado por más de una unidad administrativa encargada del ejercicio de la función de defensoría pública o defensoría de oficio, debe ser considerado solo una vez.</t>
  </si>
  <si>
    <t>Anote la cantidad de vehículos en funcionamiento con los que contaba al cierre del año 2019 la institución o unidad administrativa encargada del ejercicio de la función de defensoría pública o defensoría de oficio en su entidad federativa, según tipo.</t>
  </si>
  <si>
    <t>No debe considerar los vehículos que se encontraban fuera de servicio, o bien, no habían sido asignados para su uso u operación al cierre del año 2019.</t>
  </si>
  <si>
    <t>La cantidad registrada en el recuadro "Total de vehículos en funcionamiento" debe ser igual o menor a la suma de las cantidades reportadas como respuesta en la columna "Total" de la pregunta 30 de la sección 1 de este módulo, así como corresponder a su tipo.</t>
  </si>
  <si>
    <t>Anote la cantidad de líneas telefónicas y aparatos telefónicos en funcionamiento con los que contaba al cierre del año 2019 la institución o unidad administrativa encargada del ejercicio de la función de defensoría pública o defensoría de oficio en su entidad federativa, según tipo.</t>
  </si>
  <si>
    <t>No debe considerar los aparatos telefónicos que se encontraban fuera de servicio, o bien, no habían sido asignados para su uso u operación al cierre del año 2019.</t>
  </si>
  <si>
    <t>No debe considerar aparatos que tenían como único uso la radiocomunicación, o bien, números y aparatos que únicamente tienen función para enviar y recibir mensajes, u otro de características similares.</t>
  </si>
  <si>
    <t>Tipo</t>
  </si>
  <si>
    <t>Líneas telefónicas en funcionamiento, según tipo</t>
  </si>
  <si>
    <t>Aparatos telefónicos en funcionamiento, según tipo</t>
  </si>
  <si>
    <t xml:space="preserve">La cantidad registrada en el recuadro "Total de bienes inmuebles" debe ser igual o menor a la suma de las cantidades reportadas como respuesta en la columna "Total" de la pregunta 22 de la sección 1 de este módulo, así como corresponder a su desagregación por tipo de posesión. </t>
  </si>
  <si>
    <t>Para el caso de los aparatos telefónicos en funcionamiento, la cantidad registrada en la columna "Total" debe ser igual o menor a la suma de las cantidades reportadas como respuesta en la columna "Total" de la pregunta 32 de la sección 1 de este módulo, así como corresponder a su desagregación por tipo.</t>
  </si>
  <si>
    <t>Para el caso de las líneas telefónicas en funcionamiento, la cantidad registrada en la columna "Total" debe ser igual o menor a la suma de las cantidades reportadas como respuesta en la columna "Total" de la pregunta 32 de la sección 1 de este módulo, así como corresponder a su desagregación por tipo.</t>
  </si>
  <si>
    <r>
      <t xml:space="preserve">1.- </t>
    </r>
    <r>
      <rPr>
        <b/>
        <i/>
        <sz val="8"/>
        <color theme="1"/>
        <rFont val="Arial"/>
        <family val="2"/>
      </rPr>
      <t>Multifuncional:</t>
    </r>
    <r>
      <rPr>
        <i/>
        <sz val="8"/>
        <color theme="1"/>
        <rFont val="Arial"/>
        <family val="2"/>
      </rPr>
      <t xml:space="preserve"> se refiere al dispositivo que tiene la particularidad de integrar, en una máquina, las funciones de varios dispositivos, permitiendo realizar varias tareas de modo simultáneo. Incorpora diferentes funciones de otros equipos o multitareas que permiten escanear, imprimir y fotocopiar a la vez, además de la capacidad de almacenar documentos en red.</t>
    </r>
  </si>
  <si>
    <t>Anote la cantidad de computadoras e impresoras, según tipo, así como de multifuncionales, servidores y tabletas electrónicas con los que contaba al cierre del año 2019 la institución o unidad administrativa encargada del ejercicio de la función de defensoría pública o defensoría de oficio en su entidad federativa.</t>
  </si>
  <si>
    <t>No debe considerar el equipo informático que se encontraba fuera de servicio, o bien, no había sido asignado para su uso u operación al cierre del año 2019.</t>
  </si>
  <si>
    <t>Computadoras, según tipo</t>
  </si>
  <si>
    <t>Impresoras, según tipo</t>
  </si>
  <si>
    <t>Multifuncionales</t>
  </si>
  <si>
    <t>Servidores</t>
  </si>
  <si>
    <t>Tabletas electrónicas</t>
  </si>
  <si>
    <t>IX.5 Ejercicio de la función de defensoría pública o defensoría de oficio</t>
  </si>
  <si>
    <t>Para el caso de las computadoras, la cantidad registrada en la columna "Total" debe ser igual o menor a la suma de las cantidades reportadas como respuesta en la columna "Total" de la pregunta 34 de la sección 1 de este módulo, así como corresponder a su desagregación por tipo.</t>
  </si>
  <si>
    <t>Para el caso de las impresoras, la cantidad registrada en la columna "Total" debe ser igual o menor a la suma de las cantidades reportadas como respuesta en la columna "Total" de la pregunta 34 de la sección 1 de este módulo, así como corresponder a su desagregación por tipo.</t>
  </si>
  <si>
    <t>La cantidad registrada en la columna "Multifuncionales" debe ser igual o menor a la cantidad reportada como respuesta en la columna "Multifuncionales" de la pregunta 34 de la sección 1 de este módulo.</t>
  </si>
  <si>
    <t>La cantidad registrada en la columna "Servidores" debe ser igual o menor a la cantidad reportada como respuesta en la columna "Servidores" de la pregunta 34 de la sección 1 de este módulo.</t>
  </si>
  <si>
    <t>La cantidad registrada en la columna "Tabletas electrónicas" debe ser igual o menor a la cantidad reportada como respuesta en la columna "Tabletas electrónicas" de la pregunta 34 de la sección 1 de este módulo.</t>
  </si>
  <si>
    <r>
      <t xml:space="preserve">1.- </t>
    </r>
    <r>
      <rPr>
        <b/>
        <i/>
        <sz val="8"/>
        <color theme="1"/>
        <rFont val="Arial"/>
        <family val="2"/>
      </rPr>
      <t xml:space="preserve">Asuntos de defensoría pública o defensoría de oficio: </t>
    </r>
    <r>
      <rPr>
        <i/>
        <sz val="8"/>
        <color theme="1"/>
        <rFont val="Arial"/>
        <family val="2"/>
      </rPr>
      <t>se refiere a aquellos asuntos que conocen y atienden los defensores públicos y asesores jurídicos derivado de controversias, procesos penales o juicios, ya sea de primera o segunda instancia, o de la etapa de ejecución.</t>
    </r>
  </si>
  <si>
    <r>
      <t xml:space="preserve">2.- </t>
    </r>
    <r>
      <rPr>
        <b/>
        <i/>
        <sz val="8"/>
        <color theme="1"/>
        <rFont val="Arial"/>
        <family val="2"/>
      </rPr>
      <t xml:space="preserve">Servicios de defensoría pública o defensoría de oficio: </t>
    </r>
    <r>
      <rPr>
        <i/>
        <sz val="8"/>
        <color theme="1"/>
        <rFont val="Arial"/>
        <family val="2"/>
      </rPr>
      <t>se refiere al desarrollo de las actividades que, particularmente, realizan los defensores públicos y asesores jurídicos, tales como asesorías, orientaciones, representaciones, asistencias, entre otros que no impliquen intervenciones en procesos penales o juicios.</t>
    </r>
  </si>
  <si>
    <r>
      <t xml:space="preserve">3.- </t>
    </r>
    <r>
      <rPr>
        <b/>
        <i/>
        <sz val="8"/>
        <color theme="1"/>
        <rFont val="Arial"/>
        <family val="2"/>
      </rPr>
      <t>Personas defendidas o asistidas</t>
    </r>
    <r>
      <rPr>
        <i/>
        <sz val="8"/>
        <color theme="1"/>
        <rFont val="Arial"/>
        <family val="2"/>
      </rPr>
      <t>: se refiere a las personas físicas (hombres y mujeres) que reciben los servicios jurídicos de defensa, patrocinio y asesoría prestados por los defensores públicos de las instituciones o unidades administrativas encargadas de la defensoría pública o defensoría de oficio en las entidades federativas.</t>
    </r>
  </si>
  <si>
    <r>
      <t xml:space="preserve">4.- </t>
    </r>
    <r>
      <rPr>
        <b/>
        <i/>
        <sz val="8"/>
        <color theme="1"/>
        <rFont val="Arial"/>
        <family val="2"/>
      </rPr>
      <t>Personas asesoradas o representadas:</t>
    </r>
    <r>
      <rPr>
        <i/>
        <sz val="8"/>
        <color theme="1"/>
        <rFont val="Arial"/>
        <family val="2"/>
      </rPr>
      <t xml:space="preserve"> se refiere, en materia penal y justicia para adolescentes, a aquellas personas físicas (hombres y mujeres) que son asesoradas y representadas en el procedimiento penal. Para el resto de las materias, son aquellas personas físicas (hombres y mujeres) que reciben orientación y asesoría en materia civil, mercantil, familiar, entre otras, por los asesores jurídicos de las instituciones o unidades administrativas encargadas de la defensoría pública o defensoría de oficio en las entidades federativas.</t>
    </r>
  </si>
  <si>
    <r>
      <t xml:space="preserve">Total de asuntos y servicios solicitados </t>
    </r>
    <r>
      <rPr>
        <b/>
        <i/>
        <sz val="8"/>
        <color theme="1"/>
        <rFont val="Arial"/>
        <family val="2"/>
      </rPr>
      <t>(1. + 2.)</t>
    </r>
  </si>
  <si>
    <r>
      <t xml:space="preserve">1. Total de asuntos solicitados </t>
    </r>
    <r>
      <rPr>
        <i/>
        <sz val="8"/>
        <color theme="1"/>
        <rFont val="Arial"/>
        <family val="2"/>
      </rPr>
      <t>(1.1 + 1.2)</t>
    </r>
  </si>
  <si>
    <r>
      <t xml:space="preserve">2. Total de servicios solicitados </t>
    </r>
    <r>
      <rPr>
        <i/>
        <sz val="8"/>
        <color theme="1"/>
        <rFont val="Arial"/>
        <family val="2"/>
      </rPr>
      <t>(2.1 + 2.2)</t>
    </r>
  </si>
  <si>
    <t>Asuntos y servicios admitidos</t>
  </si>
  <si>
    <t xml:space="preserve">Para el caso de los asuntos admitidos, la suma de las cantidades registradas debe ser igual a la cantidad reportada como respuesta en el recuadro "Asuntos admitidos" de la pregunta anterior. </t>
  </si>
  <si>
    <t xml:space="preserve">Para el caso de los servicios admitidos, la suma de las cantidades registradas debe ser igual a la cantidad reportada como respuesta en el recuadro "Servicios admitidos" de la pregunta anterior. </t>
  </si>
  <si>
    <t>Los asuntos y servicios atendidos son aquellos a los que, del 1 de enero al 31 de diciembre de 2019, se les dio curso de atención, independientemente de que hayan ingresado durante el año o sean pendientes del año anterior.</t>
  </si>
  <si>
    <t xml:space="preserve">Los asuntos y servicios concluidos y/o resueltos son aquellos que, del 1 de enero al 31 de diciembre de 2019, la institución o unidad administrativa encargada del ejercicio de la función de defensoría pública o defensoría de oficio en la entidad federativa dio por concluidos y/o resueltos, ya sea por la conclusión del proceso, término del servicio proporcionado, o por cualquier otra circunstancia. </t>
  </si>
  <si>
    <t>La existencia inicial se refiere a aquellos asuntos y servicios que seguían en curso de atención, o bien, quedaron pendientes de concluir y/o resolver en el año anterior, razón por la cual se tenían en existencia al 1 de enero de 2019.</t>
  </si>
  <si>
    <t>La existencia final se refiere a aquellos asuntos y servicios que seguían en curso de atención, o bien, quedaron pendientes de concluir y/o resolver al 31 de diciembre de 2019.</t>
  </si>
  <si>
    <t xml:space="preserve">Para el caso de la materia penal y de justicia para adolescentes, debe considerar los asuntos y/o servicios que hayan sido realizados indistintamente ante los órganos jurisdiccionales del Poder Ejecutivo de la entidad federativa, así como ante la Procuraduría General de Justicia o Fiscalía General de la entidad federativa, independientemente de la etapa procesal en la que hayan intervenido los defensores públicos y asesores jurídicos. </t>
  </si>
  <si>
    <t>Atendidos</t>
  </si>
  <si>
    <t>Concluidos y/o resueltos</t>
  </si>
  <si>
    <r>
      <t xml:space="preserve">Mixta </t>
    </r>
    <r>
      <rPr>
        <i/>
        <sz val="8"/>
        <color theme="1"/>
        <rFont val="Arial"/>
        <family val="2"/>
      </rPr>
      <t>(especifique)</t>
    </r>
  </si>
  <si>
    <t>Sistema Tradicional / Sistema Escrito o Mixto y Sistema Oral</t>
  </si>
  <si>
    <t xml:space="preserve">Sistema Penal Acusatorio / Sistema Integral de Justicia Penal para Adolescentes </t>
  </si>
  <si>
    <t>Para el caso de la materia penal, la suma de las cantidades registradas en las columnas "Atendidos" debe ser igual o mayor a la cantidad reportada como respuesta para el numeral 4 en la columna "Atendidos" de la tabla I) de la pregunta anterior, toda vez que dentro de la materia mixta pudieron haberse atendido asuntos y servicios en materia penal. En caso de que esta no se haya considerado en la materia mixta, la suma de las referidas cantidades debe ser igual a la cantidad reportada como respuesta para el numeral 4 en la columna "Atendidos" de la tabla I) de la pregunta anterior</t>
  </si>
  <si>
    <t>Para el caso de la materia de justicia para adolescentes, la suma de las cantidades registradas en las columnas "Atendidos" debe ser igual o mayor a la cantidad reportada como respuesta para el numeral 5 en la columna "Atendidos" de la tabla I) de la pregunta anterior, toda vez que dentro de la materia mixta pudieron haberse atendido asuntos y servicios en materia de justicia para adolescentes. En caso de que esta materia no se haya considerado en la materia mixta, la suma de las referidas cantidades debe ser igual a la cantidad reportada como respuesta para el numeral 5 en la columna "Atendidos" de la tabla I) de la pregunta anterior</t>
  </si>
  <si>
    <t>IX.5.1 Asuntos y/o servicios atendidos</t>
  </si>
  <si>
    <t xml:space="preserve">Anote la cantidad de asuntos y servicios conocidos por los defensores públicos y asesores jurídicos durante el año 2019, según su estatus y materia. </t>
  </si>
  <si>
    <t>Intervenciones realizadas en los asuntos y servicios atendidos</t>
  </si>
  <si>
    <t>Tipo de intervenciones</t>
  </si>
  <si>
    <t xml:space="preserve">Indique, por cada tipo de intervención, si durante el año 2019 los defensores públicos y/o asesores jurídicos estuvieron facultados para su realización. En caso afirmativo, anote el total intervenciones realizadas en los asuntos y/o servicios atendidos durante el año. </t>
  </si>
  <si>
    <t>Para cada tabla, en caso de que los defensores públicos y/o los asesores jurídicos no hayan estado facultados para realizar determinada intervención, o no cuente con información para determinarlo, indíquelo en la columna correspondiente conforme al catálogo respectivo y deje el resto de la fila en blanco.</t>
  </si>
  <si>
    <r>
      <t xml:space="preserve">¿Estuvieron facultados para realizarla?
</t>
    </r>
    <r>
      <rPr>
        <i/>
        <sz val="8"/>
        <color theme="1"/>
        <rFont val="Arial"/>
        <family val="2"/>
      </rPr>
      <t>(1. Sí / 2. No / 9. No sabe)</t>
    </r>
  </si>
  <si>
    <r>
      <t>Otro tipo de intervención</t>
    </r>
    <r>
      <rPr>
        <i/>
        <sz val="8"/>
        <color theme="1"/>
        <rFont val="Arial"/>
        <family val="2"/>
      </rPr>
      <t xml:space="preserve"> (especifique)</t>
    </r>
  </si>
  <si>
    <r>
      <rPr>
        <sz val="9"/>
        <color theme="1"/>
        <rFont val="Arial"/>
        <family val="2"/>
      </rPr>
      <t>Otro tipo de intervención:</t>
    </r>
    <r>
      <rPr>
        <sz val="8"/>
        <color theme="1"/>
        <rFont val="Arial"/>
        <family val="2"/>
      </rPr>
      <t xml:space="preserve">
</t>
    </r>
    <r>
      <rPr>
        <i/>
        <sz val="8"/>
        <color theme="1"/>
        <rFont val="Arial"/>
        <family val="2"/>
      </rPr>
      <t>(especifique)</t>
    </r>
  </si>
  <si>
    <t>Para cada tabla, en caso de que seleccione el código "1" en la columna "¿Estuvieron facultados para realizarla?" para la variable "Otro tipo de intervención", debe anotar el nombre de dicho(s) tipo(s) de intervención(es) en el recuadro destinado para tal efecto que se encuentra al final de la tabla de respuesta.</t>
  </si>
  <si>
    <t>IX.5.2 Personas involucradas en los asuntos y servicios atendidos</t>
  </si>
  <si>
    <t>Para cada materia, en caso de que no aplique su atención en determinado sistema de justicia, anote "NA" (No aplica) en las celdas correspondientes.</t>
  </si>
  <si>
    <t>De acuerdo con el total de personas físicas (hombres y mujeres) que reportó como respuesta en la pregunta anterior, anote la cantidad de las mismas especificando la materia y el sistema de justicia bajo el cual se atendieron los asuntos y servicios en los que estuvieron involucradas dichas personas.</t>
  </si>
  <si>
    <r>
      <t xml:space="preserve">1. Total de personas indígenas asesoradas y defendidas </t>
    </r>
    <r>
      <rPr>
        <b/>
        <i/>
        <sz val="8"/>
        <color theme="1"/>
        <rFont val="Arial"/>
        <family val="2"/>
      </rPr>
      <t>(1.1 + 1.2)</t>
    </r>
  </si>
  <si>
    <t>La lista de instituciones que se despliega corresponde a las que registró como respuesta en la pregunta 1 de la sección 1 de este módulo.</t>
  </si>
  <si>
    <t>En caso de que haya sido una unidad administrativa la responsable del ejercicio de la función de defensoría pública o defensoría de oficio, debe seleccionar el nombre de la institución en la que se encontraba adscrita.</t>
  </si>
  <si>
    <t>Glosario de la sección:</t>
  </si>
  <si>
    <r>
      <t xml:space="preserve">1.- </t>
    </r>
    <r>
      <rPr>
        <b/>
        <i/>
        <sz val="8"/>
        <color theme="1"/>
        <rFont val="Arial"/>
        <family val="2"/>
      </rPr>
      <t xml:space="preserve">Asesores jurídicos: </t>
    </r>
    <r>
      <rPr>
        <i/>
        <sz val="8"/>
        <color theme="1"/>
        <rFont val="Arial"/>
        <family val="2"/>
      </rPr>
      <t>se refiere, en el caso de la materia penal o justicia para adolescentes, a los servidores públicos capacitados y autorizados para orientar, asesorar o intervenir legalmente en el procedimiento penal en representación de las víctimas u ofendidos. Para el resto de las materias, son los servidores públicos capacitados y autorizados para orientar y asesorar a las personas que así lo soliciten y que sean elegibles de acuerdo con la normatividad aplicable en la entidad federativa.</t>
    </r>
  </si>
  <si>
    <r>
      <t xml:space="preserve">2.- </t>
    </r>
    <r>
      <rPr>
        <b/>
        <i/>
        <sz val="8"/>
        <color theme="1"/>
        <rFont val="Arial"/>
        <family val="2"/>
      </rPr>
      <t>Materia mixta:</t>
    </r>
    <r>
      <rPr>
        <i/>
        <sz val="8"/>
        <color theme="1"/>
        <rFont val="Arial"/>
        <family val="2"/>
      </rPr>
      <t xml:space="preserve"> se refiere a aquella que se ocupa indistintamente de los asuntos civiles, mercantiles, familiares, penales o de cualquier otra materia que requiera de la intervención judicial.</t>
    </r>
  </si>
  <si>
    <r>
      <t xml:space="preserve">3.- </t>
    </r>
    <r>
      <rPr>
        <b/>
        <i/>
        <sz val="8"/>
        <color theme="1"/>
        <rFont val="Arial"/>
        <family val="2"/>
      </rPr>
      <t>Materia de amparo:</t>
    </r>
    <r>
      <rPr>
        <i/>
        <sz val="8"/>
        <color theme="1"/>
        <rFont val="Arial"/>
        <family val="2"/>
      </rPr>
      <t xml:space="preserve"> se refiere a la intervención del defensor público en el Juicio de Amparo y hasta que se emita la resolución correspondiente, así como en su caso la tramitación del recurso de revisión y su debida substanciación.</t>
    </r>
  </si>
  <si>
    <t>3.- Para la institución o unidad administrativa responsable de atender el tema de defensoría de oficio o defensoría pública a la que se refiere el cuestionario, únicamente debe considerar la información de la institución que forme parte de la estructura orgánica de la Administración Pública de su entidad federativa de acuerdo con la Ley Orgánica o Reglamento Interior correspondiente, por lo que no debe considerar a las instituciones que correspondan a organismos autónomos, ni instituciones de los gobiernos municipales o de las demarcaciones territoriales de la Ciudad de México, así como del Poder Legislativo y Judicial de la entidad federativa.</t>
  </si>
  <si>
    <r>
      <t xml:space="preserve">8.- </t>
    </r>
    <r>
      <rPr>
        <b/>
        <i/>
        <sz val="8"/>
        <color theme="1"/>
        <rFont val="Arial"/>
        <family val="2"/>
      </rPr>
      <t>Sistema Oral:</t>
    </r>
    <r>
      <rPr>
        <i/>
        <sz val="8"/>
        <color theme="1"/>
        <rFont val="Arial"/>
        <family val="2"/>
      </rPr>
      <t xml:space="preserve"> se refiere también a un sistema de justicia penal para adolescentes existente hasta antes de la publicación de la Ley Nacional del Sistema Integral de Justicia Penal para Adolescentes, el cual fue implementado solo en algunas entidades federativas. Es un proceso cuyas actuaciones son preponderantemente orales.</t>
    </r>
  </si>
  <si>
    <r>
      <t xml:space="preserve">9.- </t>
    </r>
    <r>
      <rPr>
        <b/>
        <i/>
        <sz val="8"/>
        <color theme="1"/>
        <rFont val="Arial"/>
        <family val="2"/>
      </rPr>
      <t>Sistema Penal Acusatorio:</t>
    </r>
    <r>
      <rPr>
        <i/>
        <sz val="8"/>
        <color theme="1"/>
        <rFont val="Arial"/>
        <family val="2"/>
      </rPr>
      <t xml:space="preserve"> se refiere al actual sistema de justicia penal por el cual se da el establecimiento de los juicios orales. En este se encuentran separadas las funciones de investigación, acusación y resolución de un hecho ilícito. La investigación de los delitos está a cargo del Ministerio Público y la policía, la cual actuará bajo la conducción y mando de aquél en el ejercicio de esta función. La acusación la lleva a cabo el Ministerio Público con la intervención de un Juez denominado de Control o Garantías, quien verifica el debido proceso en la investigación ministerial, mientras que la resolución del proceso penal solo le compete al Tribunal de Enjuiciamiento. En este sistema predomina la argumentación oral de las partes, las actuaciones procesales, el desahogo de las pruebas y el dictado de la sentencia a través de audiencias públicas.</t>
    </r>
  </si>
  <si>
    <r>
      <t xml:space="preserve">10.- </t>
    </r>
    <r>
      <rPr>
        <b/>
        <i/>
        <sz val="8"/>
        <color theme="1"/>
        <rFont val="Arial"/>
        <family val="2"/>
      </rPr>
      <t>Sistema Tradicional:</t>
    </r>
    <r>
      <rPr>
        <i/>
        <sz val="8"/>
        <color theme="1"/>
        <rFont val="Arial"/>
        <family val="2"/>
      </rPr>
      <t xml:space="preserve"> se refiere al sistema de justicia penal existente hasta antes de lo establecido por el Decreto de reforma constitucional publicado en el Diario Oficial de la Federación el 18 de junio de 2008. En este sistema, el órgano ministerial es el único que tiene la función de investigar y acusar, y por lo tanto sus actuaciones tienen valor probatorio pleno. Al órgano jurisdiccional solo le corresponden las funciones de juzgar, al solo valorar las pruebas y dictar sentencia, sin que intervenga en la investigación ministerial; además de que sus procedimientos son escritos y reservados.</t>
    </r>
  </si>
  <si>
    <r>
      <t xml:space="preserve">4.- </t>
    </r>
    <r>
      <rPr>
        <b/>
        <i/>
        <sz val="8"/>
        <color theme="1"/>
        <rFont val="Arial"/>
        <family val="2"/>
      </rPr>
      <t>Sistema de Justicia Escrito:</t>
    </r>
    <r>
      <rPr>
        <i/>
        <sz val="8"/>
        <color theme="1"/>
        <rFont val="Arial"/>
        <family val="2"/>
      </rPr>
      <t xml:space="preserve"> se refiere a aquel sistema de justicia para todas las materias (a excepción de la penal y justicia para adolescentes) en el cual el tribunal solamente toma en cuenta el material suministrado por escrito o recogido en actas para las actuaciones del proceso y su resolución.</t>
    </r>
  </si>
  <si>
    <r>
      <t xml:space="preserve">6.- </t>
    </r>
    <r>
      <rPr>
        <b/>
        <i/>
        <sz val="8"/>
        <color theme="1"/>
        <rFont val="Arial"/>
        <family val="2"/>
      </rPr>
      <t>Sistema Escrito o Mixto:</t>
    </r>
    <r>
      <rPr>
        <i/>
        <sz val="8"/>
        <color theme="1"/>
        <rFont val="Arial"/>
        <family val="2"/>
      </rPr>
      <t xml:space="preserve"> se refiere al sistema de justicia penal para adolescentes existente hasta antes de la publicación de la Ley Nacional del Sistema Integral de Justicia Penal para Adolescentes. En este se aplica, ya sea un esquema tradicional, o bien, el esquema tradicional junto con un esquema oral.</t>
    </r>
  </si>
  <si>
    <r>
      <t xml:space="preserve">7.- </t>
    </r>
    <r>
      <rPr>
        <b/>
        <i/>
        <sz val="8"/>
        <color theme="1"/>
        <rFont val="Arial"/>
        <family val="2"/>
      </rPr>
      <t>Sistema Integral de Justicia Penal para Adolescentes:</t>
    </r>
    <r>
      <rPr>
        <i/>
        <sz val="8"/>
        <color theme="1"/>
        <rFont val="Arial"/>
        <family val="2"/>
      </rPr>
      <t xml:space="preserve"> se refiere al actual sistema que rige el proceso de justicia penal para adolescentes, mismo que se encuentra previsto en la Ley Nacional del Sistema Integral de Justicia Penal para Adolescentes, y que es aplicable a las personas, de entre doce y dieciocho años cumplidos, a quienes se les atribuya la realización de delitos tipificados por las leyes penales. Se encuentra basado en un proceso acusatorio y oral.</t>
    </r>
  </si>
  <si>
    <t>No debe considerar como unidades de defensoría pública o defensoría de oficio aquellas unidades o áreas administrativas que hayan tenido como función principal los servicios administrativos, técnicos y de apoyo para los recursos humanos, materiales y presupuestales.</t>
  </si>
  <si>
    <t>Para el caso de los defensores públicos especializados o capacitados para atender la materia penal en el Sistema Penal Acusatorio, únicamente debe considerar a todos aquellos defensores públicos que cumplan dicho requisito, independientemente de que también estén especializados o capacitados para atender otras materias y/o para atender la materia penal en el Sistema Tradicional. No debe considerar aquellos defensores públicos especializados o capacitados para atender la materia penal exclusivamente en el Sistema Tradicional.</t>
  </si>
  <si>
    <t>Para el caso de los defensores públicos especializados o capacitados para atender la materia de justicia para adolescentes en el Sistema Integral de Justicia Penal para Adolescentes, únicamente debe considerar a todos aquellos defensores públicos que cumplan dicho requisito, independientemente de que también estén especializados o capacitados para atender otras materias y/o para atender la materia de justicia para adolescentes en el Sistema Escrito o Mixto y Sistema Oral. No debe considerar aquellos defensores públicos especializados o capacitados para atender la materia de justicia para adolescentes exclusivamente en el Sistema Escrito o Mixto y Sistema Oral.</t>
  </si>
  <si>
    <r>
      <t xml:space="preserve">1.- </t>
    </r>
    <r>
      <rPr>
        <b/>
        <i/>
        <sz val="8"/>
        <color theme="1"/>
        <rFont val="Arial"/>
        <family val="2"/>
      </rPr>
      <t>Defensoría pública o defensoría de oficio:</t>
    </r>
    <r>
      <rPr>
        <i/>
        <sz val="8"/>
        <color theme="1"/>
        <rFont val="Arial"/>
        <family val="2"/>
      </rPr>
      <t xml:space="preserve"> se refiere a la institución o unidad administrativa encargada de proporcionar los servicios jurídicos de orientación, asesoría, defensa y representación jurídica a las personas que carezcan de un abogado particular y se vean precisadas a comparecer como imputados, procesados, víctimas u ofendidos ante los órganos ministeriales y jurisdiccionales en materia penal o de justicia para adolescentes, así como para el resto de las materias como partes actoras y demandadas ante los órganos jurisdiccionales.</t>
    </r>
  </si>
  <si>
    <t>1.1</t>
  </si>
  <si>
    <t>Juzgados y tribunales especializados en materia penal</t>
  </si>
  <si>
    <t>Juzgados y tribunales especializados en materia de justicia para adolescentes</t>
  </si>
  <si>
    <t>Juzgados y tribunales especializados en el resto de las materias (excepto penal y justicia para adolescentes)</t>
  </si>
  <si>
    <r>
      <t xml:space="preserve">1. Total de personas físicas defendidas o asistidas por los defensores públicos </t>
    </r>
    <r>
      <rPr>
        <i/>
        <sz val="8"/>
        <color theme="1"/>
        <rFont val="Arial"/>
        <family val="2"/>
      </rPr>
      <t>(1.1 + 1.2)</t>
    </r>
  </si>
  <si>
    <r>
      <t xml:space="preserve">2. Total de personas físicas asesoradas o representadas por los asesores jurídicos </t>
    </r>
    <r>
      <rPr>
        <i/>
        <sz val="8"/>
        <color theme="1"/>
        <rFont val="Arial"/>
        <family val="2"/>
      </rPr>
      <t>(2.1 + 2.2)</t>
    </r>
  </si>
  <si>
    <r>
      <t xml:space="preserve">Total de personas físicas involucradas en los asuntos y servicios atendidos </t>
    </r>
    <r>
      <rPr>
        <b/>
        <i/>
        <sz val="8"/>
        <color theme="1"/>
        <rFont val="Arial"/>
        <family val="2"/>
      </rPr>
      <t>(1. + 2.)</t>
    </r>
  </si>
  <si>
    <t>La suma de las cantidades registradas en la columna "Total" debe ser igual a la cantidad reportada como respuesta en el recuadro "Total de personal" de la pregunta anterior, así como corresponder a su desagregación por sexo.</t>
  </si>
  <si>
    <t>De acuerdo con el total de personal que reportó como respuesta en la pregunta 5, anote la cantidad del mismo especificando su rango de edad, sexo y cargo y/o función desempeñada.</t>
  </si>
  <si>
    <t>De acuerdo con el total de personal que reportó como respuesta en la pregunta 5, anote la cantidad del mismo especificando su nivel de escolaridad, sexo y cargo y/o función desempeñada.</t>
  </si>
  <si>
    <t>De acuerdo con el total de personal que reportó como respuesta en la pregunta 5, anote la cantidad del mismo especificando su rango de ingresos mensual, sexo y cargo y/o función desempeñada.</t>
  </si>
  <si>
    <t xml:space="preserve">Para el caso de los defensores públicos, la suma de las cantidades registradas en la columna "Total" debe ser igual a la suma de las cantidades reportadas como respuesta en la columna "Defensores públicos" de la pregunta 5, así como corresponder a su desagregación por sexo. </t>
  </si>
  <si>
    <t xml:space="preserve">Para el caso de los asesores jurídicos, la suma de las cantidades registradas en la columna "Total" debe ser igual a la suma de las cantidades reportadas como respuesta en la columna "Asesores jurídicos" de la pregunta 5, así como corresponder a su desagregación por sexo. </t>
  </si>
  <si>
    <t>De acuerdo con la respuesta de la pregunta anterior, anote la cantidad de defensores públicos, según sexo, especializados o capacitados para atender al cierre del año 2019 la materia penal y la materia de justicia para adolescentes en el Sistema Penal Acusatorio y Sistema Integral de Justicia Penal para Adolescentes, respectivamente.</t>
  </si>
  <si>
    <t>De acuerdo con el total de defensores públicos y asesores jurídicos que reportó como respuesta en la pregunta 5, anote la cantidad de los mismos especificando su sexo y el órgano ministerial o jurisdiccional al que estuvieron asignados al cierre del año 2019.</t>
  </si>
  <si>
    <t>1.2</t>
  </si>
  <si>
    <t>1.3</t>
  </si>
  <si>
    <r>
      <t xml:space="preserve">Juzgados y tribunales especializados en el resto de las materias </t>
    </r>
    <r>
      <rPr>
        <i/>
        <sz val="8"/>
        <color theme="1"/>
        <rFont val="Arial"/>
        <family val="2"/>
      </rPr>
      <t>(excepto penal y justicia para adolescentes)</t>
    </r>
  </si>
  <si>
    <t xml:space="preserve">De acuerdo con el total de defensores públicos y asesores jurídicos que reportó como respuesta en la pregunta 5, anote la cantidad de los mismos especificando su sexo y la familia lingüística de la lengua indígena o dialecto que hablaban al cierre del año 2019. </t>
  </si>
  <si>
    <t>Las columnas "Sistema Tradicional" comprenden el Sistema Tradicional (para la materia penal), el Sistema Escrito o Mixto y Sistema Oral (para la materia justicia para adolescentes) y el Sistema de Justicia Escrito (para el resto de las materias).</t>
  </si>
  <si>
    <t>Las columnas "Sistema Oral" comprenden el Sistema Penal Acusatorio (para la materia penal), el Sistema Integral de Justicia Penal para Adolescentes (para la materia justicia para adolescentes) y el Sistema de Justicia Oral (para el resto de las materias).</t>
  </si>
  <si>
    <t>Para el caso de la materia mixta, únicamente debe considerar a las personas físicas a quienes se les hayan brindado los servicios en varias materias.</t>
  </si>
  <si>
    <t xml:space="preserve">Para el caso de las personas defendidas o asistidas por defensores públicos, la suma de las cantidades registradas en la columna "Total" debe ser igual a la cantidad reportada como respuesta en el recuadro "Total de personas físicas defendidas o asistidas por los defensores público" de la pregunta anterior, así como corresponder a su desagregación por sexo. </t>
  </si>
  <si>
    <t>Para el caso de las personas asesoradas o representadas por asesores jurídicos, la suma de las cantidades registradas en la columna "Total" debe ser igual a la cantidad reportada como respuesta en el recuadro "Total de personas físicas asesoradas o representadas por los asesores jurídicos" de la pregunta anterior, así como corresponder a su desagregación por sexo.</t>
  </si>
  <si>
    <t>Sistema Escrito o Mixto</t>
  </si>
  <si>
    <t>Sistema de Justicia Escrito</t>
  </si>
  <si>
    <t>Se refiere a aquel sistema de justicia para todas las materias (a excepción de la penal y justicia para adolescentes) en el cual el tribunal solamente toma en cuenta el material suministrado por escrito o recogido en actas para las actuaciones del proceso y su resolución.</t>
  </si>
  <si>
    <t>Se refiere a aquel sistema de justicia para todas las materias (a excepción de la penal y justicia para adolescentes) en el cual predomina la argumentación oral de las partes, el desahogo de las pruebas y el dictado de la sentencia a través de audiencia pública, no obstante que se conservan documentos como los acuerdos y la sentencia, entre otros.</t>
  </si>
  <si>
    <r>
      <t xml:space="preserve">5.- </t>
    </r>
    <r>
      <rPr>
        <b/>
        <i/>
        <sz val="8"/>
        <color theme="1"/>
        <rFont val="Arial"/>
        <family val="2"/>
      </rPr>
      <t>Sistema de Justicia Oral:</t>
    </r>
    <r>
      <rPr>
        <i/>
        <sz val="8"/>
        <color theme="1"/>
        <rFont val="Arial"/>
        <family val="2"/>
      </rPr>
      <t xml:space="preserve"> se refiere a aquel sistema de justicia para todas las materias (a excepción de la penal y justicia para adolescentes) en el cual predomina la argumentación oral de las partes, el desahogo de las pruebas y el dictado de la sentencia a través de audiencia pública, no obstante que se conservan documentos como los acuerdos y la sentencia, entre otros.</t>
    </r>
  </si>
  <si>
    <t>Se refiere al sistema de justicia penal para adolescentes existente hasta antes de la publicación de la Ley Nacional del Sistema Integral de Justicia Penal para Adolescentes. En este se aplica, ya sea un esquema tradicional, o bien, el esquema tradicional junto con un esquema oral.</t>
  </si>
  <si>
    <t>Se refiere al actual sistema que rige el proceso de justicia penal para adolescentes, mismo que se encuentra previsto en la Ley Nacional del Sistema Integral de Justicia Penal para Adolescentes, y que es aplicable a las personas, de entre doce y dieciocho años cumplidos, a quienes se les atribuya la realización de delitos tipificados por las leyes penales. Se encuentra basado en un proceso acusatorio y oral.</t>
  </si>
  <si>
    <t>Sistema Integral de Justicia Penal para Adolescentes</t>
  </si>
  <si>
    <t>Se refiere también a un sistema de justicia penal para adolescentes existente hasta antes de la publicación de la Ley Nacional del Sistema Integral de Justicia Penal para Adolescentes, el cual fue implementado solo en algunas entidades federativas. Es un proceso cuyas actuaciones son preponderantemente orales.</t>
  </si>
  <si>
    <t>Se refiere al actual sistema de justicia penal por el cual se da el establecimiento de los juicios orales. En este se encuentran separadas las funciones de investigación, acusación y resolución de un hecho ilícito. La investigación de los delitos está a cargo del Ministerio Público y la policía, la cual actuará bajo la conducción y mando de aquél en el ejercicio de esta función. La acusación la lleva a cabo el Ministerio Público con la intervención de un Juez denominado de Control o Garantías, quien verifica el debido proceso en la investigación ministerial, mientras que la resolución del proceso penal solo le compete al Tribunal de Enjuiciamiento. En este sistema predomina la argumentación oral de las partes, las actuaciones procesales, el desahogo de las pruebas y el dictado de la sentencia a través de audiencias públicas.</t>
  </si>
  <si>
    <t>Sistema Penal Acusatorio</t>
  </si>
  <si>
    <t>Se refiere al sistema de justicia penal existente hasta antes de lo establecido por el Decreto de reforma constitucional publicado en el Diario Oficial de la Federación el 18 de junio de 2008. En este sistema, el órgano ministerial es el único que tiene la función de investigar y acusar, y por lo tanto sus actuaciones tienen valor probatorio pleno. Al órgano jurisdiccional solo le corresponden las funciones de juzgar, al solo valorar las pruebas y dictar sentencia, sin que intervenga en la investigación ministerial; además de que sus procedimientos son escritos y reservados.</t>
  </si>
  <si>
    <t>Se refiere a la institución o unidad administrativa encargada de proporcionar los servicios jurídicos de orientación, asesoría, defensa y representación jurídica a las personas que carezcan de un abogado particular y se vean precisadas a comparecer como imputados, procesados, víctimas u ofendidos ante los órganos ministeriales y jurisdiccionales en materia penal o de justicia para adolescentes, así como para el resto de las materias como partes actoras y demandadas ante los órganos jurisdiccionales.</t>
  </si>
  <si>
    <t xml:space="preserve"> Defensoría pública o defensoría de oficio</t>
  </si>
  <si>
    <t>Se refiere a la intervención del defensor público en el Juicio de Amparo y hasta que se emita la resolución correspondiente, así como en su caso la tramitación del recurso de revisión y su debida substanciación.</t>
  </si>
  <si>
    <t>Se refiere a todos aquellos espacios físicos (áreas, oficinas, delegaciones, etcétera) en donde se llevan a cabo actividades sustantivas para atender los servicios jurídicos que proporciona la institución o unidad administrativa responsable de atender el tema de defensoría pública o defensoría de oficio en la entidad federativa.</t>
  </si>
  <si>
    <t>Unidades de defensoría pública o defensoría de oficio</t>
  </si>
  <si>
    <r>
      <t xml:space="preserve">2.- </t>
    </r>
    <r>
      <rPr>
        <b/>
        <i/>
        <sz val="8"/>
        <color theme="1"/>
        <rFont val="Arial"/>
        <family val="2"/>
      </rPr>
      <t>Defensores públicos:</t>
    </r>
    <r>
      <rPr>
        <i/>
        <sz val="8"/>
        <color theme="1"/>
        <rFont val="Arial"/>
        <family val="2"/>
      </rPr>
      <t xml:space="preserve"> se refiere, en caso de materia penal o de justicia para adolescentes, a los servidores públicos capacitados y autorizados para asesorar o intervenir legalmente en el procedimiento penal en defensa de un imputado o procesado que carezca de abogado particular. Para el resto de las materias, son los servidores públicos capacitados y autorizados para asesorar e intervenir legalmente en representación de las personas que lo soliciten y que sean elegibles de acuerdo con la normatividad aplicable en la entidad federativa. </t>
    </r>
  </si>
  <si>
    <t>Se refiere, en el caso de la materia penal o justicia para adolescentes, a los servidores públicos capacitados y autorizados para orientar, asesorar o intervenir legalmente en el procedimiento penal en representación de las víctimas u ofendidos. Para el resto de las materias, son los servidores públicos capacitados y autorizados para orientar y asesorar a las personas que así lo soliciten y que sean elegibles de acuerdo con la normatividad aplicable en la entidad federativa.</t>
  </si>
  <si>
    <t xml:space="preserve">Se refiere, en caso de materia penal o de justicia para adolescentes, a los servidores públicos capacitados y autorizados para asesorar o intervenir legalmente en el procedimiento penal en defensa de un imputado o procesado que carezca de abogado particular. Para el resto de las materias, son los servidores públicos capacitados y autorizados para asesorar e intervenir legalmente en representación de las personas que lo soliciten y que sean elegibles de acuerdo con la normatividad aplicable en la entidad federativa. </t>
  </si>
  <si>
    <t>Se refiere al importe total erogado por la institución o unidad administrativa encargada del ejercicio de la función de defensoría pública o defensoría de oficio en su entidad federativa, el cual se encuentra respaldado por documentos comprobatorios presentados ante las dependencias o entidades autorizadas con cargo al presupuesto autorizado.</t>
  </si>
  <si>
    <t>Se refiere al dispositivo que tiene la particularidad de integrar, en una máquina, las funciones de varios dispositivos, permitiendo realizar varias tareas de modo simultáneo. Incorpora diferentes funciones de otros equipos o multitareas que permiten escanear, imprimir y fotocopiar a la vez, además de la capacidad de almacenar documentos en red.</t>
  </si>
  <si>
    <t>Se refiere a aquellos asuntos que conocen y atienden los defensores públicos y asesores jurídicos derivado de controversias, procesos penales o juicios, ya sea de primera o segunda instancia, o de la etapa de ejecución.</t>
  </si>
  <si>
    <t>Asuntos de defensoría pública o defensoría de oficio</t>
  </si>
  <si>
    <t>Se refiere al desarrollo de las actividades que, particularmente, realizan los defensores públicos y asesores jurídicos, tales como asesorías, orientaciones, representaciones, asistencias, entre otros que no impliquen intervenciones en procesos penales o juicios.</t>
  </si>
  <si>
    <t>Servicios de defensoría pública o defensoría de oficio</t>
  </si>
  <si>
    <t>Se refiere a las personas físicas (hombres y mujeres) que reciben los servicios jurídicos de defensa, patrocinio y asesoría prestados por los defensores públicos de las instituciones o unidades administrativas encargadas de la defensoría pública o defensoría de oficio en las entidades federativas.</t>
  </si>
  <si>
    <t>Se refiere, en materia penal y justicia para adolescentes, a aquellas personas físicas (hombres y mujeres) que son asesoradas y representadas en el procedimiento penal. Para el resto de las materias, son aquellas personas físicas (hombres y mujeres) que reciben orientación y asesoría en materia civil, mercantil, familiar, entre otras, por los asesores jurídicos de las instituciones o unidades administrativas encargadas de la defensoría pública o defensoría de oficio en las entidades federativas.</t>
  </si>
  <si>
    <t>Se refiere a los auxiliares de la administración de justicia que ayudan al juzgador a conocer la verdad en cuanto a la controversia planteada. Su función se limita a proporcionar una ayuda al juzgador con sus conocimientos técnicos sobre ciencias, artes u oficios, en los cuales son especialistas.</t>
  </si>
  <si>
    <t>Se refiere a todos los servidores públicos que desempeñaron funciones de soporte a los defensores de oficio, conciliadores y/o mediadores, como son las secretarias, mensajeros, choferes, personal de limpieza, o cualquier otro de funciones similares.</t>
  </si>
  <si>
    <t>Clasificador por Objeto del Gasto</t>
  </si>
  <si>
    <t>Se refiere al instrumento que permite registrar de manera ordenada, sistemática y homogénea las compras, los pagos y las erogaciones autorizadas a las instituciones gubernamentales, en capítulos, conceptos y partidas con base en la clasificación económica del gasto. Los capítulos que lo integran son los siguientes:</t>
  </si>
  <si>
    <r>
      <rPr>
        <b/>
        <sz val="9"/>
        <color theme="1"/>
        <rFont val="Arial"/>
        <family val="2"/>
      </rPr>
      <t xml:space="preserve">Capítulo 1000. Servicios personales: </t>
    </r>
    <r>
      <rPr>
        <sz val="9"/>
        <color theme="1"/>
        <rFont val="Arial"/>
        <family val="2"/>
      </rPr>
      <t>se refiere 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</si>
  <si>
    <r>
      <rPr>
        <b/>
        <sz val="9"/>
        <color theme="1"/>
        <rFont val="Arial"/>
        <family val="2"/>
      </rPr>
      <t>Capítulo 2000. Materiales y suministros:</t>
    </r>
    <r>
      <rPr>
        <sz val="9"/>
        <color theme="1"/>
        <rFont val="Arial"/>
        <family val="2"/>
      </rPr>
      <t xml:space="preserve"> se refiere a las asignaciones destinadas a la adquisición de toda clase de insumos y suministros requeridos para la prestación de bienes, servicios y para el desempeño de las actividades administrativas.</t>
    </r>
  </si>
  <si>
    <r>
      <rPr>
        <b/>
        <sz val="9"/>
        <color theme="1"/>
        <rFont val="Arial"/>
        <family val="2"/>
      </rPr>
      <t>Capítulo. 3000 Servicios generales:</t>
    </r>
    <r>
      <rPr>
        <sz val="9"/>
        <color theme="1"/>
        <rFont val="Arial"/>
        <family val="2"/>
      </rPr>
      <t xml:space="preserve"> se refiere a las asignaciones destinadas a cubrir el costo de todo tipo de servicios que se contraten con particulares o instituciones del propio sector público, así como los servicios oficiales requeridos para el desempeño de actividades vinculadas con la función pública.</t>
    </r>
  </si>
  <si>
    <r>
      <rPr>
        <b/>
        <sz val="9"/>
        <color theme="1"/>
        <rFont val="Arial"/>
        <family val="2"/>
      </rPr>
      <t>Capítulo 4000. Transferencias, asignaciones, subsidios y otras ayudas:</t>
    </r>
    <r>
      <rPr>
        <sz val="9"/>
        <color theme="1"/>
        <rFont val="Arial"/>
        <family val="2"/>
      </rPr>
      <t xml:space="preserve"> se refiere a las asignaciones destinadas en forma directa o indirecta a los sectores público, privado, externo, organismos y empresas paraestatales, de acuerdo a las estrategias y prioridades de desarrollo para el sostenimiento y desempeño de sus actividades.</t>
    </r>
  </si>
  <si>
    <r>
      <rPr>
        <b/>
        <sz val="9"/>
        <color theme="1"/>
        <rFont val="Arial"/>
        <family val="2"/>
      </rPr>
      <t xml:space="preserve">Capítulo 5000. Bienes muebles, inmuebles e intangibles: </t>
    </r>
    <r>
      <rPr>
        <sz val="9"/>
        <color theme="1"/>
        <rFont val="Arial"/>
        <family val="2"/>
      </rPr>
      <t>se refiere 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</si>
  <si>
    <r>
      <rPr>
        <b/>
        <sz val="9"/>
        <color theme="1"/>
        <rFont val="Arial"/>
        <family val="2"/>
      </rPr>
      <t>Capítulo 6000. Inversión pública:</t>
    </r>
    <r>
      <rPr>
        <sz val="9"/>
        <color theme="1"/>
        <rFont val="Arial"/>
        <family val="2"/>
      </rPr>
      <t xml:space="preserve"> se refiere a las asignaciones destinadas a obras por contrato, proyectos productivos y acciones de fomento. Incluye los gastos en estudios de pre-inversión y preparación del proyecto.</t>
    </r>
  </si>
  <si>
    <r>
      <rPr>
        <b/>
        <sz val="9"/>
        <color theme="1"/>
        <rFont val="Arial"/>
        <family val="2"/>
      </rPr>
      <t>Capítulo 7000. Inversiones financieras y otras provisiones:</t>
    </r>
    <r>
      <rPr>
        <sz val="9"/>
        <color theme="1"/>
        <rFont val="Arial"/>
        <family val="2"/>
      </rPr>
      <t xml:space="preserve"> se refiere a las erogaciones realizadas para la adquisición de acciones, bonos y otros títulos y valores, así como en préstamos otorgados a diversos agentes económicos. Se incluyen las aportaciones de capital a las entidades públicas y las erogaciones contingentes e imprevistas para el cumplimiento de obligaciones del Gobierno.</t>
    </r>
  </si>
  <si>
    <r>
      <rPr>
        <b/>
        <sz val="9"/>
        <color theme="1"/>
        <rFont val="Arial"/>
        <family val="2"/>
      </rPr>
      <t xml:space="preserve">Capítulo 8000. Participaciones y aportaciones: </t>
    </r>
    <r>
      <rPr>
        <sz val="9"/>
        <color theme="1"/>
        <rFont val="Arial"/>
        <family val="2"/>
      </rPr>
      <t>se refiere a las 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estas.</t>
    </r>
  </si>
  <si>
    <r>
      <rPr>
        <b/>
        <sz val="9"/>
        <color theme="1"/>
        <rFont val="Arial"/>
        <family val="2"/>
      </rPr>
      <t xml:space="preserve">Capítulo 9000. Deuda pública: </t>
    </r>
    <r>
      <rPr>
        <sz val="9"/>
        <color theme="1"/>
        <rFont val="Arial"/>
        <family val="2"/>
      </rPr>
      <t>se refiere a las asignaciones destinadas a cubrir obligaciones del Gobierno por concepto de deuda pública interna y externa derivada de la contratación de empréstitos. Incluye la amortización, intereses, gastos y comisiones de la deuda pública, así como las erogaciones relacionadas con la emisión y/o contratación de deuda. Asimismo, incluye los adeudos de ejercicios fiscales anteriores (ADEFAS).</t>
    </r>
  </si>
  <si>
    <r>
      <rPr>
        <b/>
        <sz val="9"/>
        <color theme="1"/>
        <rFont val="Arial"/>
        <family val="2"/>
      </rPr>
      <t>Rentados:</t>
    </r>
    <r>
      <rPr>
        <sz val="9"/>
        <color theme="1"/>
        <rFont val="Arial"/>
        <family val="2"/>
      </rPr>
      <t xml:space="preserve"> se refiere a todos aquellos inmuebles propiedad de terceros que, por virtud de algún acto jurídico, la Administración Pública de la entidad federativa adquiere por un precio su goce o aprovechamiento temporal, ya sea para ocupar un espacio o la totalidad del mismo, por la institución o unidad administrativa encargada del ejercicio de la función de la defensoría pública o defensoría de oficio.</t>
    </r>
  </si>
  <si>
    <r>
      <rPr>
        <b/>
        <sz val="9"/>
        <color theme="1"/>
        <rFont val="Arial"/>
        <family val="2"/>
      </rPr>
      <t>Otro tipo de posesión:</t>
    </r>
    <r>
      <rPr>
        <sz val="9"/>
        <color theme="1"/>
        <rFont val="Arial"/>
        <family val="2"/>
      </rPr>
      <t xml:space="preserve"> se refiere a todos aquellos actos de donación, copropiedad, por accesión, comodato, u otro tipo, que hayan sido otorgados a favor de la Administración Pública de la entidad federativa, ya sea para ocupar un espacio o la totalidad del mismo, por la institución o unidad administrativa encargada del ejercicio de la función de la defensoría pública o defensoría de oficio.</t>
    </r>
  </si>
  <si>
    <r>
      <t xml:space="preserve">1.- </t>
    </r>
    <r>
      <rPr>
        <b/>
        <i/>
        <sz val="8"/>
        <color theme="1"/>
        <rFont val="Arial"/>
        <family val="2"/>
      </rPr>
      <t>Unidades de defensoría pública o defensoría de oficio</t>
    </r>
    <r>
      <rPr>
        <i/>
        <sz val="8"/>
        <color theme="1"/>
        <rFont val="Arial"/>
        <family val="2"/>
      </rPr>
      <t>: se refiere a todos aquellos espacios físicos (áreas, oficinas, delegaciones, etcétera) en donde se llevan a cabo actividades sustantivas para atender los servicios jurídicos que proporciona la institución o unidad administrativa responsable de atender el tema de defensoría pública o defensoría de oficio en la entidad federativa.</t>
    </r>
  </si>
  <si>
    <r>
      <t xml:space="preserve">Total de bienes Inmuebles </t>
    </r>
    <r>
      <rPr>
        <b/>
        <i/>
        <sz val="8"/>
        <color theme="1"/>
        <rFont val="Arial"/>
        <family val="2"/>
      </rPr>
      <t>(1. + 2. + 3.)</t>
    </r>
  </si>
  <si>
    <r>
      <t xml:space="preserve">Total de vehículos en funcionamiento </t>
    </r>
    <r>
      <rPr>
        <b/>
        <i/>
        <sz val="8"/>
        <color theme="1"/>
        <rFont val="Arial"/>
        <family val="2"/>
      </rPr>
      <t>(1. + 2. + 3. + 4.)</t>
    </r>
  </si>
  <si>
    <t>Asuntos y servicios conocidos por los defensores públicos</t>
  </si>
  <si>
    <t>Asuntos y servicios conocidos por los asesores jurídicos</t>
  </si>
  <si>
    <t>Anote la cantidad de asuntos y servicios solicitados durante el año 2019 a la institución o unidad administrativa encargada del ejercicio de la función de defensoría pública o defensoría de oficio en su entidad federativa, según tipo de admisión.</t>
  </si>
  <si>
    <t>De acuerdo con el total de asuntos y servicios admitidos que reportó como respuesta en la pregunta anterior, anote la cantidad de los mismos especificando el tipo de solicitante.</t>
  </si>
  <si>
    <r>
      <t xml:space="preserve">Otro </t>
    </r>
    <r>
      <rPr>
        <i/>
        <sz val="8"/>
        <color theme="1"/>
        <rFont val="Arial"/>
        <family val="2"/>
      </rPr>
      <t>(especifique)</t>
    </r>
  </si>
  <si>
    <t xml:space="preserve">La cantidad registrada en el numeral 1 debe ser igual a la suma de las cantidades reportadas en los numerales 1.1, 1.2 y 1.3. </t>
  </si>
  <si>
    <t>Se refiere a todos aquellos terrenos, con o sin construcción, sobre los que se ejerza la posesión, control o administración a título de dueño, o cuyo dominio legalmente le pertenezca a la Administración Pública de la entidad federativa,  y que sean destinados, ya sea para ocupar un espacio o la totalidad del mismo, por la institución o unidad administrativa encargada del ejercicio de la función de defensoría pública o defensoría de oficio, con el propósito de utilizarse en la prestación de un servicio público a cargo de esta. 
Para efectos del censo, se clasifican en los siguientes tipos de posesión:</t>
  </si>
  <si>
    <r>
      <rPr>
        <b/>
        <sz val="9"/>
        <color theme="1"/>
        <rFont val="Arial"/>
        <family val="2"/>
      </rPr>
      <t>Propios:</t>
    </r>
    <r>
      <rPr>
        <sz val="9"/>
        <color theme="1"/>
        <rFont val="Arial"/>
        <family val="2"/>
      </rPr>
      <t xml:space="preserve"> se refiere a todos aquellos inmuebles del dominio legal a título de propietario de la Administración Pública de la entidad federativa, ya sea para ocupar un espacio o la totalidad del mismo, por la institución o unidad administrativa encargada del ejercicio de la función de la defensoría pública o defensoría de oficio.</t>
    </r>
  </si>
  <si>
    <t>Sistema de Justicia Oral</t>
  </si>
  <si>
    <t>Indique, por cada una de las materias enlistadas, si al cierre del año 2019 la institución o unidad administrativa encargada del ejercicio de la función de defensoría pública o defensoría de oficio en su entidad federativa estuvo facultada para atenderla. En caso afirmativo, anote la cantidad de defensores públicos y asesores jurídicos, según sexo, especializados para atender dicha materia.</t>
  </si>
  <si>
    <r>
      <t xml:space="preserve">¿La institución o unidad administrativa encargada del ejercicio de la función de defensoría pública o defensoría de oficio estuvo facultada para atender la materia?
</t>
    </r>
    <r>
      <rPr>
        <i/>
        <sz val="8"/>
        <color theme="1"/>
        <rFont val="Arial"/>
        <family val="2"/>
      </rPr>
      <t>(1. Sí / 2. No / 9. No se sabe)</t>
    </r>
  </si>
  <si>
    <t xml:space="preserve">En caso de que seleccione el código "1" en la columna "¿La institución o unidad administrativa encargada del ejercicio de la función de defensoría pública o defensoría de oficio estuvo facultada para atender la materia?" para la variable "Otra", debe anotar el nombre de dicha(s) materia(s) en el recuadro destinado para tal efecto que se encuentra al final de la tabla de respuesta. </t>
  </si>
  <si>
    <t>Para los defensores públicos especializados o capacitados para atender la materia penal en el Sistema Penal Acusatorio, en caso de haber seleccionado para el numeral 4 el código "2" o "9" en la columna "¿La institución o unidad administrativa encargada del ejercicio de la función de defensoría pública o defensoría de oficio estuvo facultada para atender la materia?" de la pregunta anterior, no puede contestar este reactivo.</t>
  </si>
  <si>
    <t>Para los defensores públicos especializados o capacitados para atender la materia de justicia para adolescentes en el Sistema Integral de Justicia Penal para Adolescentes, en caso de haber seleccionado para el numeral 5 el código "2" o "9" en la columna "¿La institución o unidad administrativa encargada del ejercicio de la función de defensoría pública o defensoría de oficio estuvo facultada para atender la materia?" de la pregunta anterior, no puede contestar este reactivo.</t>
  </si>
  <si>
    <t>Deuda pública</t>
  </si>
  <si>
    <t>Únicamente para el caso de esta pregunta, en la materia mixta solo puede registrar información sobre los defensores públicos y/o asesores jurídicos, por lo que dicha opción no está disponible para la columna "¿La institución o unidad administrativa encargada del ejercicio de la función de defensoría pública o defensoría de oficio estuvo facultada para atender la materia?"</t>
  </si>
  <si>
    <t>En caso de que no se haya realizado alguna acción de capacitación en determinada modalidad, debe anotar una "X" en la columna "No se realizaron acciones de capacitación" para la modalidad de referencia y dejar el resto de la fila en blanco.</t>
  </si>
  <si>
    <t>No se realizaron acciones de capacitación</t>
  </si>
  <si>
    <t>15.-</t>
  </si>
  <si>
    <t>La cantidad registrada en el recuadro "Total de personas físicas involucradas en los asuntos y servicios atendidos" debe ser igual o mayor a la suma de las cantidades reportadas como respuesta en la columna "Atendidos" de las tablas I) y II) de la pregunta 23.</t>
  </si>
  <si>
    <t xml:space="preserve">La cantidad registrada en el recuadro "Total de personas indígenas asesoradas y defendidas" debe ser igual o menor a la suma de las cantidades reportadas como respuesta los recuadros 1 y 2 de la pregunta 26, así como corresponder a su desagregación por sexo. </t>
  </si>
  <si>
    <t>2.- De las preguntas 6 a la 9, la suma de las cantidades registradas en la columna "Total" debe ser igual a la suma de las cantidades reportadas como respuesta en la columna "Total" de la pregunta 5, así como corresponder a su desagregación por sexo y cargo y/o función desempeñada.</t>
  </si>
  <si>
    <t>Debe considerar los años cumplidos al cierre del año 2019 del personal adscrito a la institución o unidad administrativa encargada del ejercicio de la función de defensoría pública o defensoría de oficio en la entidad federativa.</t>
  </si>
  <si>
    <t>Debe considerar en pesos los ingresos brutos mensuales del personal adscrito a la institución o unidad administrativa encargada del ejercicio de la función de defensoría pública o defensoría de oficio en la entidad federativa.</t>
  </si>
  <si>
    <t>Para cada materia, en caso de que la institución o unidad administrativa encargada del ejercicio de la función de defensoría pública o defensoría de oficio no haya estado facultada para atenderla, o no cuente con información para determinarlo, indíquelo en la columna correspondiente conforme al catálogo respectivo y deje el resto de la fila en blanco.</t>
  </si>
  <si>
    <r>
      <rPr>
        <sz val="9"/>
        <color theme="1"/>
        <rFont val="Arial"/>
        <family val="2"/>
      </rPr>
      <t>Otra 
materia:</t>
    </r>
    <r>
      <rPr>
        <sz val="8"/>
        <color theme="1"/>
        <rFont val="Arial"/>
        <family val="2"/>
      </rPr>
      <t xml:space="preserve">
</t>
    </r>
    <r>
      <rPr>
        <i/>
        <sz val="8"/>
        <color theme="1"/>
        <rFont val="Arial"/>
        <family val="2"/>
      </rPr>
      <t>(especifique)</t>
    </r>
  </si>
  <si>
    <t>Seminario</t>
  </si>
  <si>
    <r>
      <t xml:space="preserve">Otra modalidad:
</t>
    </r>
    <r>
      <rPr>
        <i/>
        <sz val="8"/>
        <color theme="1"/>
        <rFont val="Arial"/>
        <family val="2"/>
      </rPr>
      <t>(especifique)</t>
    </r>
  </si>
  <si>
    <t>.</t>
  </si>
  <si>
    <t>Acciones de capacitación impartidas</t>
  </si>
  <si>
    <t>Acciones de capacitación impartidas y concluidas</t>
  </si>
  <si>
    <t>En la columna "Acciones de capacitación impartidas" debe considerar las acciones de capacitación (diplomados, cursos, talleres, conferencias, seminarios o cualquier otra modalidad) impartidas del 1 de enero al 31 de diciembre de 2019 al personal adscrito a la institución o unidad administrativa encargada del ejercicio de la función de defensoría pública o defensoría de oficio en su entidad federativa, independientemente de que hayan concluido durante el referido año. Debe considerar tanto las acciones impartidas por la propia institución como las realizadas por instituciones u organizaciones externas.</t>
  </si>
  <si>
    <t>En la columna "Acciones de capacitación impartidas y concluidas" debe considerar las acciones de capacitación (diplomados, cursos, talleres, conferencias, seminarios o cualquier otra modalidad) impartidas del 1 de enero al 31 de diciembre de 2019 al personal adscrito a la institución o unidad administrativa encargada del ejercicio de la función de defensoría pública o defensoría de oficio en su entidad federativa, y que además hayan concluido durante el referido año. Debe considerar tanto las acciones impartidas por la propia institución como las realizadas por instituciones u organizaciones externas.</t>
  </si>
  <si>
    <t>Debe considerar al personal adscrito a la institución o unidad administrativa encargada del ejercicio de la función de defensoría pública o defensoría de oficio en su entidad federativa que haya concluido determinada acción de capacitación impartida y concluida entre el 1 de enero y el 31 de diciembre de 2019, y cuente además con el certificado, constancia, calificación aprobatoria o cualquier documento que acredite la conclusión de determinada acción de capacitación.</t>
  </si>
  <si>
    <t>En caso de que un servidor público cuente con la acreditación de más de una acción de capacitación impartida y concluida entre el 1 de enero y el 31 de diciembre de 2019, debe registrarlo solo una vez en la modalidad correspondiente a la última acción de capacitación acreditada. De considerar necesario su registro en el resto de las acciones acreditadas, haga uso del recuadro establecido para tal efecto que se encuentra al final de la tabla de respuesta.</t>
  </si>
  <si>
    <t>En caso de que registre algún valor numérico o "NS" para el numeral 6, debe anotar el nombre de dicha(s) modalidad(es) en el recuadro destinado para tal efecto que se encuentra al final de la tabla de respuesta.</t>
  </si>
  <si>
    <t>Preguntas 1 a 28</t>
  </si>
  <si>
    <t xml:space="preserve">Las cantidades registradas en el numeral 1 deben ser iguales o menores a la suma de las cantidades reportadas en los numerales 1.1, 1.2 y 1.3; toda vez que un defensor público y/o asesor jurídico pudo estar asignado en más de un órgano jurisdiccional de distinta materia. </t>
  </si>
  <si>
    <t xml:space="preserve">Las cantidades registradas en cada uno de los numerales 1.1, 1.2 y 1.3 deben ser iguales o menores a las cantidades reportadas en el numeral 1. </t>
  </si>
  <si>
    <t>Órgano o autoridad de asignación</t>
  </si>
  <si>
    <t>En caso de que registre algún valor numérico o "NS" para el numeral 3, debe anotar el nombre de dicha(s) autoridad(es) en el recuadro destinado para tal efecto que se encuentra al final de la tabla de respuesta. En caso de que la opción contenida en dicho numeral no le aplique, anote "NA" (No aplica) en las celdas correspondientes.</t>
  </si>
  <si>
    <t xml:space="preserve">En caso de que registre algún valor numérico o "NS" para el numeral 13, debe anotar el nombre de dicha(s) familia(s) lingüística(s) en el recuadro destinado para tal efecto que se encuentra al final de la tabla de respuesta. En caso de que la opción contenida en dicho numeral no le aplique, anote "NA" (No aplica) en las celdas correspondientes. </t>
  </si>
  <si>
    <t>En caso de que registre algún valor numérico o "NS" para el numeral 6, debe anotar el nombre de dicho(s) tipo(s) de solicitante(s) en el recuadro destinado para tal efecto que se encuentra al final de la tabla de respuesta. En caso de que la opción contenida en dicho numeral no le aplique, anote "NA" (No Aplica) en las celdas correspondientes.</t>
  </si>
  <si>
    <t>En caso de que registre algún valor numérico o "NS" para el numeral 10, debe anotar los nombres de las materias consideradas en dicha categoría; ello en el recuadro destinado para tal efecto que se encuentra al final de la tabla de respuesta. En caso de que la opción contenida en dicho numeral no le aplique, anote "NA" (No plica) en las celdas correspondientes.</t>
  </si>
  <si>
    <t>De acuerdo con la respuesta de la tabla I) de la pregunta anterior, anote la cantidad de asuntos y servicios en materia penal y justicia para adolescentes conocidos por los defensores públicos, según su estatus y tipo de sistema de justicia en el que fueron atendidos.</t>
  </si>
  <si>
    <t>Para el caso de la materia penal, la suma de las cantidades registradas en las columnas "Concluidos y/o resueltos" debe ser igual o mayor a la cantidad reportada como respuesta para el numeral 4 en la columna "Concluidos y/o resueltos" de la tabla I) de la pregunta anterior, toda vez que dentro de la materia mixta pudieron haberse atendido asuntos y servicios en materia penal. En caso de que esta no se haya considerado en la materia mixta, la suma de las referidas cantidades debe ser igual a la cantidad reportada como respuesta para el numeral 4 en la columna "Concluidos y/o resueltos" de la tabla I) de la pregunta anterior</t>
  </si>
  <si>
    <t>Para el caso de la materia de justicia para adolescentes, la suma de las cantidades registradas en las columnas "Concluidos y/o resueltos"  debe ser igual o mayor a la cantidad reportada como respuesta para el numeral 5 en la columna "Concluidos y/o resueltos" de la tabla I) de la pregunta anterior, toda vez que dentro de la materia mixta pudieron haberse atendido asuntos y servicios en materia de justicia para adolescentes. En caso de que esta materia no se haya considerado en la materia mixta, la suma de las referidas cantidades debe ser igual a la cantidad reportada como respuesta para el numeral 5 en la columna "Concluidos y/o resueltos" de la tabla I) de la pregunta anterior.</t>
  </si>
  <si>
    <t xml:space="preserve">Anote la cantidad de personas físicas (hombres y mujeres) involucradas en los asuntos y servicios atendidos durante el año 2019, según su tipo. </t>
  </si>
  <si>
    <t>Anote la cantidad de personas físicas (hombres y mujeres) indígenas involucradas en los asuntos y servicios atendidos durante el año 2019.</t>
  </si>
  <si>
    <t>Para cada materia (excepto la materia mixta), en caso de que haya seleccionado el código "2" o "9" como respuesta en la columna "¿La institución o unidad administrativa encargada del ejercicio de la función de defensoría pública o defensoría de oficio estuvo facultada para atender la materia?" de la pregunta 10, anote una "X" en la columna "No aplica" y deje el resto de la fila en blanco. En caso de que esta instrucción no le aplique en virtud de la temporalidad de las preguntas 10 y 23, justifíquelo en el recuadro establecido para tal efecto que se encuentra al final de la tabla de respuesta.</t>
  </si>
  <si>
    <t>Para el caso de la materia mixta, en caso de que no haya registrado algún valor numérico o "NS" en la pregunta 10, anote una "X" en la columna "No aplica" y deje el resto de la fila en blanco. En caso de que esta instrucción no le aplique en virtud de la temporalidad de las preguntas 10 y 23, justifíquelo en el recuadro establecido para tal efecto que se encuentra al final de la tabla de respuesta.</t>
  </si>
  <si>
    <t>Para cada materia, en caso de que haya seleccionado el código "2" o "9" como respuesta en la columna "¿La institución o unidad administrativa encargada del ejercicio de la función de defensoría pública o defensoría de oficio estuvo facultada para atender la materia?" de la pregunta 10, anote una "X" en la columna "No aplica" y deje el resto de la fila en blanco. En caso de que esta instrucción no le aplique en virtud de la temporalidad de las preguntas 10 y 24, justifíquelo en el recuadro establecido para tal efecto que se encuentra al final de la tabla de respuesta.</t>
  </si>
  <si>
    <t>Para cada materia (excepto la materia mixta), en caso de que haya seleccionado el código "2" o "9" como respuesta en la columna "¿La institución o unidad administrativa encargada del ejercicio de la función de defensoría pública o defensoría de oficio estuvo facultada para atender la materia?" de la pregunta 10, anote una "X" en la columna "No aplica" y deje el resto de la fila en blanco. En caso de que esta instrucción no le aplique en virtud de la temporalidad de las preguntas 10 y 27, justifíquelo en el recuadro establecido para tal efecto que se encuentra al final de la tabla de respuesta.</t>
  </si>
  <si>
    <r>
      <t xml:space="preserve">1.- Periodo de referencia de los datos: 
</t>
    </r>
    <r>
      <rPr>
        <b/>
        <i/>
        <sz val="8"/>
        <color theme="1"/>
        <rFont val="Arial"/>
        <family val="2"/>
      </rPr>
      <t>Al inicio del año:</t>
    </r>
    <r>
      <rPr>
        <i/>
        <sz val="8"/>
        <color theme="1"/>
        <rFont val="Arial"/>
        <family val="2"/>
      </rPr>
      <t xml:space="preserve"> la información se refiere a lo existente al 1 de enero de 2019.
</t>
    </r>
    <r>
      <rPr>
        <b/>
        <i/>
        <sz val="8"/>
        <color theme="1"/>
        <rFont val="Arial"/>
        <family val="2"/>
      </rPr>
      <t>Durante el año:</t>
    </r>
    <r>
      <rPr>
        <i/>
        <sz val="8"/>
        <color theme="1"/>
        <rFont val="Arial"/>
        <family val="2"/>
      </rPr>
      <t xml:space="preserve"> la información se refiere a lo existente del 1 de enero al 31 de diciembre de 2019.
</t>
    </r>
    <r>
      <rPr>
        <b/>
        <i/>
        <sz val="8"/>
        <color theme="1"/>
        <rFont val="Arial"/>
        <family val="2"/>
      </rPr>
      <t xml:space="preserve">Al cierre del año: </t>
    </r>
    <r>
      <rPr>
        <i/>
        <sz val="8"/>
        <color theme="1"/>
        <rFont val="Arial"/>
        <family val="2"/>
      </rPr>
      <t>la información se refiere a lo existente al 31 de diciembre de 2019.</t>
    </r>
  </si>
  <si>
    <t>Anote la cantidad de acciones de capacitación, según modalidad, impartidas durante el año 2019 al personal adscrito a la institución o unidad administrativa encargada del ejercicio de la función de defensoría pública o defensoría de oficio en su entidad federativa. Por cada una de estas, anote la cantidad de servidores públicos, según sexo y cargo y/o función desarrollada, que acreditaron las acciones impartidas y concluidas durante el referido año.</t>
  </si>
  <si>
    <t>Capítulo 1000</t>
  </si>
  <si>
    <t>Capítulo 2000</t>
  </si>
  <si>
    <t>Capítulo 3000</t>
  </si>
  <si>
    <t>Capítulo
 4000</t>
  </si>
  <si>
    <t>Capítulo 5000</t>
  </si>
  <si>
    <t>Capítulo 6000</t>
  </si>
  <si>
    <t>Capítulo 7000</t>
  </si>
  <si>
    <t>Capítulo 8000</t>
  </si>
  <si>
    <t>Capítulo 9000</t>
  </si>
  <si>
    <t>De acuerdo con el total de presupuesto ejercido que reportó como respuesta en la pregunta anterior, anote la cantidad del mismo especificando el capítulo del Clasificador por Objeto del Gasto.</t>
  </si>
  <si>
    <t>1.- Debe considerar la totalidad del personal que laboraba en la institución o unidad administrativa encargada del ejercicio de la función de defensoría pública o defensoría de oficio en su entidad federativa, de todos los tipos de régimen de contratación (confianza, base y/o sindicalizado, eventual, honorarios o cualquier otro tipo).</t>
  </si>
  <si>
    <t>Para el caso de la materia mixta, en caso de que no haya registrado algún valor numérico o "NS" en la pregunta 10, anote una "X" en la columna "No aplica" y deje el resto de la fila en blanco. En caso de que esta instrucción no le aplique en virtud de la temporalidad de las preguntas 10 y 27, justifíquelo en el recuadro establecido para tal efecto que se encuentra al final de la tabla de respuesta.</t>
  </si>
  <si>
    <r>
      <t xml:space="preserve">Para ello, este módulo contiene </t>
    </r>
    <r>
      <rPr>
        <b/>
        <sz val="9"/>
        <color theme="1"/>
        <rFont val="Arial"/>
        <family val="2"/>
      </rPr>
      <t>354 preguntas</t>
    </r>
    <r>
      <rPr>
        <sz val="9"/>
        <color theme="1"/>
        <rFont val="Arial"/>
        <family val="2"/>
      </rPr>
      <t xml:space="preserve"> agrupadas en las siguientes secciones:</t>
    </r>
  </si>
  <si>
    <r>
      <rPr>
        <b/>
        <sz val="15"/>
        <color theme="1"/>
        <rFont val="Arial"/>
        <family val="2"/>
      </rPr>
      <t>Informantes:</t>
    </r>
    <r>
      <rPr>
        <b/>
        <sz val="9"/>
        <color theme="1"/>
        <rFont val="Arial"/>
        <family val="2"/>
      </rPr>
      <t xml:space="preserve">
</t>
    </r>
    <r>
      <rPr>
        <i/>
        <sz val="8"/>
        <color theme="1"/>
        <rFont val="Arial"/>
        <family val="2"/>
      </rPr>
      <t>(Responde: institución encargada de la defensoría pública o defensoría de oficio de la Administración Pública de la entidad federativa)</t>
    </r>
  </si>
  <si>
    <t xml:space="preserve">Para cada tabla, la suma de las cantidades registradas en la columna "Intervenciones realizadas en los asuntos y servicios atendidos" debe ser igual o mayor a la suma de las cantidades reportadas como respuesta en la columna "Atendidos" de la respectiva tabla de la pregunta 23, toda vez que en un mismo asunto o servicio pudo haberse realizado más de un tipo de intervención. </t>
  </si>
  <si>
    <t>Para cada tabla, la cantidad registrada en la columna "Intervenciones realizadas en los asuntos y servicios atendidos" para cada uno de los tipos de intervención debe ser igual o menor la suma de las cantidades reportadas como respuesta en la columna "Atendidos" de la respectiva tabla de la pregunta 23.</t>
  </si>
  <si>
    <t>Instrucciones generales para las preguntas de la subsección:</t>
  </si>
  <si>
    <t>1.- Únicamente desagregue dos decimales para las cifras registradas en las preguntas correspondientes.</t>
  </si>
  <si>
    <t>Debe considerar el grado máximo de estudios del que hayan cursado todos los años al cierre del año 2019 el personal adscrito a la institución o unidad administrativa encargada del ejercicio de la función de defensoría pública o defensoría de oficio en la entidad federativa, independientemente de que se cuente con el título o certificado del mismo.</t>
  </si>
  <si>
    <t>X</t>
  </si>
  <si>
    <t>SUMA</t>
  </si>
  <si>
    <t>NS</t>
  </si>
  <si>
    <t>COMP</t>
  </si>
  <si>
    <t>TOTAL</t>
  </si>
  <si>
    <t>""</t>
  </si>
  <si>
    <t>max</t>
  </si>
  <si>
    <t>min</t>
  </si>
  <si>
    <t>PREGUNTA ANTERIOR</t>
  </si>
  <si>
    <t>ns</t>
  </si>
  <si>
    <t>hombres</t>
  </si>
  <si>
    <t>mujeres</t>
  </si>
  <si>
    <t>t</t>
  </si>
  <si>
    <t>suma</t>
  </si>
  <si>
    <t>comp</t>
  </si>
  <si>
    <t>VS pregunta 5</t>
  </si>
  <si>
    <t>por FILA función</t>
  </si>
  <si>
    <t>VS pregunta 11</t>
  </si>
  <si>
    <t>NA</t>
  </si>
  <si>
    <t>CONSISTENCIA</t>
  </si>
  <si>
    <t>LLENADO2</t>
  </si>
  <si>
    <t>LLENADO1</t>
  </si>
  <si>
    <t>Largo dec</t>
  </si>
  <si>
    <t>Comp</t>
  </si>
  <si>
    <t>Asuntos</t>
  </si>
  <si>
    <t>ASUNTOS</t>
  </si>
  <si>
    <t>SERVICIOS</t>
  </si>
  <si>
    <t>DESAGREGADO</t>
  </si>
  <si>
    <t>P ANTERIOR</t>
  </si>
  <si>
    <t>"" X FILA</t>
  </si>
  <si>
    <t>MIXTA 1=SÍ</t>
  </si>
  <si>
    <t>COMP2</t>
  </si>
  <si>
    <t>LLENADO</t>
  </si>
  <si>
    <t>HOMBRES</t>
  </si>
  <si>
    <t>MUJERES</t>
  </si>
  <si>
    <t>llenado</t>
  </si>
  <si>
    <t>ENTIDAD</t>
  </si>
  <si>
    <t>NUM</t>
  </si>
  <si>
    <t>Aguascalientes</t>
  </si>
  <si>
    <t>1</t>
  </si>
  <si>
    <t>Baja California</t>
  </si>
  <si>
    <t>2</t>
  </si>
  <si>
    <t>Baja California Sur</t>
  </si>
  <si>
    <t>3</t>
  </si>
  <si>
    <t>Campeche</t>
  </si>
  <si>
    <t>4</t>
  </si>
  <si>
    <t>Coahuila de Zaragoza</t>
  </si>
  <si>
    <t>5</t>
  </si>
  <si>
    <t>Colima</t>
  </si>
  <si>
    <t>6</t>
  </si>
  <si>
    <t>Chiapas</t>
  </si>
  <si>
    <t>7</t>
  </si>
  <si>
    <t>Chihuahua</t>
  </si>
  <si>
    <t>8</t>
  </si>
  <si>
    <t>Ciudad de México</t>
  </si>
  <si>
    <t>9</t>
  </si>
  <si>
    <t>Durango</t>
  </si>
  <si>
    <t>10</t>
  </si>
  <si>
    <t>Guanajuato</t>
  </si>
  <si>
    <t>Guerrero</t>
  </si>
  <si>
    <t>12</t>
  </si>
  <si>
    <t>Hidalgo</t>
  </si>
  <si>
    <t>13</t>
  </si>
  <si>
    <t>Jalisco</t>
  </si>
  <si>
    <t>14</t>
  </si>
  <si>
    <t>México</t>
  </si>
  <si>
    <t>15</t>
  </si>
  <si>
    <t>Michoacán de Ocampo</t>
  </si>
  <si>
    <t>16</t>
  </si>
  <si>
    <t>Morelos</t>
  </si>
  <si>
    <t>17</t>
  </si>
  <si>
    <t>Nayarit</t>
  </si>
  <si>
    <t>18</t>
  </si>
  <si>
    <t>Nuevo León</t>
  </si>
  <si>
    <t>19</t>
  </si>
  <si>
    <t>Oaxaca</t>
  </si>
  <si>
    <t>20</t>
  </si>
  <si>
    <t>Puebla</t>
  </si>
  <si>
    <t>21</t>
  </si>
  <si>
    <t>Querétaro</t>
  </si>
  <si>
    <t>22</t>
  </si>
  <si>
    <t>Quintana Roo</t>
  </si>
  <si>
    <t>23</t>
  </si>
  <si>
    <t>San Luis Potosí</t>
  </si>
  <si>
    <t>24</t>
  </si>
  <si>
    <t>Sinaloa</t>
  </si>
  <si>
    <t>25</t>
  </si>
  <si>
    <t>Sonora</t>
  </si>
  <si>
    <t>26</t>
  </si>
  <si>
    <t>Tabasco</t>
  </si>
  <si>
    <t>27</t>
  </si>
  <si>
    <t>Tamaulipas</t>
  </si>
  <si>
    <t>28</t>
  </si>
  <si>
    <t>Tlaxcala</t>
  </si>
  <si>
    <t>29</t>
  </si>
  <si>
    <t>Veracruz de Ignacio de la Llave</t>
  </si>
  <si>
    <t>30</t>
  </si>
  <si>
    <t>Yucatán</t>
  </si>
  <si>
    <t>31</t>
  </si>
  <si>
    <t>Zacatecas</t>
  </si>
  <si>
    <t>32</t>
  </si>
  <si>
    <t>contara(rango despues de ni)</t>
  </si>
  <si>
    <t>suma (rango despues de ni)</t>
  </si>
  <si>
    <t>contar ns (rango despues de ni)</t>
  </si>
  <si>
    <t>contar ceros (rango despues de ni)</t>
  </si>
  <si>
    <t>celda ni</t>
  </si>
  <si>
    <t>comprobación</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</si>
  <si>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</si>
  <si>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</si>
  <si>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</si>
  <si>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</si>
  <si>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</si>
  <si>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</si>
  <si>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</si>
  <si>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</si>
  <si>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</si>
  <si>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</si>
  <si>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</si>
  <si>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</si>
  <si>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</si>
  <si>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</si>
  <si>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</si>
  <si>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</si>
  <si>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</si>
  <si>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</si>
  <si>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</si>
  <si>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</si>
  <si>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</si>
  <si>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</si>
  <si>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</si>
  <si>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</si>
  <si>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</si>
  <si>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</si>
  <si>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</si>
  <si>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</si>
  <si>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</si>
  <si>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</si>
  <si>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</si>
  <si>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</si>
  <si>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EI</t>
  </si>
  <si>
    <t>CON</t>
  </si>
  <si>
    <t>EF</t>
  </si>
  <si>
    <t>ATEN</t>
  </si>
  <si>
    <t>CON + EF</t>
  </si>
  <si>
    <t>AT&gt;=EI</t>
  </si>
  <si>
    <t>AT&gt;=CON+EF</t>
  </si>
  <si>
    <t>CON+EF&gt;=EI</t>
  </si>
  <si>
    <t>Isis Rosas Roldán</t>
  </si>
  <si>
    <t>isis.rosas@inegi.org.mx</t>
  </si>
  <si>
    <t>(228) 841 8452 Ext. 8496</t>
  </si>
  <si>
    <r>
      <t xml:space="preserve">A efecto de llevar a cabo la revisión y validación del cuestionario, una vez completado deberá enviarse en versión preliminar, a más tardar el </t>
    </r>
    <r>
      <rPr>
        <b/>
        <sz val="9"/>
        <rFont val="Arial"/>
        <family val="2"/>
      </rPr>
      <t>11 de Marzo de 2020</t>
    </r>
    <r>
      <rPr>
        <sz val="9"/>
        <rFont val="Arial"/>
        <family val="2"/>
      </rPr>
      <t xml:space="preserve">, a la dirección electrónica del Jefe de Departamento de Estadísticas de Gobierno (JDEG) de la Coordinación Estatal del INEGI: </t>
    </r>
    <r>
      <rPr>
        <b/>
        <sz val="9"/>
        <rFont val="Arial"/>
        <family val="2"/>
      </rPr>
      <t>isis.rosas@inegi.org.mx</t>
    </r>
  </si>
  <si>
    <r>
      <t xml:space="preserve">La versión definitiva del cuestionario en su versión electrónica deberá ser la misma que se entregue en versión física, de conformidad con las instrucciones correspondientes, debiéndose enviar, a más tardar el </t>
    </r>
    <r>
      <rPr>
        <b/>
        <sz val="9"/>
        <color theme="1"/>
        <rFont val="Arial"/>
        <family val="2"/>
      </rPr>
      <t>09 de Abril de 2020</t>
    </r>
    <r>
      <rPr>
        <sz val="9"/>
        <color theme="1"/>
        <rFont val="Arial"/>
        <family val="2"/>
      </rPr>
      <t xml:space="preserve">, a la dirección electrónica siguiente: </t>
    </r>
    <r>
      <rPr>
        <b/>
        <sz val="9"/>
        <color theme="1"/>
        <rFont val="Arial"/>
        <family val="2"/>
      </rPr>
      <t>isis.rosas@inegi.org.mx</t>
    </r>
  </si>
  <si>
    <r>
      <t xml:space="preserve">La versión impresa, con las firmas correspondientes, deberá entregarse en original al JDEG de la Coordinación Estatal del INEGI, a más tardar el </t>
    </r>
    <r>
      <rPr>
        <b/>
        <sz val="9"/>
        <color theme="1"/>
        <rFont val="Arial"/>
        <family val="2"/>
      </rPr>
      <t>08 de Mayo de 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</si>
</sst>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u/>
      <sz val="11"/>
      <color theme="10"/>
      <name val="Calibri"/>
      <family val="2"/>
      <scheme val="minor"/>
    </font>
    <font>
      <b/>
      <sz val="15"/>
      <color theme="1"/>
      <name val="Arial"/>
      <family val="2"/>
    </font>
    <font>
      <sz val="12"/>
      <color theme="4" tint="-0.249977111117893"/>
      <name val="Arial"/>
      <family val="2"/>
    </font>
    <font>
      <sz val="10"/>
      <color theme="1"/>
      <name val="Arial"/>
      <family val="2"/>
    </font>
    <font>
      <i/>
      <sz val="8"/>
      <color theme="1"/>
      <name val="Arial"/>
      <family val="2"/>
    </font>
    <font>
      <sz val="11"/>
      <color theme="1"/>
      <name val="Arial"/>
      <family val="2"/>
    </font>
    <font>
      <sz val="9"/>
      <color theme="1"/>
      <name val="Arial"/>
      <family val="2"/>
    </font>
    <font>
      <b/>
      <sz val="9"/>
      <color theme="1"/>
      <name val="Arial"/>
      <family val="2"/>
    </font>
    <font>
      <sz val="8"/>
      <color theme="1"/>
      <name val="Arial"/>
      <family val="2"/>
    </font>
    <font>
      <b/>
      <sz val="9"/>
      <name val="Arial"/>
      <family val="2"/>
    </font>
    <font>
      <b/>
      <i/>
      <sz val="8"/>
      <color theme="1"/>
      <name val="Arial"/>
      <family val="2"/>
    </font>
    <font>
      <b/>
      <sz val="12"/>
      <color theme="1"/>
      <name val="Arial"/>
      <family val="2"/>
    </font>
    <font>
      <b/>
      <i/>
      <u/>
      <sz val="10"/>
      <color theme="1"/>
      <name val="Arial"/>
      <family val="2"/>
    </font>
    <font>
      <u/>
      <sz val="12"/>
      <color rgb="FF003057"/>
      <name val="Arial"/>
      <family val="2"/>
    </font>
    <font>
      <b/>
      <u/>
      <sz val="12"/>
      <color rgb="FF0077C8"/>
      <name val="Arial"/>
      <family val="2"/>
    </font>
    <font>
      <b/>
      <sz val="9"/>
      <color theme="0"/>
      <name val="Arial"/>
      <family val="2"/>
    </font>
    <font>
      <b/>
      <sz val="11"/>
      <name val="Symbol"/>
      <family val="1"/>
      <charset val="2"/>
    </font>
    <font>
      <sz val="9"/>
      <color theme="0"/>
      <name val="Arial"/>
      <family val="2"/>
    </font>
    <font>
      <b/>
      <sz val="11"/>
      <color theme="0"/>
      <name val="Arial"/>
      <family val="2"/>
    </font>
    <font>
      <i/>
      <sz val="9"/>
      <color theme="1"/>
      <name val="Arial"/>
      <family val="2"/>
    </font>
    <font>
      <b/>
      <sz val="11"/>
      <color theme="1"/>
      <name val="Symbol"/>
      <family val="1"/>
      <charset val="2"/>
    </font>
    <font>
      <b/>
      <u/>
      <sz val="12"/>
      <color theme="10"/>
      <name val="Arial"/>
      <family val="2"/>
    </font>
    <font>
      <sz val="9"/>
      <name val="Arial"/>
      <family val="2"/>
    </font>
    <font>
      <b/>
      <sz val="8"/>
      <color theme="1"/>
      <name val="Arial"/>
      <family val="2"/>
    </font>
    <font>
      <i/>
      <sz val="11"/>
      <color theme="1"/>
      <name val="Arial"/>
      <family val="2"/>
    </font>
    <font>
      <b/>
      <u/>
      <sz val="9"/>
      <color theme="1"/>
      <name val="Arial"/>
      <family val="2"/>
    </font>
    <font>
      <b/>
      <sz val="11"/>
      <color theme="1"/>
      <name val="Arial"/>
      <family val="2"/>
    </font>
    <font>
      <b/>
      <sz val="9"/>
      <color rgb="FFFF0000"/>
      <name val="Arial"/>
      <family val="2"/>
    </font>
    <font>
      <b/>
      <sz val="9"/>
      <color rgb="FF0070C0"/>
      <name val="Arial"/>
      <family val="2"/>
    </font>
    <font>
      <i/>
      <sz val="8"/>
      <name val="Arial"/>
      <family val="2"/>
    </font>
    <font>
      <sz val="11"/>
      <color indexed="8"/>
      <name val="Calibri"/>
      <family val="2"/>
    </font>
    <font>
      <sz val="9"/>
      <color rgb="FF0070C0"/>
      <name val="Arial"/>
      <family val="2"/>
    </font>
    <font>
      <sz val="9"/>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3057"/>
        <bgColor indexed="64"/>
      </patternFill>
    </fill>
    <fill>
      <patternFill patternType="solid">
        <fgColor rgb="FF0077C8"/>
        <bgColor indexed="64"/>
      </patternFill>
    </fill>
    <fill>
      <patternFill patternType="solid">
        <fgColor rgb="FF6F707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mediumGray">
        <fgColor auto="1"/>
        <bgColor theme="0" tint="-4.9989318521683403E-2"/>
      </patternFill>
    </fill>
    <fill>
      <patternFill patternType="solid">
        <fgColor theme="9"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70C0"/>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style="medium">
        <color rgb="FF6F7070"/>
      </left>
      <right style="medium">
        <color rgb="FF6F7070"/>
      </right>
      <top style="medium">
        <color rgb="FF6F7070"/>
      </top>
      <bottom style="medium">
        <color rgb="FF6F7070"/>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thin">
        <color indexed="64"/>
      </left>
      <right style="thin">
        <color indexed="64"/>
      </right>
      <top/>
      <bottom style="thin">
        <color indexed="64"/>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style="thin">
        <color indexed="64"/>
      </top>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top style="medium">
        <color rgb="FFBFBFBF"/>
      </top>
      <bottom/>
      <diagonal/>
    </border>
    <border>
      <left style="thin">
        <color theme="1"/>
      </left>
      <right/>
      <top style="medium">
        <color rgb="FFBFBFBF"/>
      </top>
      <bottom/>
      <diagonal/>
    </border>
    <border>
      <left/>
      <right style="thin">
        <color theme="1"/>
      </right>
      <top style="medium">
        <color rgb="FFBFBFBF"/>
      </top>
      <bottom/>
      <diagonal/>
    </border>
    <border>
      <left style="thin">
        <color theme="1"/>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medium">
        <color rgb="FFBFBFBF"/>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9" fontId="31" fillId="0" borderId="0" applyFont="0" applyFill="0" applyBorder="0" applyAlignment="0" applyProtection="0"/>
  </cellStyleXfs>
  <cellXfs count="478">
    <xf numFmtId="0" fontId="0" fillId="0" borderId="0" xfId="0"/>
    <xf numFmtId="0" fontId="3" fillId="0" borderId="0" xfId="0" applyFont="1"/>
    <xf numFmtId="0" fontId="7" fillId="0" borderId="0" xfId="0" applyFont="1" applyBorder="1"/>
    <xf numFmtId="0" fontId="6" fillId="0" borderId="0" xfId="0" applyFont="1" applyBorder="1"/>
    <xf numFmtId="0" fontId="8" fillId="0" borderId="0" xfId="0" applyFont="1" applyAlignment="1">
      <alignment horizontal="center" vertical="top"/>
    </xf>
    <xf numFmtId="0" fontId="7" fillId="0" borderId="0" xfId="0" applyFont="1" applyAlignment="1">
      <alignment vertical="center"/>
    </xf>
    <xf numFmtId="0" fontId="8" fillId="0" borderId="0" xfId="0" applyFont="1" applyAlignment="1">
      <alignment vertical="center"/>
    </xf>
    <xf numFmtId="49" fontId="7" fillId="0" borderId="14" xfId="0" applyNumberFormat="1" applyFont="1" applyBorder="1" applyAlignment="1">
      <alignment horizontal="center" vertical="center"/>
    </xf>
    <xf numFmtId="49" fontId="7" fillId="0" borderId="14" xfId="0" applyNumberFormat="1" applyFont="1" applyBorder="1" applyAlignment="1">
      <alignment horizontal="center" vertical="center" wrapText="1"/>
    </xf>
    <xf numFmtId="0" fontId="8" fillId="0" borderId="0" xfId="0" applyFont="1" applyAlignment="1">
      <alignment horizontal="left" vertical="center"/>
    </xf>
    <xf numFmtId="0" fontId="2"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6" fillId="0" borderId="0" xfId="0" applyFont="1" applyFill="1"/>
    <xf numFmtId="0" fontId="6" fillId="0" borderId="8" xfId="0" applyFont="1" applyBorder="1"/>
    <xf numFmtId="0" fontId="6" fillId="0" borderId="11" xfId="0" applyFont="1" applyBorder="1"/>
    <xf numFmtId="0" fontId="2" fillId="0" borderId="0" xfId="0" applyFont="1" applyAlignment="1">
      <alignment horizontal="center" vertical="center"/>
    </xf>
    <xf numFmtId="0" fontId="7" fillId="0" borderId="0" xfId="0" applyFont="1"/>
    <xf numFmtId="0" fontId="18" fillId="5" borderId="20" xfId="0" applyFont="1" applyFill="1" applyBorder="1"/>
    <xf numFmtId="0" fontId="19" fillId="5" borderId="21" xfId="0" applyFont="1" applyFill="1" applyBorder="1"/>
    <xf numFmtId="0" fontId="18" fillId="5" borderId="21" xfId="0" applyFont="1" applyFill="1" applyBorder="1"/>
    <xf numFmtId="0" fontId="18" fillId="5" borderId="22" xfId="0" applyFont="1" applyFill="1" applyBorder="1"/>
    <xf numFmtId="0" fontId="18" fillId="5" borderId="23" xfId="0" applyFont="1" applyFill="1" applyBorder="1"/>
    <xf numFmtId="0" fontId="18" fillId="5" borderId="25" xfId="0" applyFont="1" applyFill="1" applyBorder="1"/>
    <xf numFmtId="0" fontId="7" fillId="5" borderId="20" xfId="0" applyFont="1" applyFill="1" applyBorder="1"/>
    <xf numFmtId="0" fontId="19" fillId="5" borderId="21" xfId="0" applyFont="1" applyFill="1" applyBorder="1" applyAlignment="1">
      <alignment vertical="center"/>
    </xf>
    <xf numFmtId="0" fontId="7" fillId="5" borderId="21" xfId="0" applyFont="1" applyFill="1" applyBorder="1"/>
    <xf numFmtId="0" fontId="7" fillId="5" borderId="22" xfId="0" applyFont="1" applyFill="1" applyBorder="1"/>
    <xf numFmtId="0" fontId="7" fillId="5" borderId="23" xfId="0" applyFont="1" applyFill="1" applyBorder="1"/>
    <xf numFmtId="0" fontId="7" fillId="5" borderId="25" xfId="0" applyFont="1" applyFill="1" applyBorder="1"/>
    <xf numFmtId="0" fontId="7" fillId="0" borderId="26" xfId="0" applyFont="1" applyBorder="1"/>
    <xf numFmtId="0" fontId="7" fillId="0" borderId="27" xfId="0" applyFont="1" applyBorder="1"/>
    <xf numFmtId="0" fontId="7" fillId="0" borderId="28" xfId="0" applyFont="1" applyBorder="1"/>
    <xf numFmtId="0" fontId="7" fillId="0" borderId="29" xfId="0" applyFont="1" applyBorder="1"/>
    <xf numFmtId="0" fontId="7" fillId="0" borderId="30" xfId="0" applyFont="1" applyBorder="1"/>
    <xf numFmtId="0" fontId="7" fillId="0" borderId="31" xfId="0" applyFont="1" applyBorder="1"/>
    <xf numFmtId="0" fontId="7" fillId="0" borderId="32" xfId="0" applyFont="1" applyBorder="1"/>
    <xf numFmtId="0" fontId="7" fillId="0" borderId="33" xfId="0" applyFont="1" applyBorder="1"/>
    <xf numFmtId="0" fontId="7" fillId="0" borderId="5" xfId="0" applyFont="1" applyBorder="1"/>
    <xf numFmtId="0" fontId="6" fillId="0" borderId="0" xfId="0" applyFont="1" applyFill="1" applyAlignment="1">
      <alignment horizontal="left" vertical="center"/>
    </xf>
    <xf numFmtId="0" fontId="7" fillId="0" borderId="0" xfId="0" applyFont="1" applyBorder="1" applyAlignment="1">
      <alignment vertical="center" wrapText="1"/>
    </xf>
    <xf numFmtId="0" fontId="7" fillId="0" borderId="34" xfId="0" applyFont="1" applyBorder="1" applyAlignment="1">
      <alignment horizontal="center" vertical="center"/>
    </xf>
    <xf numFmtId="0" fontId="6" fillId="0" borderId="34" xfId="0" applyFont="1" applyBorder="1" applyAlignment="1">
      <alignment horizontal="center" vertical="center"/>
    </xf>
    <xf numFmtId="0" fontId="7" fillId="0" borderId="0" xfId="0" applyFont="1" applyFill="1" applyBorder="1"/>
    <xf numFmtId="0" fontId="7" fillId="0" borderId="32" xfId="0" applyFont="1" applyFill="1" applyBorder="1"/>
    <xf numFmtId="0" fontId="7" fillId="0" borderId="0" xfId="0" applyFont="1" applyFill="1"/>
    <xf numFmtId="0" fontId="7" fillId="0" borderId="27" xfId="0" applyFont="1" applyFill="1" applyBorder="1"/>
    <xf numFmtId="0" fontId="8" fillId="0" borderId="0" xfId="0" applyFont="1" applyFill="1" applyBorder="1" applyAlignment="1">
      <alignment vertical="center"/>
    </xf>
    <xf numFmtId="0" fontId="7" fillId="2" borderId="0" xfId="0" applyFont="1" applyFill="1" applyBorder="1" applyAlignment="1" applyProtection="1">
      <alignment vertical="center"/>
    </xf>
    <xf numFmtId="0" fontId="6" fillId="0" borderId="0" xfId="0" applyFont="1" applyAlignment="1">
      <alignment horizontal="center" vertical="center"/>
    </xf>
    <xf numFmtId="0" fontId="6" fillId="0" borderId="26" xfId="0" applyFont="1" applyBorder="1"/>
    <xf numFmtId="0" fontId="6" fillId="0" borderId="27" xfId="0" applyFont="1" applyBorder="1"/>
    <xf numFmtId="0" fontId="6" fillId="0" borderId="28" xfId="0" applyFont="1" applyBorder="1"/>
    <xf numFmtId="0" fontId="12" fillId="0" borderId="0" xfId="0" applyFont="1" applyAlignment="1">
      <alignment horizontal="center" vertical="center"/>
    </xf>
    <xf numFmtId="0" fontId="6" fillId="0" borderId="29" xfId="0" applyFont="1" applyBorder="1"/>
    <xf numFmtId="0" fontId="7" fillId="0" borderId="0" xfId="0" applyFont="1" applyBorder="1" applyAlignment="1">
      <alignment vertical="center"/>
    </xf>
    <xf numFmtId="0" fontId="7" fillId="0" borderId="30" xfId="0" applyFont="1" applyBorder="1" applyAlignment="1">
      <alignment vertical="center" wrapText="1"/>
    </xf>
    <xf numFmtId="0" fontId="6" fillId="0" borderId="30" xfId="0" applyFont="1" applyBorder="1"/>
    <xf numFmtId="0" fontId="25" fillId="0" borderId="30" xfId="0" applyFont="1" applyBorder="1" applyAlignment="1">
      <alignment vertical="center" wrapText="1"/>
    </xf>
    <xf numFmtId="0" fontId="6" fillId="0" borderId="31" xfId="0" applyFont="1" applyBorder="1"/>
    <xf numFmtId="0" fontId="6" fillId="0" borderId="32" xfId="0" applyFont="1" applyBorder="1"/>
    <xf numFmtId="0" fontId="6" fillId="0" borderId="33" xfId="0" applyFont="1" applyBorder="1"/>
    <xf numFmtId="0" fontId="4" fillId="0" borderId="0" xfId="0" applyFont="1" applyBorder="1" applyAlignment="1">
      <alignment vertical="top"/>
    </xf>
    <xf numFmtId="0" fontId="17" fillId="0" borderId="0" xfId="0" applyFont="1" applyFill="1" applyAlignment="1" applyProtection="1">
      <alignment horizontal="right" vertical="center"/>
    </xf>
    <xf numFmtId="0" fontId="21" fillId="0" borderId="0" xfId="0" applyFont="1" applyFill="1" applyAlignment="1">
      <alignment horizontal="right" vertical="center"/>
    </xf>
    <xf numFmtId="0" fontId="21" fillId="0" borderId="0" xfId="0" applyFont="1" applyFill="1" applyAlignment="1" applyProtection="1">
      <alignment horizontal="right" vertical="center"/>
    </xf>
    <xf numFmtId="0" fontId="8" fillId="0" borderId="0" xfId="0" applyFont="1" applyAlignment="1">
      <alignment horizontal="justify" vertical="top"/>
    </xf>
    <xf numFmtId="0" fontId="8" fillId="0" borderId="0" xfId="0" applyFont="1" applyAlignment="1">
      <alignment horizontal="justify" vertical="top"/>
    </xf>
    <xf numFmtId="0" fontId="6" fillId="0" borderId="0" xfId="0" applyFont="1" applyAlignment="1">
      <alignment horizontal="center" vertical="top"/>
    </xf>
    <xf numFmtId="0" fontId="6" fillId="0" borderId="0" xfId="0" applyFont="1" applyFill="1" applyAlignment="1">
      <alignment horizontal="center" vertical="top"/>
    </xf>
    <xf numFmtId="0" fontId="8" fillId="0" borderId="0" xfId="0" applyFont="1" applyAlignment="1">
      <alignment vertical="top"/>
    </xf>
    <xf numFmtId="0" fontId="17" fillId="0" borderId="0" xfId="0" applyFont="1" applyFill="1" applyAlignment="1" applyProtection="1">
      <alignment vertical="center"/>
    </xf>
    <xf numFmtId="0" fontId="8" fillId="0" borderId="0" xfId="0" applyFont="1" applyAlignment="1">
      <alignment horizontal="justify" vertical="top" wrapText="1"/>
    </xf>
    <xf numFmtId="0" fontId="8" fillId="0" borderId="0" xfId="0" applyFont="1" applyBorder="1" applyAlignment="1">
      <alignment vertical="center" wrapText="1"/>
    </xf>
    <xf numFmtId="49" fontId="7" fillId="0" borderId="43" xfId="0" applyNumberFormat="1" applyFont="1" applyBorder="1" applyAlignment="1">
      <alignment horizontal="center" vertical="center"/>
    </xf>
    <xf numFmtId="49" fontId="7" fillId="0" borderId="43" xfId="0" applyNumberFormat="1" applyFont="1" applyFill="1" applyBorder="1" applyAlignment="1">
      <alignment horizontal="center" vertical="center"/>
    </xf>
    <xf numFmtId="0" fontId="7" fillId="0" borderId="0" xfId="0" applyFont="1" applyFill="1" applyBorder="1" applyAlignment="1">
      <alignment horizontal="justify" vertical="center" wrapText="1"/>
    </xf>
    <xf numFmtId="0" fontId="5" fillId="0" borderId="0" xfId="0" applyFont="1" applyBorder="1" applyAlignment="1">
      <alignment horizontal="justify" vertical="center" wrapText="1"/>
    </xf>
    <xf numFmtId="0" fontId="8" fillId="0" borderId="0" xfId="0" applyFont="1" applyAlignment="1">
      <alignment horizontal="justify" vertical="top"/>
    </xf>
    <xf numFmtId="0" fontId="2" fillId="0" borderId="0" xfId="0" applyFont="1" applyAlignment="1">
      <alignment horizontal="left" vertical="center"/>
    </xf>
    <xf numFmtId="0" fontId="8" fillId="0" borderId="0" xfId="0" applyFont="1" applyFill="1" applyAlignment="1">
      <alignment horizontal="center" vertical="top"/>
    </xf>
    <xf numFmtId="0" fontId="8" fillId="0" borderId="0" xfId="0" applyFont="1" applyFill="1" applyAlignment="1">
      <alignment horizontal="justify" vertical="top"/>
    </xf>
    <xf numFmtId="0" fontId="8" fillId="0" borderId="0" xfId="0" applyFont="1" applyFill="1" applyAlignment="1">
      <alignment vertical="top"/>
    </xf>
    <xf numFmtId="0" fontId="7" fillId="0" borderId="0" xfId="0" applyFont="1" applyFill="1" applyBorder="1" applyAlignment="1">
      <alignment vertical="center" wrapText="1"/>
    </xf>
    <xf numFmtId="49" fontId="7" fillId="0" borderId="14" xfId="0" applyNumberFormat="1" applyFont="1" applyFill="1" applyBorder="1" applyAlignment="1">
      <alignment horizontal="center" vertical="center" wrapText="1"/>
    </xf>
    <xf numFmtId="0" fontId="8" fillId="0" borderId="0" xfId="0" applyFont="1" applyBorder="1" applyAlignment="1">
      <alignment vertical="center"/>
    </xf>
    <xf numFmtId="0" fontId="8" fillId="0" borderId="0" xfId="0" applyFont="1" applyFill="1" applyAlignment="1">
      <alignment horizontal="justify" vertical="top" wrapText="1"/>
    </xf>
    <xf numFmtId="0" fontId="27" fillId="0" borderId="0" xfId="0" applyFont="1" applyFill="1"/>
    <xf numFmtId="0" fontId="6" fillId="0" borderId="0" xfId="0" applyFont="1" applyAlignment="1">
      <alignment vertical="center"/>
    </xf>
    <xf numFmtId="0" fontId="8" fillId="0" borderId="0" xfId="0" applyFont="1" applyFill="1" applyAlignment="1">
      <alignment vertical="center"/>
    </xf>
    <xf numFmtId="0" fontId="7" fillId="0" borderId="0" xfId="0" applyFont="1" applyFill="1" applyAlignment="1">
      <alignment horizontal="justify"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8" fillId="0" borderId="0" xfId="0" applyFont="1" applyAlignment="1">
      <alignment horizontal="justify" vertical="top"/>
    </xf>
    <xf numFmtId="0" fontId="8" fillId="0" borderId="0" xfId="0" applyFont="1" applyAlignment="1">
      <alignment horizontal="justify" vertical="top"/>
    </xf>
    <xf numFmtId="0" fontId="8" fillId="0" borderId="0" xfId="0" applyFont="1" applyFill="1" applyAlignment="1" applyProtection="1">
      <alignment horizontal="justify" vertical="top" wrapText="1"/>
    </xf>
    <xf numFmtId="49" fontId="7" fillId="0" borderId="14" xfId="0" applyNumberFormat="1" applyFont="1" applyBorder="1" applyAlignment="1">
      <alignment horizontal="center" vertical="center" wrapText="1"/>
    </xf>
    <xf numFmtId="0" fontId="8" fillId="0" borderId="27" xfId="0" applyFont="1" applyBorder="1" applyAlignment="1">
      <alignment vertical="center"/>
    </xf>
    <xf numFmtId="0" fontId="5" fillId="0" borderId="0" xfId="0" applyFont="1" applyAlignment="1">
      <alignment horizontal="justify" vertical="center"/>
    </xf>
    <xf numFmtId="0" fontId="5" fillId="0" borderId="0" xfId="0" applyFont="1" applyAlignment="1">
      <alignment horizontal="justify" vertical="center" wrapText="1"/>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0" xfId="0" applyFont="1" applyBorder="1" applyAlignment="1">
      <alignment horizontal="center"/>
    </xf>
    <xf numFmtId="0" fontId="7" fillId="2" borderId="0"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6" fillId="0" borderId="0" xfId="0" applyFont="1" applyBorder="1" applyAlignment="1">
      <alignment horizontal="center" vertical="center"/>
    </xf>
    <xf numFmtId="0" fontId="6" fillId="0" borderId="48" xfId="0" applyFont="1" applyBorder="1"/>
    <xf numFmtId="0" fontId="7" fillId="0" borderId="14"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6" fillId="7" borderId="0" xfId="0" applyFont="1" applyFill="1"/>
    <xf numFmtId="0" fontId="6" fillId="0" borderId="14" xfId="0" applyFont="1" applyBorder="1"/>
    <xf numFmtId="0" fontId="6" fillId="0" borderId="15" xfId="0" applyFont="1" applyBorder="1"/>
    <xf numFmtId="0" fontId="0" fillId="0" borderId="0" xfId="0" applyFont="1" applyFill="1" applyBorder="1" applyAlignment="1" applyProtection="1">
      <alignment horizontal="center" vertical="center"/>
    </xf>
    <xf numFmtId="0" fontId="6" fillId="8" borderId="0" xfId="0" applyFont="1" applyFill="1" applyAlignment="1">
      <alignment horizontal="center" vertical="center"/>
    </xf>
    <xf numFmtId="0" fontId="6" fillId="9" borderId="0" xfId="0" applyFont="1" applyFill="1" applyAlignment="1">
      <alignment horizontal="center" vertical="center"/>
    </xf>
    <xf numFmtId="0" fontId="6" fillId="10" borderId="14" xfId="0" applyFont="1" applyFill="1" applyBorder="1"/>
    <xf numFmtId="0" fontId="6" fillId="10" borderId="0" xfId="0" applyFont="1" applyFill="1"/>
    <xf numFmtId="0" fontId="6" fillId="8" borderId="0" xfId="0" applyFont="1" applyFill="1" applyAlignment="1">
      <alignment horizontal="center" vertical="center" textRotation="90"/>
    </xf>
    <xf numFmtId="0" fontId="6" fillId="9" borderId="0" xfId="0" applyFont="1" applyFill="1"/>
    <xf numFmtId="0" fontId="28" fillId="0" borderId="0" xfId="0" applyFont="1" applyAlignment="1">
      <alignment vertical="center"/>
    </xf>
    <xf numFmtId="0" fontId="6" fillId="2" borderId="0" xfId="0" applyFont="1" applyFill="1" applyAlignment="1">
      <alignment horizontal="center" vertical="center"/>
    </xf>
    <xf numFmtId="0" fontId="6" fillId="11" borderId="0" xfId="0" applyFont="1" applyFill="1" applyAlignment="1">
      <alignment horizontal="center" vertical="center"/>
    </xf>
    <xf numFmtId="0" fontId="0" fillId="0" borderId="0" xfId="0" applyFill="1" applyBorder="1" applyAlignment="1" applyProtection="1">
      <alignment horizontal="center" vertical="center"/>
    </xf>
    <xf numFmtId="0" fontId="6" fillId="10" borderId="14" xfId="0" applyFont="1" applyFill="1" applyBorder="1" applyAlignment="1">
      <alignment horizontal="center"/>
    </xf>
    <xf numFmtId="0" fontId="0" fillId="0" borderId="0" xfId="0" applyFill="1" applyBorder="1" applyAlignment="1" applyProtection="1">
      <alignment horizontal="center"/>
    </xf>
    <xf numFmtId="0" fontId="6" fillId="11" borderId="14" xfId="0" applyFont="1" applyFill="1" applyBorder="1" applyAlignment="1">
      <alignment vertical="center"/>
    </xf>
    <xf numFmtId="0" fontId="6" fillId="8" borderId="14" xfId="0" applyFont="1" applyFill="1" applyBorder="1" applyAlignment="1">
      <alignment vertical="center"/>
    </xf>
    <xf numFmtId="0" fontId="0" fillId="8" borderId="14" xfId="0" applyFont="1" applyFill="1" applyBorder="1" applyAlignment="1" applyProtection="1">
      <alignment vertical="center"/>
    </xf>
    <xf numFmtId="0" fontId="0" fillId="0" borderId="14" xfId="0" applyFill="1" applyBorder="1" applyAlignment="1" applyProtection="1"/>
    <xf numFmtId="0" fontId="8" fillId="8" borderId="14" xfId="0" applyFont="1" applyFill="1" applyBorder="1" applyAlignment="1">
      <alignment vertical="center"/>
    </xf>
    <xf numFmtId="0" fontId="0" fillId="0" borderId="0" xfId="0" applyAlignment="1"/>
    <xf numFmtId="0" fontId="8" fillId="0" borderId="14" xfId="0" applyFont="1" applyBorder="1" applyAlignment="1">
      <alignment vertical="center"/>
    </xf>
    <xf numFmtId="0" fontId="0" fillId="10" borderId="14" xfId="0" applyFont="1" applyFill="1" applyBorder="1" applyAlignment="1" applyProtection="1">
      <alignment horizontal="center" vertical="center"/>
    </xf>
    <xf numFmtId="0" fontId="6" fillId="13" borderId="0" xfId="0" applyFont="1" applyFill="1"/>
    <xf numFmtId="0" fontId="0" fillId="10" borderId="0" xfId="0" applyFont="1" applyFill="1" applyBorder="1" applyAlignment="1" applyProtection="1">
      <alignment horizontal="center" vertical="center"/>
    </xf>
    <xf numFmtId="0" fontId="7" fillId="0" borderId="15" xfId="0" applyFont="1" applyBorder="1" applyAlignment="1">
      <alignment vertical="center" textRotation="90" wrapText="1"/>
    </xf>
    <xf numFmtId="0" fontId="7" fillId="0" borderId="6" xfId="0" applyFont="1" applyBorder="1" applyAlignment="1">
      <alignment vertical="center" textRotation="90" wrapText="1"/>
    </xf>
    <xf numFmtId="0" fontId="7" fillId="0" borderId="16" xfId="0" applyFont="1" applyBorder="1" applyAlignment="1">
      <alignment vertical="center" textRotation="90" wrapText="1"/>
    </xf>
    <xf numFmtId="0" fontId="6" fillId="0" borderId="49" xfId="0" applyFont="1" applyBorder="1"/>
    <xf numFmtId="0" fontId="6" fillId="0" borderId="50" xfId="0" applyFont="1" applyBorder="1"/>
    <xf numFmtId="0" fontId="0" fillId="0" borderId="50" xfId="0" applyBorder="1"/>
    <xf numFmtId="0" fontId="6" fillId="0" borderId="51" xfId="0" applyFont="1" applyBorder="1"/>
    <xf numFmtId="0" fontId="0" fillId="0" borderId="52" xfId="0" applyBorder="1"/>
    <xf numFmtId="0" fontId="0" fillId="0" borderId="0" xfId="0" applyBorder="1"/>
    <xf numFmtId="0" fontId="7" fillId="0" borderId="53" xfId="0" applyFont="1" applyBorder="1" applyAlignment="1">
      <alignment vertical="center" textRotation="90" wrapText="1"/>
    </xf>
    <xf numFmtId="0" fontId="7" fillId="0" borderId="54" xfId="0" applyFont="1" applyBorder="1" applyAlignment="1">
      <alignment horizontal="center" vertical="center" textRotation="90" wrapText="1"/>
    </xf>
    <xf numFmtId="0" fontId="6" fillId="9" borderId="52" xfId="0" applyFont="1" applyFill="1" applyBorder="1"/>
    <xf numFmtId="0" fontId="6" fillId="9" borderId="0" xfId="0" applyFont="1" applyFill="1" applyBorder="1"/>
    <xf numFmtId="0" fontId="6" fillId="0" borderId="55" xfId="0" applyFont="1" applyBorder="1"/>
    <xf numFmtId="0" fontId="6" fillId="9" borderId="56" xfId="0" applyFont="1" applyFill="1" applyBorder="1"/>
    <xf numFmtId="0" fontId="6" fillId="9" borderId="57" xfId="0" applyFont="1" applyFill="1" applyBorder="1"/>
    <xf numFmtId="0" fontId="6" fillId="10" borderId="57" xfId="0" applyFont="1" applyFill="1" applyBorder="1"/>
    <xf numFmtId="0" fontId="6" fillId="14" borderId="0" xfId="0" applyFont="1" applyFill="1"/>
    <xf numFmtId="0" fontId="0" fillId="0" borderId="4" xfId="0" applyFont="1" applyFill="1" applyBorder="1" applyAlignment="1" applyProtection="1">
      <alignment horizontal="center" vertical="center"/>
    </xf>
    <xf numFmtId="0" fontId="0" fillId="10" borderId="0" xfId="0" applyFill="1" applyBorder="1" applyAlignment="1" applyProtection="1">
      <alignment horizontal="center"/>
    </xf>
    <xf numFmtId="0" fontId="9" fillId="0" borderId="0" xfId="0" applyFont="1" applyAlignment="1">
      <alignment textRotation="90"/>
    </xf>
    <xf numFmtId="0" fontId="0" fillId="0" borderId="15" xfId="0" applyFill="1" applyBorder="1" applyAlignment="1" applyProtection="1"/>
    <xf numFmtId="0" fontId="7" fillId="0" borderId="0" xfId="0" applyFont="1" applyBorder="1" applyAlignment="1">
      <alignment vertical="center" textRotation="90" wrapText="1"/>
    </xf>
    <xf numFmtId="0" fontId="7" fillId="0" borderId="0" xfId="0" applyFont="1" applyBorder="1" applyAlignment="1">
      <alignment horizontal="center" vertical="center" textRotation="90" wrapText="1"/>
    </xf>
    <xf numFmtId="0" fontId="0" fillId="0" borderId="0" xfId="0" applyFill="1" applyBorder="1" applyAlignment="1" applyProtection="1"/>
    <xf numFmtId="0" fontId="7" fillId="0" borderId="14" xfId="0" applyFont="1" applyBorder="1" applyAlignment="1">
      <alignment vertical="center" textRotation="90" wrapText="1"/>
    </xf>
    <xf numFmtId="0" fontId="6" fillId="0" borderId="0" xfId="0" applyNumberFormat="1" applyFont="1" applyAlignment="1">
      <alignment horizontal="center" vertical="center"/>
    </xf>
    <xf numFmtId="0" fontId="0" fillId="0" borderId="14" xfId="0" applyBorder="1"/>
    <xf numFmtId="0" fontId="6" fillId="15" borderId="0" xfId="0" applyFont="1" applyFill="1"/>
    <xf numFmtId="0" fontId="0" fillId="0" borderId="14" xfId="0" applyBorder="1" applyProtection="1"/>
    <xf numFmtId="0" fontId="0" fillId="15" borderId="59" xfId="0" applyFill="1" applyBorder="1" applyProtection="1"/>
    <xf numFmtId="0" fontId="6" fillId="14" borderId="0" xfId="0" applyFont="1" applyFill="1" applyAlignment="1">
      <alignment horizontal="center" vertical="center"/>
    </xf>
    <xf numFmtId="0" fontId="0" fillId="14" borderId="0" xfId="0" applyFont="1" applyFill="1" applyBorder="1" applyAlignment="1" applyProtection="1">
      <alignment horizontal="center" vertical="center"/>
    </xf>
    <xf numFmtId="0" fontId="0" fillId="14" borderId="0" xfId="0" applyFill="1"/>
    <xf numFmtId="0" fontId="0" fillId="0" borderId="14" xfId="0" applyFont="1" applyFill="1" applyBorder="1" applyAlignment="1" applyProtection="1">
      <alignment horizontal="center" vertical="center"/>
    </xf>
    <xf numFmtId="0" fontId="6" fillId="16" borderId="0" xfId="0" applyFont="1" applyFill="1"/>
    <xf numFmtId="0" fontId="0" fillId="0" borderId="0" xfId="0" applyAlignment="1">
      <alignment textRotation="90"/>
    </xf>
    <xf numFmtId="0" fontId="6" fillId="8" borderId="0" xfId="0" applyFont="1" applyFill="1"/>
    <xf numFmtId="0" fontId="0" fillId="10" borderId="14" xfId="0" applyFill="1" applyBorder="1" applyAlignment="1" applyProtection="1"/>
    <xf numFmtId="0" fontId="7" fillId="17" borderId="0" xfId="0" applyFont="1" applyFill="1"/>
    <xf numFmtId="0" fontId="6" fillId="17" borderId="0" xfId="0" applyFont="1" applyFill="1"/>
    <xf numFmtId="0" fontId="0" fillId="6" borderId="14" xfId="0" applyFill="1" applyBorder="1" applyProtection="1"/>
    <xf numFmtId="0" fontId="0" fillId="2" borderId="14" xfId="0" applyFont="1" applyFill="1" applyBorder="1" applyAlignment="1" applyProtection="1">
      <alignment vertical="center"/>
    </xf>
    <xf numFmtId="49" fontId="0" fillId="2" borderId="14" xfId="0" applyNumberFormat="1" applyFill="1" applyBorder="1" applyAlignment="1" applyProtection="1">
      <alignment vertical="center"/>
    </xf>
    <xf numFmtId="0" fontId="7" fillId="0" borderId="0" xfId="0" applyFont="1" applyProtection="1"/>
    <xf numFmtId="0" fontId="7" fillId="0" borderId="34" xfId="0" applyFont="1" applyBorder="1" applyAlignment="1" applyProtection="1">
      <alignment horizontal="center" vertical="center"/>
    </xf>
    <xf numFmtId="0" fontId="7" fillId="2" borderId="0" xfId="0" applyFont="1" applyFill="1" applyBorder="1" applyAlignment="1">
      <alignment vertical="center"/>
    </xf>
    <xf numFmtId="0" fontId="7"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vertical="center"/>
    </xf>
    <xf numFmtId="0" fontId="7" fillId="0" borderId="14" xfId="0" applyFont="1" applyBorder="1" applyAlignment="1" applyProtection="1">
      <alignment horizontal="center" vertical="center"/>
      <protection locked="0"/>
    </xf>
    <xf numFmtId="0" fontId="8" fillId="2" borderId="0" xfId="0" applyFont="1" applyFill="1" applyAlignment="1">
      <alignment horizontal="center" vertical="top"/>
    </xf>
    <xf numFmtId="0" fontId="7" fillId="0" borderId="16" xfId="0" applyFont="1" applyFill="1" applyBorder="1" applyAlignment="1" applyProtection="1">
      <alignment horizontal="center" vertical="center" wrapText="1"/>
      <protection locked="0"/>
    </xf>
    <xf numFmtId="0" fontId="7" fillId="0" borderId="15"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49" fontId="7" fillId="0" borderId="15" xfId="0" applyNumberFormat="1" applyFont="1" applyBorder="1" applyAlignment="1">
      <alignment horizontal="center" vertical="center" wrapText="1"/>
    </xf>
    <xf numFmtId="0" fontId="8" fillId="0" borderId="15"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7" fillId="0" borderId="14" xfId="0" applyFont="1" applyFill="1" applyBorder="1" applyAlignment="1">
      <alignment horizontal="center" vertical="center" wrapText="1"/>
    </xf>
    <xf numFmtId="0" fontId="7" fillId="0" borderId="14" xfId="0" applyFont="1" applyFill="1" applyBorder="1" applyAlignment="1" applyProtection="1">
      <alignment horizontal="center" vertical="center" wrapText="1"/>
      <protection locked="0"/>
    </xf>
    <xf numFmtId="0" fontId="7" fillId="0" borderId="14" xfId="0" applyFont="1" applyFill="1" applyBorder="1" applyAlignment="1">
      <alignment horizontal="center" vertical="center"/>
    </xf>
    <xf numFmtId="0" fontId="7" fillId="0" borderId="14" xfId="0" applyFont="1" applyFill="1" applyBorder="1" applyAlignment="1" applyProtection="1">
      <alignment horizontal="center" vertical="center"/>
      <protection locked="0"/>
    </xf>
    <xf numFmtId="0" fontId="6" fillId="18" borderId="0" xfId="0" applyFont="1" applyFill="1" applyAlignment="1">
      <alignment horizontal="center" vertical="center"/>
    </xf>
    <xf numFmtId="0" fontId="8" fillId="0" borderId="14" xfId="0" applyFont="1" applyFill="1" applyBorder="1" applyAlignment="1">
      <alignment horizontal="center" vertical="center" textRotation="90" wrapText="1"/>
    </xf>
    <xf numFmtId="0" fontId="7" fillId="0" borderId="14" xfId="0" applyFont="1" applyFill="1" applyBorder="1" applyAlignment="1">
      <alignment horizontal="center" vertical="center" textRotation="90" wrapText="1"/>
    </xf>
    <xf numFmtId="0" fontId="23" fillId="0" borderId="14" xfId="0" applyFont="1" applyFill="1" applyBorder="1" applyAlignment="1" applyProtection="1">
      <alignment horizontal="center" vertical="center" wrapText="1"/>
      <protection locked="0"/>
    </xf>
    <xf numFmtId="3" fontId="10" fillId="0" borderId="14" xfId="0" applyNumberFormat="1" applyFont="1" applyFill="1" applyBorder="1" applyAlignment="1" applyProtection="1">
      <alignment vertical="center" wrapText="1"/>
      <protection locked="0"/>
    </xf>
    <xf numFmtId="3" fontId="23" fillId="0" borderId="14" xfId="0" applyNumberFormat="1" applyFont="1" applyFill="1" applyBorder="1" applyAlignment="1" applyProtection="1">
      <alignment horizontal="center" vertical="center" wrapText="1"/>
      <protection locked="0"/>
    </xf>
    <xf numFmtId="0" fontId="7" fillId="0" borderId="16" xfId="0" applyFont="1" applyFill="1" applyBorder="1" applyAlignment="1">
      <alignment horizontal="center" vertical="center" wrapText="1"/>
    </xf>
    <xf numFmtId="0" fontId="0" fillId="10" borderId="0" xfId="0" applyFill="1"/>
    <xf numFmtId="0" fontId="0" fillId="10" borderId="14" xfId="0" applyFill="1" applyBorder="1"/>
    <xf numFmtId="0" fontId="0" fillId="0" borderId="0" xfId="0" applyFill="1" applyBorder="1"/>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14" fillId="0" borderId="0" xfId="1" applyFont="1" applyFill="1" applyAlignment="1">
      <alignment horizontal="justify" vertical="center"/>
    </xf>
    <xf numFmtId="0" fontId="14" fillId="0" borderId="0" xfId="1" applyFont="1" applyFill="1" applyAlignment="1">
      <alignment horizontal="justify" vertical="center" wrapText="1"/>
    </xf>
    <xf numFmtId="0" fontId="7" fillId="0" borderId="35" xfId="0" applyFont="1" applyBorder="1" applyAlignment="1">
      <alignment horizontal="justify" vertical="center"/>
    </xf>
    <xf numFmtId="0" fontId="7" fillId="0" borderId="36" xfId="0" applyFont="1" applyBorder="1" applyAlignment="1">
      <alignment horizontal="justify" vertical="center"/>
    </xf>
    <xf numFmtId="0" fontId="7" fillId="0" borderId="37" xfId="0" applyFont="1" applyBorder="1" applyAlignment="1">
      <alignment horizontal="justify" vertical="center"/>
    </xf>
    <xf numFmtId="0" fontId="14" fillId="0" borderId="0" xfId="1" applyFont="1" applyFill="1"/>
    <xf numFmtId="0" fontId="7" fillId="2" borderId="5" xfId="0" applyFont="1" applyFill="1" applyBorder="1" applyAlignment="1" applyProtection="1">
      <alignment horizontal="center" vertical="center"/>
      <protection locked="0"/>
    </xf>
    <xf numFmtId="0" fontId="7" fillId="0" borderId="0" xfId="0" applyFont="1" applyFill="1" applyBorder="1" applyAlignment="1">
      <alignment horizontal="justify" vertical="center" wrapText="1"/>
    </xf>
    <xf numFmtId="0" fontId="7" fillId="0" borderId="0" xfId="0" applyFont="1" applyFill="1" applyBorder="1" applyAlignment="1" applyProtection="1">
      <alignment horizontal="justify" vertical="center" wrapText="1"/>
      <protection locked="0"/>
    </xf>
    <xf numFmtId="0" fontId="7" fillId="0" borderId="0" xfId="0" applyFont="1" applyBorder="1" applyAlignment="1">
      <alignment horizontal="justify" vertical="center" wrapText="1"/>
    </xf>
    <xf numFmtId="0" fontId="7" fillId="2" borderId="6" xfId="0" applyFont="1" applyFill="1" applyBorder="1" applyAlignment="1" applyProtection="1">
      <alignment horizontal="center" vertical="center"/>
      <protection locked="0"/>
    </xf>
    <xf numFmtId="0" fontId="23" fillId="0" borderId="0" xfId="0" applyFont="1" applyFill="1" applyBorder="1" applyAlignment="1" applyProtection="1">
      <alignment horizontal="justify" vertical="center" wrapText="1"/>
      <protection locked="0"/>
    </xf>
    <xf numFmtId="0" fontId="15" fillId="0" borderId="0" xfId="1" applyFont="1" applyAlignment="1">
      <alignment horizontal="right" vertical="center"/>
    </xf>
    <xf numFmtId="0" fontId="7" fillId="0" borderId="35" xfId="0" applyFont="1" applyBorder="1" applyAlignment="1" applyProtection="1">
      <alignment horizontal="justify" vertical="center" wrapText="1"/>
      <protection locked="0"/>
    </xf>
    <xf numFmtId="0" fontId="7" fillId="0" borderId="36" xfId="0" applyFont="1" applyBorder="1" applyAlignment="1" applyProtection="1">
      <alignment horizontal="justify" vertical="center" wrapText="1"/>
      <protection locked="0"/>
    </xf>
    <xf numFmtId="0" fontId="7" fillId="0" borderId="37" xfId="0" applyFont="1" applyBorder="1" applyAlignment="1" applyProtection="1">
      <alignment horizontal="justify" vertical="center" wrapText="1"/>
      <protection locked="0"/>
    </xf>
    <xf numFmtId="0" fontId="18" fillId="5" borderId="24" xfId="0" applyFont="1" applyFill="1" applyBorder="1" applyAlignment="1">
      <alignment horizontal="justify" vertical="top"/>
    </xf>
    <xf numFmtId="0" fontId="18" fillId="5" borderId="24" xfId="0" applyFont="1" applyFill="1" applyBorder="1" applyAlignment="1">
      <alignment horizontal="justify" vertical="top" wrapText="1"/>
    </xf>
    <xf numFmtId="0" fontId="24" fillId="0" borderId="0" xfId="0" applyFont="1" applyFill="1" applyBorder="1" applyAlignment="1" applyProtection="1">
      <alignment horizontal="justify" vertical="center" wrapText="1"/>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35" xfId="0" applyFont="1" applyBorder="1" applyAlignment="1" applyProtection="1">
      <alignment horizontal="justify" vertical="center" wrapText="1"/>
    </xf>
    <xf numFmtId="0" fontId="7" fillId="0" borderId="36" xfId="0" applyFont="1" applyBorder="1" applyAlignment="1" applyProtection="1">
      <alignment horizontal="justify" vertical="center" wrapText="1"/>
    </xf>
    <xf numFmtId="0" fontId="7" fillId="0" borderId="37" xfId="0" applyFont="1" applyBorder="1" applyAlignment="1" applyProtection="1">
      <alignment horizontal="justify" vertical="center" wrapText="1"/>
    </xf>
    <xf numFmtId="0" fontId="8" fillId="0" borderId="0" xfId="0" applyFont="1" applyAlignment="1">
      <alignment horizontal="center" vertical="center" wrapText="1"/>
    </xf>
    <xf numFmtId="0" fontId="15" fillId="0" borderId="0" xfId="1" applyFont="1" applyAlignment="1" applyProtection="1">
      <alignment horizontal="right" vertical="center" wrapText="1"/>
      <protection locked="0"/>
    </xf>
    <xf numFmtId="0" fontId="7" fillId="0" borderId="32" xfId="0" applyFont="1" applyBorder="1" applyAlignment="1" applyProtection="1">
      <alignment horizontal="center" vertical="center"/>
      <protection locked="0"/>
    </xf>
    <xf numFmtId="0" fontId="8" fillId="0" borderId="7" xfId="0" applyFont="1" applyBorder="1" applyAlignment="1">
      <alignment horizontal="center" vertical="center"/>
    </xf>
    <xf numFmtId="0" fontId="28" fillId="0" borderId="0" xfId="0" applyFont="1" applyAlignment="1">
      <alignment horizontal="center" vertical="center"/>
    </xf>
    <xf numFmtId="0" fontId="29" fillId="0" borderId="0" xfId="0" applyFont="1" applyBorder="1" applyAlignment="1">
      <alignment horizontal="center" vertical="center"/>
    </xf>
    <xf numFmtId="0" fontId="29" fillId="0" borderId="0" xfId="0" applyFont="1" applyAlignment="1">
      <alignment horizontal="center" vertical="center"/>
    </xf>
    <xf numFmtId="0" fontId="33" fillId="0" borderId="0" xfId="0" applyFont="1" applyAlignment="1">
      <alignment horizontal="center" vertical="center" wrapText="1"/>
    </xf>
    <xf numFmtId="0" fontId="28" fillId="0" borderId="0" xfId="0" applyFont="1" applyAlignment="1">
      <alignment horizontal="center" vertical="center" wrapText="1"/>
    </xf>
    <xf numFmtId="0" fontId="9" fillId="0" borderId="0" xfId="0" applyFont="1" applyFill="1" applyAlignment="1">
      <alignment horizontal="center" vertical="center" wrapText="1"/>
    </xf>
    <xf numFmtId="0" fontId="7" fillId="0" borderId="1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8" fillId="0" borderId="1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7" fillId="0" borderId="15"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16" xfId="0" applyFont="1" applyFill="1" applyBorder="1" applyAlignment="1">
      <alignment horizontal="justify" vertical="center" wrapText="1"/>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28" fillId="0" borderId="0" xfId="0" applyFont="1" applyAlignment="1">
      <alignment horizontal="center"/>
    </xf>
    <xf numFmtId="0" fontId="29" fillId="0" borderId="58" xfId="0" applyFont="1" applyBorder="1" applyAlignment="1">
      <alignment horizontal="center" vertical="center"/>
    </xf>
    <xf numFmtId="0" fontId="28" fillId="0" borderId="58" xfId="0" applyFont="1" applyBorder="1" applyAlignment="1">
      <alignment horizontal="center"/>
    </xf>
    <xf numFmtId="0" fontId="7" fillId="2" borderId="14" xfId="0" applyFont="1" applyFill="1" applyBorder="1" applyAlignment="1" applyProtection="1">
      <alignment horizontal="center" vertical="center" wrapText="1"/>
      <protection locked="0"/>
    </xf>
    <xf numFmtId="0" fontId="7" fillId="0" borderId="15"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16" xfId="0" applyFont="1" applyBorder="1" applyAlignment="1">
      <alignment horizontal="justify" vertical="center" wrapText="1"/>
    </xf>
    <xf numFmtId="0" fontId="8"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0" xfId="0" applyFont="1" applyAlignment="1">
      <alignment horizontal="justify" vertical="center" wrapText="1"/>
    </xf>
    <xf numFmtId="0" fontId="23" fillId="0" borderId="14" xfId="0" applyFont="1" applyFill="1" applyBorder="1" applyAlignment="1" applyProtection="1">
      <alignment horizontal="center" vertical="center"/>
      <protection locked="0"/>
    </xf>
    <xf numFmtId="0" fontId="8" fillId="0" borderId="14"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7" fillId="0" borderId="15"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5" xfId="0" applyFont="1" applyFill="1" applyBorder="1" applyAlignment="1">
      <alignment horizontal="center" vertical="center" textRotation="90" wrapText="1"/>
    </xf>
    <xf numFmtId="0" fontId="7" fillId="0" borderId="6" xfId="0" applyFont="1" applyFill="1" applyBorder="1" applyAlignment="1">
      <alignment horizontal="center" vertical="center" textRotation="90" wrapText="1"/>
    </xf>
    <xf numFmtId="0" fontId="7" fillId="0" borderId="16" xfId="0" applyFont="1" applyFill="1" applyBorder="1" applyAlignment="1">
      <alignment horizontal="center" vertical="center" textRotation="90" wrapText="1"/>
    </xf>
    <xf numFmtId="0" fontId="5" fillId="0" borderId="5" xfId="0" applyFont="1" applyBorder="1" applyAlignment="1">
      <alignment horizontal="justify" vertical="center" wrapText="1"/>
    </xf>
    <xf numFmtId="0" fontId="5" fillId="0" borderId="5" xfId="0" applyFont="1" applyBorder="1" applyAlignment="1">
      <alignment horizontal="justify" vertical="center"/>
    </xf>
    <xf numFmtId="0" fontId="5" fillId="0" borderId="10" xfId="0" applyFont="1" applyBorder="1" applyAlignment="1">
      <alignment horizontal="justify" vertical="center"/>
    </xf>
    <xf numFmtId="0" fontId="5" fillId="0" borderId="0" xfId="0" applyFont="1" applyFill="1" applyAlignment="1">
      <alignment horizontal="justify" vertical="center" wrapText="1"/>
    </xf>
    <xf numFmtId="0" fontId="5" fillId="0" borderId="0" xfId="0" applyFont="1" applyFill="1" applyAlignment="1">
      <alignment horizontal="justify" vertical="center"/>
    </xf>
    <xf numFmtId="0" fontId="5" fillId="0" borderId="0" xfId="0" applyFont="1" applyAlignment="1">
      <alignment horizontal="justify" vertical="center"/>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0" fontId="8" fillId="0" borderId="42" xfId="0" applyFont="1" applyFill="1" applyBorder="1" applyAlignment="1">
      <alignment horizontal="center" vertical="center" textRotation="90" wrapText="1"/>
    </xf>
    <xf numFmtId="0" fontId="8" fillId="0" borderId="38" xfId="0" applyFont="1" applyFill="1" applyBorder="1" applyAlignment="1">
      <alignment horizontal="center" vertical="center" textRotation="90" wrapText="1"/>
    </xf>
    <xf numFmtId="0" fontId="16" fillId="3" borderId="17"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5" fillId="2" borderId="0" xfId="0" applyFont="1" applyFill="1" applyAlignment="1">
      <alignment horizontal="justify" vertical="center"/>
    </xf>
    <xf numFmtId="0" fontId="5" fillId="2" borderId="0" xfId="0" applyNumberFormat="1" applyFont="1" applyFill="1" applyBorder="1" applyAlignment="1" applyProtection="1">
      <alignment horizontal="justify" vertical="center" wrapText="1"/>
    </xf>
    <xf numFmtId="0" fontId="9" fillId="0" borderId="0" xfId="0" applyFont="1" applyAlignment="1">
      <alignment horizontal="center" vertical="center" wrapText="1"/>
    </xf>
    <xf numFmtId="0" fontId="7" fillId="0" borderId="14" xfId="0" applyFont="1" applyBorder="1" applyAlignment="1" applyProtection="1">
      <alignment horizontal="center" vertical="center" wrapText="1"/>
      <protection locked="0"/>
    </xf>
    <xf numFmtId="0" fontId="11" fillId="0" borderId="46" xfId="0" applyFont="1" applyBorder="1" applyAlignment="1">
      <alignment horizontal="left" vertical="center" wrapText="1"/>
    </xf>
    <xf numFmtId="0" fontId="11" fillId="0" borderId="45" xfId="0" applyFont="1" applyBorder="1" applyAlignment="1">
      <alignment horizontal="left" vertical="center" wrapText="1"/>
    </xf>
    <xf numFmtId="0" fontId="11" fillId="0" borderId="47" xfId="0" applyFont="1" applyBorder="1" applyAlignment="1">
      <alignment horizontal="left" vertical="center" wrapText="1"/>
    </xf>
    <xf numFmtId="0" fontId="9" fillId="0" borderId="44" xfId="0" applyFont="1" applyBorder="1" applyAlignment="1" applyProtection="1">
      <alignment horizontal="left" vertical="center" wrapText="1"/>
      <protection locked="0"/>
    </xf>
    <xf numFmtId="0" fontId="8" fillId="0" borderId="0" xfId="0" applyFont="1" applyFill="1" applyAlignment="1" applyProtection="1">
      <alignment horizontal="justify" vertical="top" wrapText="1"/>
    </xf>
    <xf numFmtId="0" fontId="7" fillId="0" borderId="14" xfId="0" applyFont="1" applyBorder="1" applyAlignment="1" applyProtection="1">
      <alignment horizontal="center" vertical="center"/>
      <protection locked="0"/>
    </xf>
    <xf numFmtId="0" fontId="30" fillId="0" borderId="0" xfId="0" applyFont="1" applyAlignment="1">
      <alignment horizontal="justify" vertical="center"/>
    </xf>
    <xf numFmtId="0" fontId="8" fillId="0" borderId="14" xfId="0" applyFont="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8" fillId="0" borderId="0" xfId="0" applyFont="1" applyAlignment="1">
      <alignment horizontal="justify" vertical="top" wrapText="1"/>
    </xf>
    <xf numFmtId="0" fontId="8" fillId="0" borderId="0" xfId="0" applyFont="1" applyAlignment="1">
      <alignment horizontal="justify" vertical="top"/>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49" fontId="7" fillId="0" borderId="1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0" fontId="23" fillId="0" borderId="14" xfId="0" applyFont="1" applyFill="1" applyBorder="1" applyAlignment="1" applyProtection="1">
      <alignment horizontal="center" vertical="center"/>
    </xf>
    <xf numFmtId="0" fontId="7" fillId="0" borderId="1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4" xfId="0" applyFont="1" applyBorder="1" applyAlignment="1">
      <alignment horizontal="justify" vertical="center" wrapText="1"/>
    </xf>
    <xf numFmtId="0" fontId="7" fillId="0" borderId="14"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2" fontId="23" fillId="2" borderId="15" xfId="2" applyNumberFormat="1" applyFont="1" applyFill="1" applyBorder="1" applyAlignment="1" applyProtection="1">
      <alignment horizontal="center" vertical="center" shrinkToFit="1"/>
      <protection locked="0"/>
    </xf>
    <xf numFmtId="2" fontId="23" fillId="2" borderId="6" xfId="2" applyNumberFormat="1" applyFont="1" applyFill="1" applyBorder="1" applyAlignment="1" applyProtection="1">
      <alignment horizontal="center" vertical="center" shrinkToFit="1"/>
      <protection locked="0"/>
    </xf>
    <xf numFmtId="2" fontId="23" fillId="2" borderId="16" xfId="2" applyNumberFormat="1" applyFont="1" applyFill="1" applyBorder="1" applyAlignment="1" applyProtection="1">
      <alignment horizontal="center" vertical="center" shrinkToFit="1"/>
      <protection locked="0"/>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42" xfId="0" applyFont="1" applyBorder="1" applyAlignment="1">
      <alignment horizontal="center" vertical="center" textRotation="90" wrapText="1"/>
    </xf>
    <xf numFmtId="0" fontId="8" fillId="0" borderId="38" xfId="0" applyFont="1" applyBorder="1" applyAlignment="1">
      <alignment horizontal="center" vertical="center" textRotation="90" wrapText="1"/>
    </xf>
    <xf numFmtId="0" fontId="7" fillId="0" borderId="38"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5" fillId="0" borderId="40" xfId="0" applyFont="1" applyBorder="1" applyAlignment="1">
      <alignment horizontal="justify" vertical="center" wrapText="1"/>
    </xf>
    <xf numFmtId="0" fontId="5" fillId="0" borderId="40" xfId="0" applyFont="1" applyBorder="1" applyAlignment="1">
      <alignment horizontal="justify" vertical="center"/>
    </xf>
    <xf numFmtId="0" fontId="5" fillId="0" borderId="41" xfId="0" applyFont="1" applyBorder="1" applyAlignment="1">
      <alignment horizontal="justify" vertical="center"/>
    </xf>
    <xf numFmtId="0" fontId="8" fillId="0" borderId="0" xfId="0" applyFont="1" applyFill="1" applyAlignment="1">
      <alignment horizontal="justify" vertical="top"/>
    </xf>
    <xf numFmtId="0" fontId="5" fillId="0" borderId="10" xfId="0" applyFont="1" applyBorder="1" applyAlignment="1">
      <alignment horizontal="justify" vertical="center" wrapText="1"/>
    </xf>
    <xf numFmtId="0" fontId="11" fillId="0" borderId="12" xfId="0" applyFont="1" applyBorder="1" applyAlignment="1">
      <alignment horizontal="left" vertical="center"/>
    </xf>
    <xf numFmtId="0" fontId="11" fillId="0" borderId="7" xfId="0" applyFont="1" applyBorder="1" applyAlignment="1">
      <alignment horizontal="left" vertical="center"/>
    </xf>
    <xf numFmtId="0" fontId="11" fillId="0" borderId="13" xfId="0" applyFont="1" applyBorder="1" applyAlignment="1">
      <alignment horizontal="left"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5" fillId="0" borderId="39" xfId="0" applyFont="1" applyFill="1" applyBorder="1" applyAlignment="1">
      <alignment horizontal="justify" vertical="center"/>
    </xf>
    <xf numFmtId="0" fontId="5" fillId="0" borderId="0" xfId="0" applyFont="1" applyBorder="1" applyAlignment="1">
      <alignment horizontal="justify" vertical="center" wrapText="1"/>
    </xf>
    <xf numFmtId="0" fontId="5" fillId="0" borderId="0" xfId="0" applyFont="1" applyBorder="1" applyAlignment="1">
      <alignment horizontal="justify" vertical="center"/>
    </xf>
    <xf numFmtId="0" fontId="5" fillId="0" borderId="39" xfId="0" applyFont="1" applyBorder="1" applyAlignment="1">
      <alignment horizontal="justify" vertical="center"/>
    </xf>
    <xf numFmtId="0" fontId="5" fillId="0" borderId="9" xfId="0" applyFont="1" applyBorder="1" applyAlignment="1">
      <alignment horizontal="justify" vertical="center" wrapText="1"/>
    </xf>
    <xf numFmtId="0" fontId="5" fillId="0" borderId="9" xfId="0" applyFont="1" applyFill="1" applyBorder="1" applyAlignment="1">
      <alignment horizontal="justify" vertical="center" wrapText="1"/>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5" fillId="0" borderId="5"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0" xfId="0" applyFont="1" applyAlignment="1">
      <alignment horizontal="justify" wrapText="1"/>
    </xf>
    <xf numFmtId="0" fontId="29" fillId="0" borderId="0" xfId="0" applyFont="1" applyAlignment="1">
      <alignment horizontal="center"/>
    </xf>
    <xf numFmtId="0" fontId="7" fillId="0" borderId="14" xfId="0" applyFont="1" applyFill="1" applyBorder="1" applyAlignment="1">
      <alignment horizontal="center" vertical="center" textRotation="90" wrapText="1"/>
    </xf>
    <xf numFmtId="0" fontId="7" fillId="0" borderId="14" xfId="0" applyFont="1" applyFill="1" applyBorder="1" applyAlignment="1" applyProtection="1">
      <alignment horizontal="center" vertical="center" wrapText="1"/>
      <protection locked="0"/>
    </xf>
    <xf numFmtId="0" fontId="7" fillId="0" borderId="14" xfId="0" applyFont="1" applyBorder="1" applyAlignment="1">
      <alignment horizontal="left" vertical="center" wrapText="1"/>
    </xf>
    <xf numFmtId="0" fontId="7" fillId="0" borderId="1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12"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protection locked="0"/>
    </xf>
    <xf numFmtId="0" fontId="8" fillId="0" borderId="0" xfId="0" applyFont="1" applyFill="1" applyAlignment="1">
      <alignment horizontal="justify" vertical="top" wrapText="1"/>
    </xf>
    <xf numFmtId="0" fontId="10" fillId="2" borderId="15"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5" fillId="0" borderId="0" xfId="0" applyFont="1" applyFill="1" applyBorder="1" applyAlignment="1" applyProtection="1">
      <alignment horizontal="justify" vertical="center" wrapText="1"/>
    </xf>
    <xf numFmtId="0" fontId="5" fillId="0" borderId="9" xfId="0" applyFont="1" applyFill="1" applyBorder="1" applyAlignment="1" applyProtection="1">
      <alignment horizontal="justify"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1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4" xfId="0" applyFont="1" applyBorder="1" applyAlignment="1">
      <alignment horizontal="justify" vertical="center"/>
    </xf>
    <xf numFmtId="0" fontId="7" fillId="0" borderId="14" xfId="0" applyFont="1" applyBorder="1" applyAlignment="1" applyProtection="1">
      <alignment horizontal="center" vertical="center" wrapText="1"/>
    </xf>
    <xf numFmtId="0" fontId="7" fillId="2" borderId="15"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16" xfId="0" applyFont="1" applyFill="1" applyBorder="1" applyAlignment="1" applyProtection="1">
      <alignment horizontal="center"/>
      <protection locked="0"/>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4" xfId="0" applyFont="1" applyBorder="1" applyAlignment="1">
      <alignment horizontal="center" vertical="center"/>
    </xf>
    <xf numFmtId="0" fontId="7" fillId="0" borderId="14" xfId="0" applyFont="1" applyFill="1" applyBorder="1" applyAlignment="1" applyProtection="1">
      <alignment horizontal="center" vertical="center"/>
      <protection locked="0"/>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15" xfId="0" applyFont="1" applyBorder="1" applyAlignment="1">
      <alignment horizontal="justify" vertical="center"/>
    </xf>
    <xf numFmtId="0" fontId="9" fillId="0" borderId="1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7" fillId="0" borderId="14" xfId="0" applyFont="1" applyFill="1" applyBorder="1" applyAlignment="1">
      <alignment horizontal="center" vertical="center"/>
    </xf>
    <xf numFmtId="0" fontId="32" fillId="0" borderId="0" xfId="0" applyFont="1" applyAlignment="1">
      <alignment horizontal="center"/>
    </xf>
    <xf numFmtId="0" fontId="7" fillId="2" borderId="15" xfId="0" applyFont="1" applyFill="1" applyBorder="1" applyAlignment="1">
      <alignment horizontal="center" vertical="center" textRotation="90"/>
    </xf>
    <xf numFmtId="0" fontId="7" fillId="2" borderId="16" xfId="0" applyFont="1" applyFill="1" applyBorder="1" applyAlignment="1">
      <alignment horizontal="center" vertical="center" textRotation="90"/>
    </xf>
    <xf numFmtId="0" fontId="7" fillId="2" borderId="14" xfId="0" applyFont="1" applyFill="1" applyBorder="1" applyAlignment="1">
      <alignment horizontal="center" vertical="center" textRotation="90"/>
    </xf>
    <xf numFmtId="0" fontId="7" fillId="2" borderId="14" xfId="0" applyFont="1" applyFill="1" applyBorder="1" applyAlignment="1" applyProtection="1">
      <alignment horizontal="center" vertical="center" wrapText="1"/>
    </xf>
    <xf numFmtId="0" fontId="7" fillId="2" borderId="38"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justify" wrapText="1"/>
      <protection locked="0"/>
    </xf>
    <xf numFmtId="0" fontId="23" fillId="2" borderId="14" xfId="0" applyFont="1" applyFill="1" applyBorder="1" applyAlignment="1" applyProtection="1">
      <alignment horizontal="center" vertical="justify" wrapText="1"/>
      <protection locked="0"/>
    </xf>
    <xf numFmtId="0" fontId="7" fillId="0" borderId="14" xfId="0" applyFont="1" applyFill="1" applyBorder="1" applyAlignment="1" applyProtection="1">
      <alignment horizontal="center"/>
      <protection locked="0"/>
    </xf>
    <xf numFmtId="0" fontId="7" fillId="0" borderId="14" xfId="0" applyFont="1" applyFill="1" applyBorder="1" applyAlignment="1">
      <alignment horizontal="justify" vertical="center" wrapText="1"/>
    </xf>
    <xf numFmtId="4" fontId="7" fillId="0" borderId="1" xfId="0" applyNumberFormat="1" applyFont="1" applyBorder="1" applyAlignment="1" applyProtection="1">
      <alignment horizontal="center" vertical="center" wrapText="1"/>
      <protection locked="0"/>
    </xf>
    <xf numFmtId="4" fontId="7" fillId="0" borderId="2" xfId="0" applyNumberFormat="1" applyFont="1" applyBorder="1" applyAlignment="1" applyProtection="1">
      <alignment horizontal="center" vertical="center" wrapText="1"/>
      <protection locked="0"/>
    </xf>
    <xf numFmtId="4" fontId="7" fillId="0" borderId="3" xfId="0" applyNumberFormat="1" applyFont="1" applyBorder="1" applyAlignment="1" applyProtection="1">
      <alignment horizontal="center" vertical="center" wrapText="1"/>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9" fillId="2" borderId="0" xfId="0" applyFont="1" applyFill="1" applyBorder="1" applyAlignment="1">
      <alignment horizontal="center" vertical="center"/>
    </xf>
    <xf numFmtId="0" fontId="7" fillId="0" borderId="38" xfId="0" applyFont="1" applyFill="1" applyBorder="1" applyAlignment="1">
      <alignment horizontal="center" vertical="center" textRotation="90" wrapText="1"/>
    </xf>
    <xf numFmtId="0" fontId="6" fillId="0" borderId="15" xfId="0" applyFont="1" applyBorder="1" applyAlignment="1">
      <alignment horizontal="center"/>
    </xf>
    <xf numFmtId="0" fontId="6" fillId="0" borderId="6" xfId="0" applyFont="1" applyBorder="1" applyAlignment="1">
      <alignment horizontal="center"/>
    </xf>
    <xf numFmtId="0" fontId="6" fillId="0" borderId="16" xfId="0" applyFont="1" applyBorder="1" applyAlignment="1">
      <alignment horizontal="center"/>
    </xf>
    <xf numFmtId="0" fontId="6" fillId="10" borderId="15" xfId="0" applyFont="1" applyFill="1" applyBorder="1" applyAlignment="1">
      <alignment horizontal="center"/>
    </xf>
    <xf numFmtId="0" fontId="6" fillId="10" borderId="6" xfId="0" applyFont="1" applyFill="1" applyBorder="1" applyAlignment="1">
      <alignment horizontal="center"/>
    </xf>
    <xf numFmtId="0" fontId="6" fillId="10" borderId="16" xfId="0" applyFont="1" applyFill="1" applyBorder="1" applyAlignment="1">
      <alignment horizontal="center"/>
    </xf>
    <xf numFmtId="0" fontId="28" fillId="0" borderId="0" xfId="0" applyFont="1" applyAlignment="1">
      <alignment horizontal="center" wrapText="1"/>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9" xfId="0" applyFont="1" applyFill="1" applyBorder="1" applyAlignment="1">
      <alignment horizontal="center" vertical="center"/>
    </xf>
    <xf numFmtId="0" fontId="13" fillId="0" borderId="0" xfId="0" applyFont="1" applyBorder="1" applyAlignment="1">
      <alignment horizontal="center" vertical="center" wrapText="1"/>
    </xf>
    <xf numFmtId="0" fontId="22" fillId="0" borderId="0" xfId="1" applyFont="1" applyAlignment="1" applyProtection="1">
      <alignment horizontal="right" vertical="center" wrapText="1"/>
      <protection locked="0"/>
    </xf>
    <xf numFmtId="0" fontId="7" fillId="0" borderId="1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15" fillId="0" borderId="0" xfId="1" applyFont="1" applyAlignment="1">
      <alignment horizontal="right" vertical="center" wrapText="1"/>
    </xf>
    <xf numFmtId="0" fontId="7" fillId="0" borderId="0" xfId="0" applyFont="1" applyFill="1" applyAlignment="1">
      <alignment horizontal="justify" vertical="center" wrapText="1"/>
    </xf>
    <xf numFmtId="0" fontId="7" fillId="0" borderId="0" xfId="0" applyFont="1" applyFill="1" applyAlignment="1">
      <alignment horizontal="justify" wrapText="1"/>
    </xf>
    <xf numFmtId="0" fontId="7" fillId="0" borderId="0" xfId="0" applyFont="1" applyFill="1" applyAlignment="1">
      <alignment horizontal="justify"/>
    </xf>
    <xf numFmtId="0" fontId="7" fillId="0" borderId="0" xfId="0" applyFont="1" applyFill="1" applyAlignment="1">
      <alignment horizontal="justify" vertical="center"/>
    </xf>
  </cellXfs>
  <cellStyles count="3">
    <cellStyle name="Hipervínculo" xfId="1" builtinId="8"/>
    <cellStyle name="Normal" xfId="0" builtinId="0"/>
    <cellStyle name="Porcentual 2" xfId="2"/>
  </cellStyles>
  <dxfs count="29">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rgb="FFFF3300"/>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70C0"/>
      <color rgb="FFFF6600"/>
      <color rgb="FFFF3300"/>
      <color rgb="FF00FFFF"/>
      <color rgb="FF00FF00"/>
      <color rgb="FFFF00FF"/>
      <color rgb="FFFF7C80"/>
      <color rgb="FF003057"/>
      <color rgb="FF0077C8"/>
      <color rgb="FF6F7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D920BCEC-DEA3-4D0C-AADC-C3142FDBE2ED}"/>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060E73D5-718A-4F2E-A04B-E0788ED4C145}"/>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81739FC6-338A-4F23-8E29-CD9A11B52397}"/>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44480AE5-7082-4570-B906-2CD5E0B0ED7F}"/>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2C377427-8322-4D27-80BB-47B9DD0D8F77}"/>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774A8FA5-F3D1-4632-8BE4-35F2FEB5AB5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68752FBA-467E-4936-B521-1082F6EA16C1}"/>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0D88C41A-97A0-4DE4-8DC8-E09A6A100C9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104A3FFC-F0E9-40D7-8056-98E7EADBA747}"/>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1ACEC240-9684-4D7C-8824-10BF88C2FFF7}"/>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49861938-D55D-49E0-94AF-E3FB8C164C0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30CBA0A4-BDE9-45C2-9A0F-575A271EB2B8}"/>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E28"/>
  <sheetViews>
    <sheetView showGridLines="0" topLeftCell="A4" zoomScaleNormal="100" workbookViewId="0">
      <selection activeCell="AB10" sqref="AB10"/>
    </sheetView>
  </sheetViews>
  <sheetFormatPr baseColWidth="10" defaultColWidth="0" defaultRowHeight="15" customHeight="1" zeroHeight="1" x14ac:dyDescent="0.2"/>
  <cols>
    <col min="1" max="1" width="5.7109375" style="11" customWidth="1"/>
    <col min="2" max="30" width="3.7109375" style="11" customWidth="1"/>
    <col min="31" max="31" width="5.7109375" style="11" customWidth="1"/>
    <col min="32" max="16384" width="3.7109375" style="11" hidden="1"/>
  </cols>
  <sheetData>
    <row r="1" spans="2:30" ht="173.25" customHeight="1" x14ac:dyDescent="0.3">
      <c r="B1" s="211" t="s">
        <v>226</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row>
    <row r="2" spans="2:30" ht="15" customHeight="1" x14ac:dyDescent="0.2"/>
    <row r="3" spans="2:30" ht="45" customHeight="1" x14ac:dyDescent="0.2">
      <c r="B3" s="213" t="s">
        <v>255</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row>
    <row r="4" spans="2:30" ht="15" customHeight="1" x14ac:dyDescent="0.2"/>
    <row r="5" spans="2:30" ht="45" customHeight="1" x14ac:dyDescent="0.2">
      <c r="B5" s="213" t="s">
        <v>298</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row>
    <row r="6" spans="2:30" ht="15" customHeight="1" x14ac:dyDescent="0.2"/>
    <row r="7" spans="2:30" ht="45" customHeight="1" x14ac:dyDescent="0.2">
      <c r="B7" s="213" t="s">
        <v>0</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row>
    <row r="8" spans="2:30" ht="15" customHeight="1" thickBot="1" x14ac:dyDescent="0.25"/>
    <row r="9" spans="2:30" ht="15" customHeight="1" thickBot="1" x14ac:dyDescent="0.25">
      <c r="B9" s="217" t="str">
        <f>IF(Presentación!$B$10="","",Presentación!$B$10)</f>
        <v>Veracruz de Ignacio de la Llave</v>
      </c>
      <c r="C9" s="218"/>
      <c r="D9" s="218"/>
      <c r="E9" s="218"/>
      <c r="F9" s="218"/>
      <c r="G9" s="218"/>
      <c r="H9" s="218"/>
      <c r="I9" s="218"/>
      <c r="J9" s="218"/>
      <c r="K9" s="218"/>
      <c r="L9" s="219"/>
      <c r="N9" s="41" t="str">
        <f>IF(Presentación!$N$10="","",Presentación!$N$10)</f>
        <v>230</v>
      </c>
    </row>
    <row r="10" spans="2:30" ht="15" customHeight="1" x14ac:dyDescent="0.2"/>
    <row r="11" spans="2:30" ht="15" customHeight="1" x14ac:dyDescent="0.2">
      <c r="B11" s="215" t="s">
        <v>1</v>
      </c>
      <c r="C11" s="215"/>
      <c r="D11" s="215"/>
      <c r="E11" s="215"/>
      <c r="F11" s="215"/>
      <c r="G11" s="215"/>
      <c r="H11" s="215"/>
      <c r="I11" s="215"/>
      <c r="J11" s="215"/>
      <c r="K11" s="215"/>
      <c r="L11" s="215"/>
      <c r="M11" s="215"/>
      <c r="N11" s="215"/>
      <c r="O11" s="215"/>
      <c r="P11" s="215"/>
      <c r="Q11" s="215"/>
      <c r="R11" s="215"/>
      <c r="S11" s="215"/>
      <c r="T11" s="215"/>
      <c r="U11" s="215"/>
      <c r="V11" s="13"/>
      <c r="W11" s="13"/>
      <c r="X11" s="13"/>
      <c r="Y11" s="13"/>
      <c r="Z11" s="13"/>
      <c r="AA11" s="13"/>
      <c r="AB11" s="13"/>
      <c r="AC11" s="13"/>
      <c r="AD11" s="13"/>
    </row>
    <row r="12" spans="2:30" ht="15" customHeight="1" x14ac:dyDescent="0.2">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row>
    <row r="13" spans="2:30" ht="15" customHeight="1" x14ac:dyDescent="0.2">
      <c r="B13" s="215" t="s">
        <v>2</v>
      </c>
      <c r="C13" s="215"/>
      <c r="D13" s="215"/>
      <c r="E13" s="215"/>
      <c r="F13" s="215"/>
      <c r="G13" s="215"/>
      <c r="H13" s="215"/>
      <c r="I13" s="215"/>
      <c r="J13" s="215"/>
      <c r="K13" s="215"/>
      <c r="L13" s="215"/>
      <c r="M13" s="215"/>
      <c r="N13" s="215"/>
      <c r="O13" s="215"/>
      <c r="P13" s="215"/>
      <c r="Q13" s="215"/>
      <c r="R13" s="215"/>
      <c r="S13" s="215"/>
      <c r="T13" s="215"/>
      <c r="U13" s="215"/>
      <c r="V13" s="13"/>
      <c r="W13" s="13"/>
      <c r="X13" s="13"/>
      <c r="Y13" s="13"/>
      <c r="Z13" s="13"/>
      <c r="AA13" s="13"/>
      <c r="AB13" s="13"/>
      <c r="AC13" s="13"/>
      <c r="AD13" s="13"/>
    </row>
    <row r="14" spans="2:30"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2:30" ht="15" customHeight="1" x14ac:dyDescent="0.2">
      <c r="B15" s="215" t="s">
        <v>298</v>
      </c>
      <c r="C15" s="215"/>
      <c r="D15" s="215"/>
      <c r="E15" s="215"/>
      <c r="F15" s="215"/>
      <c r="G15" s="215"/>
      <c r="H15" s="215"/>
      <c r="I15" s="215"/>
      <c r="J15" s="215"/>
      <c r="K15" s="215"/>
      <c r="L15" s="215"/>
      <c r="M15" s="215"/>
      <c r="N15" s="215"/>
      <c r="O15" s="215"/>
      <c r="P15" s="215"/>
      <c r="Q15" s="215"/>
      <c r="R15" s="215"/>
      <c r="S15" s="215"/>
      <c r="T15" s="215"/>
      <c r="U15" s="215"/>
      <c r="V15" s="1"/>
      <c r="W15" s="1"/>
      <c r="X15" s="220" t="s">
        <v>520</v>
      </c>
      <c r="Y15" s="220"/>
      <c r="Z15" s="220"/>
      <c r="AA15" s="220"/>
      <c r="AB15" s="220"/>
      <c r="AC15" s="220"/>
      <c r="AD15" s="220"/>
    </row>
    <row r="16" spans="2:30" ht="15" customHeight="1" x14ac:dyDescent="0.2">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2:30" ht="15" customHeight="1" x14ac:dyDescent="0.2">
      <c r="B17" s="215" t="s">
        <v>3</v>
      </c>
      <c r="C17" s="215"/>
      <c r="D17" s="215"/>
      <c r="E17" s="215"/>
      <c r="F17" s="215"/>
      <c r="G17" s="215"/>
      <c r="H17" s="215"/>
      <c r="I17" s="215"/>
      <c r="J17" s="215"/>
      <c r="K17" s="215"/>
      <c r="L17" s="215"/>
      <c r="M17" s="215"/>
      <c r="N17" s="215"/>
      <c r="O17" s="215"/>
      <c r="P17" s="215"/>
      <c r="Q17" s="215"/>
      <c r="R17" s="215"/>
      <c r="S17" s="215"/>
      <c r="T17" s="215"/>
      <c r="U17" s="215"/>
      <c r="V17" s="13"/>
      <c r="W17" s="13"/>
      <c r="X17" s="13"/>
      <c r="Y17" s="13"/>
      <c r="Z17" s="13"/>
      <c r="AA17" s="13"/>
      <c r="AB17" s="13"/>
      <c r="AC17" s="13"/>
      <c r="AD17" s="13"/>
    </row>
    <row r="18" spans="2:30"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2:30" ht="15" customHeight="1" x14ac:dyDescent="0.2">
      <c r="B19" s="216" t="s">
        <v>4</v>
      </c>
      <c r="C19" s="216"/>
      <c r="D19" s="216"/>
      <c r="E19" s="216"/>
      <c r="F19" s="216"/>
      <c r="G19" s="216"/>
      <c r="H19" s="216"/>
      <c r="I19" s="216"/>
      <c r="J19" s="216"/>
      <c r="K19" s="216"/>
      <c r="L19" s="216"/>
      <c r="M19" s="216"/>
      <c r="N19" s="216"/>
      <c r="O19" s="216"/>
      <c r="P19" s="216"/>
      <c r="Q19" s="216"/>
      <c r="R19" s="216"/>
      <c r="S19" s="216"/>
      <c r="T19" s="216"/>
      <c r="U19" s="216"/>
      <c r="V19" s="13"/>
      <c r="W19" s="13"/>
      <c r="X19" s="13"/>
      <c r="Y19" s="13"/>
      <c r="Z19" s="13"/>
      <c r="AA19" s="13"/>
      <c r="AB19" s="13"/>
      <c r="AC19" s="13"/>
      <c r="AD19" s="13"/>
    </row>
    <row r="20" spans="2:30" ht="15" customHeight="1" x14ac:dyDescent="0.2"/>
    <row r="21" spans="2:30" ht="15" customHeight="1" x14ac:dyDescent="0.2"/>
    <row r="22" spans="2:30" ht="15" customHeight="1" x14ac:dyDescent="0.2"/>
    <row r="23" spans="2:30" ht="15" hidden="1" customHeight="1" x14ac:dyDescent="0.2"/>
    <row r="24" spans="2:30" ht="15" hidden="1" customHeight="1" x14ac:dyDescent="0.2"/>
    <row r="25" spans="2:30" ht="15" hidden="1" customHeight="1" x14ac:dyDescent="0.2"/>
    <row r="26" spans="2:30" ht="15" hidden="1" customHeight="1" x14ac:dyDescent="0.2"/>
    <row r="27" spans="2:30" ht="15" hidden="1" customHeight="1" x14ac:dyDescent="0.2"/>
    <row r="28" spans="2:30" ht="15" hidden="1" customHeight="1" x14ac:dyDescent="0.2"/>
  </sheetData>
  <sheetProtection algorithmName="SHA-512" hashValue="80tBB9MD9INJx+nfTbpPyBdtkjiK2fhu9Lmjtg9cTkwznp257Ir6ccZ7XbPZmBJoeCaqaGDXMV6U7CX5AE3UPQ==" saltValue="0Aei8iLlhdm239bfF4ULOA==" spinCount="100000" sheet="1" objects="1" scenarios="1"/>
  <mergeCells count="11">
    <mergeCell ref="B17:U17"/>
    <mergeCell ref="B19:U19"/>
    <mergeCell ref="B9:L9"/>
    <mergeCell ref="B15:U15"/>
    <mergeCell ref="X15:AD15"/>
    <mergeCell ref="B13:U13"/>
    <mergeCell ref="B1:AD1"/>
    <mergeCell ref="B3:AD3"/>
    <mergeCell ref="B5:AD5"/>
    <mergeCell ref="B7:AD7"/>
    <mergeCell ref="B11:U11"/>
  </mergeCells>
  <hyperlinks>
    <hyperlink ref="B11:U11" location="Presentación!AA9" display="Presentación"/>
    <hyperlink ref="B13:U13" location="Informantes!AA9" display="Informantes"/>
    <hyperlink ref="B15:U15" location="CNGSPSPE_2020_M1_Secc9!AA7" display="Sección IX. Defensoría Pública o Defensoría de Oficio"/>
    <hyperlink ref="X15:AD15" location="CNGSPSPE_2020_M1_Secc9!AA7" display="preguntas 1 a 30"/>
    <hyperlink ref="B17:U17" location="'Participantes y comentarios'!AA9" display="Participantes y comentarios"/>
    <hyperlink ref="B19:U19" location="Glosario!AA9" display="Glosario"/>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Índice</oddHeader>
    <oddFooter>&amp;LCenso Nacional de Gobierno, Seguridad Pública y Sistema Penitenciario Estatales 2020&amp;R&amp;P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K101"/>
  <sheetViews>
    <sheetView showGridLines="0" zoomScaleNormal="100" zoomScaleSheetLayoutView="80" workbookViewId="0">
      <selection activeCell="C55" sqref="C55:AC55"/>
    </sheetView>
  </sheetViews>
  <sheetFormatPr baseColWidth="10" defaultColWidth="0" defaultRowHeight="15" customHeight="1" zeroHeight="1" x14ac:dyDescent="0.2"/>
  <cols>
    <col min="1" max="1" width="5.7109375" style="17" customWidth="1"/>
    <col min="2" max="30" width="3.7109375" style="17" customWidth="1"/>
    <col min="31" max="31" width="5.7109375" style="17" customWidth="1"/>
    <col min="32" max="32" width="3.7109375" style="175" hidden="1" customWidth="1"/>
    <col min="33" max="16384" width="3.7109375" style="17" hidden="1"/>
  </cols>
  <sheetData>
    <row r="1" spans="2:37" ht="173.25" customHeight="1" x14ac:dyDescent="0.3">
      <c r="B1" s="211" t="s">
        <v>226</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H1" s="177" t="s">
        <v>594</v>
      </c>
      <c r="AI1" s="177" t="s">
        <v>595</v>
      </c>
    </row>
    <row r="2" spans="2:37" ht="15" customHeight="1" x14ac:dyDescent="0.25">
      <c r="AH2" s="177"/>
      <c r="AI2" s="177"/>
    </row>
    <row r="3" spans="2:37" s="11" customFormat="1" ht="45" customHeight="1" x14ac:dyDescent="0.2">
      <c r="B3" s="213" t="s">
        <v>255</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F3" s="176"/>
      <c r="AH3" s="178" t="s">
        <v>596</v>
      </c>
      <c r="AI3" s="179" t="s">
        <v>665</v>
      </c>
    </row>
    <row r="4" spans="2:37" ht="15" customHeight="1" x14ac:dyDescent="0.2">
      <c r="AH4" s="178" t="s">
        <v>598</v>
      </c>
      <c r="AI4" s="179" t="s">
        <v>666</v>
      </c>
      <c r="AK4" s="11"/>
    </row>
    <row r="5" spans="2:37" ht="45" customHeight="1" x14ac:dyDescent="0.2">
      <c r="B5" s="213" t="s">
        <v>298</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H5" s="178" t="s">
        <v>600</v>
      </c>
      <c r="AI5" s="179" t="s">
        <v>667</v>
      </c>
      <c r="AK5" s="11"/>
    </row>
    <row r="6" spans="2:37" ht="15" customHeight="1" x14ac:dyDescent="0.2">
      <c r="AH6" s="178" t="s">
        <v>602</v>
      </c>
      <c r="AI6" s="179" t="s">
        <v>668</v>
      </c>
      <c r="AK6" s="11"/>
    </row>
    <row r="7" spans="2:37" ht="45" customHeight="1" x14ac:dyDescent="0.2">
      <c r="B7" s="213" t="s">
        <v>1</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H7" s="178" t="s">
        <v>604</v>
      </c>
      <c r="AI7" s="179" t="s">
        <v>669</v>
      </c>
      <c r="AK7" s="11"/>
    </row>
    <row r="8" spans="2:37" ht="15" customHeight="1" x14ac:dyDescent="0.2">
      <c r="AH8" s="178" t="s">
        <v>606</v>
      </c>
      <c r="AI8" s="179" t="s">
        <v>670</v>
      </c>
      <c r="AK8" s="11"/>
    </row>
    <row r="9" spans="2:37" ht="15" customHeight="1" thickBot="1" x14ac:dyDescent="0.25">
      <c r="AA9" s="227" t="s">
        <v>0</v>
      </c>
      <c r="AB9" s="227"/>
      <c r="AC9" s="227"/>
      <c r="AD9" s="227"/>
      <c r="AH9" s="178" t="s">
        <v>608</v>
      </c>
      <c r="AI9" s="179" t="s">
        <v>671</v>
      </c>
      <c r="AK9" s="11"/>
    </row>
    <row r="10" spans="2:37" ht="15" customHeight="1" thickBot="1" x14ac:dyDescent="0.25">
      <c r="B10" s="228" t="s">
        <v>653</v>
      </c>
      <c r="C10" s="229"/>
      <c r="D10" s="229"/>
      <c r="E10" s="229"/>
      <c r="F10" s="229"/>
      <c r="G10" s="229"/>
      <c r="H10" s="229"/>
      <c r="I10" s="229"/>
      <c r="J10" s="229"/>
      <c r="K10" s="229"/>
      <c r="L10" s="230"/>
      <c r="N10" s="41" t="str">
        <f>IFERROR(VLOOKUP(B10,$AH$2:$AI$34,2,FALSE),"")</f>
        <v>230</v>
      </c>
      <c r="AH10" s="178" t="s">
        <v>610</v>
      </c>
      <c r="AI10" s="179" t="s">
        <v>672</v>
      </c>
      <c r="AK10" s="11"/>
    </row>
    <row r="11" spans="2:37" ht="15" customHeight="1" thickBot="1" x14ac:dyDescent="0.25">
      <c r="AH11" s="178" t="s">
        <v>612</v>
      </c>
      <c r="AI11" s="179" t="s">
        <v>673</v>
      </c>
      <c r="AK11" s="11"/>
    </row>
    <row r="12" spans="2:37" ht="15" customHeight="1" x14ac:dyDescent="0.25">
      <c r="B12" s="18"/>
      <c r="C12" s="19" t="s">
        <v>5</v>
      </c>
      <c r="D12" s="20"/>
      <c r="E12" s="20"/>
      <c r="F12" s="20"/>
      <c r="G12" s="20"/>
      <c r="H12" s="20"/>
      <c r="I12" s="20"/>
      <c r="J12" s="20"/>
      <c r="K12" s="20"/>
      <c r="L12" s="21"/>
      <c r="N12" s="24"/>
      <c r="O12" s="25" t="s">
        <v>6</v>
      </c>
      <c r="P12" s="26"/>
      <c r="Q12" s="26"/>
      <c r="R12" s="26"/>
      <c r="S12" s="26"/>
      <c r="T12" s="26"/>
      <c r="U12" s="26"/>
      <c r="V12" s="26"/>
      <c r="W12" s="26"/>
      <c r="X12" s="26"/>
      <c r="Y12" s="26"/>
      <c r="Z12" s="26"/>
      <c r="AA12" s="26"/>
      <c r="AB12" s="26"/>
      <c r="AC12" s="26"/>
      <c r="AD12" s="27"/>
      <c r="AH12" s="178" t="s">
        <v>614</v>
      </c>
      <c r="AI12" s="179" t="s">
        <v>674</v>
      </c>
      <c r="AK12" s="11"/>
    </row>
    <row r="13" spans="2:37" ht="144" customHeight="1" thickBot="1" x14ac:dyDescent="0.25">
      <c r="B13" s="22"/>
      <c r="C13" s="231" t="s">
        <v>227</v>
      </c>
      <c r="D13" s="231"/>
      <c r="E13" s="231"/>
      <c r="F13" s="231"/>
      <c r="G13" s="231"/>
      <c r="H13" s="231"/>
      <c r="I13" s="231"/>
      <c r="J13" s="231"/>
      <c r="K13" s="231"/>
      <c r="L13" s="23"/>
      <c r="N13" s="28"/>
      <c r="O13" s="232" t="s">
        <v>228</v>
      </c>
      <c r="P13" s="232"/>
      <c r="Q13" s="232"/>
      <c r="R13" s="232"/>
      <c r="S13" s="232"/>
      <c r="T13" s="232"/>
      <c r="U13" s="232"/>
      <c r="V13" s="232"/>
      <c r="W13" s="232"/>
      <c r="X13" s="232"/>
      <c r="Y13" s="232"/>
      <c r="Z13" s="232"/>
      <c r="AA13" s="232"/>
      <c r="AB13" s="232"/>
      <c r="AC13" s="232"/>
      <c r="AD13" s="29"/>
      <c r="AH13" s="178" t="s">
        <v>616</v>
      </c>
      <c r="AI13" s="179" t="s">
        <v>675</v>
      </c>
      <c r="AK13" s="11"/>
    </row>
    <row r="14" spans="2:37" ht="15" customHeight="1" thickBot="1" x14ac:dyDescent="0.25">
      <c r="AH14" s="178" t="s">
        <v>617</v>
      </c>
      <c r="AI14" s="179" t="s">
        <v>676</v>
      </c>
      <c r="AK14" s="11"/>
    </row>
    <row r="15" spans="2:37" ht="15" customHeight="1" x14ac:dyDescent="0.25">
      <c r="B15" s="18"/>
      <c r="C15" s="19" t="s">
        <v>7</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7"/>
      <c r="AH15" s="178" t="s">
        <v>619</v>
      </c>
      <c r="AI15" s="179" t="s">
        <v>677</v>
      </c>
      <c r="AK15" s="11"/>
    </row>
    <row r="16" spans="2:37" ht="36" customHeight="1" thickBot="1" x14ac:dyDescent="0.25">
      <c r="B16" s="22"/>
      <c r="C16" s="232" t="s">
        <v>229</v>
      </c>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9"/>
      <c r="AH16" s="178" t="s">
        <v>621</v>
      </c>
      <c r="AI16" s="179" t="s">
        <v>678</v>
      </c>
      <c r="AK16" s="11"/>
    </row>
    <row r="17" spans="2:37" ht="15" customHeight="1" thickBot="1" x14ac:dyDescent="0.25">
      <c r="AH17" s="178" t="s">
        <v>623</v>
      </c>
      <c r="AI17" s="179" t="s">
        <v>679</v>
      </c>
      <c r="AK17" s="11"/>
    </row>
    <row r="18" spans="2:37" ht="15" customHeight="1" x14ac:dyDescent="0.2">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2"/>
      <c r="AH18" s="178" t="s">
        <v>625</v>
      </c>
      <c r="AI18" s="179" t="s">
        <v>680</v>
      </c>
      <c r="AK18" s="11"/>
    </row>
    <row r="19" spans="2:37" ht="48" customHeight="1" x14ac:dyDescent="0.2">
      <c r="B19" s="33"/>
      <c r="C19" s="222" t="s">
        <v>230</v>
      </c>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34"/>
      <c r="AH19" s="178" t="s">
        <v>627</v>
      </c>
      <c r="AI19" s="179" t="s">
        <v>681</v>
      </c>
      <c r="AK19" s="11"/>
    </row>
    <row r="20" spans="2:37" ht="6.75" customHeight="1" x14ac:dyDescent="0.2">
      <c r="B20" s="3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34"/>
      <c r="AH20" s="178" t="s">
        <v>629</v>
      </c>
      <c r="AI20" s="179" t="s">
        <v>682</v>
      </c>
      <c r="AK20" s="11"/>
    </row>
    <row r="21" spans="2:37" ht="36" customHeight="1" x14ac:dyDescent="0.2">
      <c r="B21" s="33"/>
      <c r="C21" s="222" t="s">
        <v>231</v>
      </c>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34"/>
      <c r="AH21" s="178" t="s">
        <v>631</v>
      </c>
      <c r="AI21" s="179" t="s">
        <v>683</v>
      </c>
      <c r="AK21" s="11"/>
    </row>
    <row r="22" spans="2:37" ht="6.75" customHeight="1" x14ac:dyDescent="0.2">
      <c r="B22" s="3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34"/>
      <c r="AH22" s="178" t="s">
        <v>633</v>
      </c>
      <c r="AI22" s="179" t="s">
        <v>684</v>
      </c>
      <c r="AK22" s="11"/>
    </row>
    <row r="23" spans="2:37" ht="15" customHeight="1" x14ac:dyDescent="0.2">
      <c r="B23" s="33"/>
      <c r="C23" s="222" t="s">
        <v>8</v>
      </c>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34"/>
      <c r="AH23" s="178" t="s">
        <v>635</v>
      </c>
      <c r="AI23" s="179" t="s">
        <v>685</v>
      </c>
      <c r="AK23" s="11"/>
    </row>
    <row r="24" spans="2:37" ht="6.75" customHeight="1" x14ac:dyDescent="0.2">
      <c r="B24" s="3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34"/>
      <c r="AH24" s="178" t="s">
        <v>637</v>
      </c>
      <c r="AI24" s="179" t="s">
        <v>686</v>
      </c>
      <c r="AK24" s="11"/>
    </row>
    <row r="25" spans="2:37" ht="48" customHeight="1" x14ac:dyDescent="0.2">
      <c r="B25" s="33"/>
      <c r="C25" s="43"/>
      <c r="D25" s="222" t="s">
        <v>232</v>
      </c>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34"/>
      <c r="AH25" s="178" t="s">
        <v>639</v>
      </c>
      <c r="AI25" s="179" t="s">
        <v>687</v>
      </c>
      <c r="AK25" s="11"/>
    </row>
    <row r="26" spans="2:37" ht="6.75" customHeight="1" x14ac:dyDescent="0.2">
      <c r="B26" s="3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34"/>
      <c r="AH26" s="178" t="s">
        <v>641</v>
      </c>
      <c r="AI26" s="179" t="s">
        <v>688</v>
      </c>
      <c r="AK26" s="11"/>
    </row>
    <row r="27" spans="2:37" ht="36" customHeight="1" x14ac:dyDescent="0.2">
      <c r="B27" s="33"/>
      <c r="C27" s="222" t="s">
        <v>233</v>
      </c>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34"/>
      <c r="AH27" s="178" t="s">
        <v>643</v>
      </c>
      <c r="AI27" s="179" t="s">
        <v>689</v>
      </c>
      <c r="AK27" s="11"/>
    </row>
    <row r="28" spans="2:37" ht="6.75" customHeight="1" x14ac:dyDescent="0.2">
      <c r="B28" s="3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34"/>
      <c r="AH28" s="178" t="s">
        <v>645</v>
      </c>
      <c r="AI28" s="179" t="s">
        <v>690</v>
      </c>
      <c r="AK28" s="11"/>
    </row>
    <row r="29" spans="2:37" ht="60" customHeight="1" x14ac:dyDescent="0.2">
      <c r="B29" s="33"/>
      <c r="C29" s="222" t="s">
        <v>234</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34"/>
      <c r="AH29" s="178" t="s">
        <v>647</v>
      </c>
      <c r="AI29" s="179" t="s">
        <v>691</v>
      </c>
      <c r="AK29" s="11"/>
    </row>
    <row r="30" spans="2:37" ht="6.75" customHeight="1" x14ac:dyDescent="0.2">
      <c r="B30" s="3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34"/>
      <c r="AH30" s="178" t="s">
        <v>649</v>
      </c>
      <c r="AI30" s="179" t="s">
        <v>692</v>
      </c>
      <c r="AK30" s="11"/>
    </row>
    <row r="31" spans="2:37" ht="60" customHeight="1" x14ac:dyDescent="0.2">
      <c r="B31" s="33"/>
      <c r="C31" s="222" t="s">
        <v>235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34"/>
      <c r="AH31" s="178" t="s">
        <v>651</v>
      </c>
      <c r="AI31" s="179" t="s">
        <v>693</v>
      </c>
      <c r="AK31" s="11"/>
    </row>
    <row r="32" spans="2:37" ht="6.75" customHeight="1" x14ac:dyDescent="0.2">
      <c r="B32" s="3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34"/>
      <c r="AH32" s="178" t="s">
        <v>653</v>
      </c>
      <c r="AI32" s="179" t="s">
        <v>694</v>
      </c>
      <c r="AK32" s="11"/>
    </row>
    <row r="33" spans="2:37" ht="60" customHeight="1" x14ac:dyDescent="0.2">
      <c r="B33" s="33"/>
      <c r="C33" s="222" t="s">
        <v>236</v>
      </c>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34"/>
      <c r="AH33" s="178" t="s">
        <v>655</v>
      </c>
      <c r="AI33" s="179" t="s">
        <v>695</v>
      </c>
      <c r="AK33" s="11"/>
    </row>
    <row r="34" spans="2:37" ht="6.75" customHeight="1" x14ac:dyDescent="0.2">
      <c r="B34" s="3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34"/>
      <c r="AH34" s="178" t="s">
        <v>657</v>
      </c>
      <c r="AI34" s="179" t="s">
        <v>696</v>
      </c>
      <c r="AK34" s="11"/>
    </row>
    <row r="35" spans="2:37" ht="84" customHeight="1" x14ac:dyDescent="0.2">
      <c r="B35" s="33"/>
      <c r="C35" s="222" t="s">
        <v>237</v>
      </c>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34"/>
    </row>
    <row r="36" spans="2:37" ht="6.75" customHeight="1" x14ac:dyDescent="0.2">
      <c r="B36" s="3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34"/>
    </row>
    <row r="37" spans="2:37" ht="15" customHeight="1" x14ac:dyDescent="0.2">
      <c r="B37" s="33"/>
      <c r="C37" s="222" t="s">
        <v>238</v>
      </c>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34"/>
    </row>
    <row r="38" spans="2:37" ht="6.75" customHeight="1" x14ac:dyDescent="0.2">
      <c r="B38" s="3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34"/>
    </row>
    <row r="39" spans="2:37" ht="60" customHeight="1" x14ac:dyDescent="0.2">
      <c r="B39" s="33"/>
      <c r="C39" s="43"/>
      <c r="D39" s="222" t="s">
        <v>256</v>
      </c>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34"/>
    </row>
    <row r="40" spans="2:37" ht="6.75" customHeight="1" x14ac:dyDescent="0.2">
      <c r="B40" s="3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34"/>
    </row>
    <row r="41" spans="2:37" ht="15" customHeight="1" x14ac:dyDescent="0.2">
      <c r="B41" s="33"/>
      <c r="C41" s="222" t="s">
        <v>239</v>
      </c>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34"/>
    </row>
    <row r="42" spans="2:37" ht="6.75" customHeight="1" x14ac:dyDescent="0.2">
      <c r="B42" s="3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34"/>
    </row>
    <row r="43" spans="2:37" ht="24" customHeight="1" x14ac:dyDescent="0.2">
      <c r="B43" s="33"/>
      <c r="C43" s="43"/>
      <c r="D43" s="222" t="s">
        <v>262</v>
      </c>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34"/>
    </row>
    <row r="44" spans="2:37" ht="6.75" customHeight="1" x14ac:dyDescent="0.2">
      <c r="B44" s="3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34"/>
    </row>
    <row r="45" spans="2:37" ht="24" customHeight="1" x14ac:dyDescent="0.2">
      <c r="B45" s="33"/>
      <c r="C45" s="43"/>
      <c r="D45" s="222" t="s">
        <v>243</v>
      </c>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34"/>
    </row>
    <row r="46" spans="2:37" ht="6.75" customHeight="1" x14ac:dyDescent="0.2">
      <c r="B46" s="3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34"/>
    </row>
    <row r="47" spans="2:37" ht="36" customHeight="1" x14ac:dyDescent="0.2">
      <c r="B47" s="33"/>
      <c r="C47" s="43"/>
      <c r="D47" s="222" t="s">
        <v>242</v>
      </c>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34"/>
    </row>
    <row r="48" spans="2:37" ht="6.75" customHeight="1" x14ac:dyDescent="0.2">
      <c r="B48" s="3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34"/>
    </row>
    <row r="49" spans="2:30" ht="48" customHeight="1" x14ac:dyDescent="0.2">
      <c r="B49" s="33"/>
      <c r="C49" s="43"/>
      <c r="D49" s="222" t="s">
        <v>241</v>
      </c>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34"/>
    </row>
    <row r="50" spans="2:30" ht="6.75" customHeight="1" x14ac:dyDescent="0.2">
      <c r="B50" s="3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34"/>
    </row>
    <row r="51" spans="2:30" ht="15" customHeight="1" x14ac:dyDescent="0.2">
      <c r="B51" s="33"/>
      <c r="C51" s="43"/>
      <c r="D51" s="222" t="s">
        <v>240</v>
      </c>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34"/>
    </row>
    <row r="52" spans="2:30" ht="6.75" customHeight="1" x14ac:dyDescent="0.2">
      <c r="B52" s="3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34"/>
    </row>
    <row r="53" spans="2:30" ht="36" customHeight="1" x14ac:dyDescent="0.2">
      <c r="B53" s="33"/>
      <c r="C53" s="222" t="s">
        <v>295</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34"/>
    </row>
    <row r="54" spans="2:30" ht="6.75" customHeight="1" x14ac:dyDescent="0.2">
      <c r="B54" s="3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34"/>
    </row>
    <row r="55" spans="2:30" ht="72" customHeight="1" x14ac:dyDescent="0.2">
      <c r="B55" s="33"/>
      <c r="C55" s="222" t="s">
        <v>296</v>
      </c>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34"/>
    </row>
    <row r="56" spans="2:30" ht="6.75" customHeight="1" x14ac:dyDescent="0.2">
      <c r="B56" s="3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34"/>
    </row>
    <row r="57" spans="2:30" ht="15" customHeight="1" x14ac:dyDescent="0.2">
      <c r="B57" s="33"/>
      <c r="C57" s="222" t="s">
        <v>551</v>
      </c>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34"/>
    </row>
    <row r="58" spans="2:30" ht="6.75" customHeight="1" x14ac:dyDescent="0.2">
      <c r="B58" s="3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34"/>
    </row>
    <row r="59" spans="2:30" ht="144" customHeight="1" x14ac:dyDescent="0.2">
      <c r="B59" s="33"/>
      <c r="C59" s="43"/>
      <c r="D59" s="222" t="s">
        <v>297</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34"/>
    </row>
    <row r="60" spans="2:30" ht="6.75" customHeight="1" x14ac:dyDescent="0.2">
      <c r="B60" s="3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34"/>
    </row>
    <row r="61" spans="2:30" ht="60" customHeight="1" x14ac:dyDescent="0.2">
      <c r="B61" s="33"/>
      <c r="C61" s="222" t="s">
        <v>244</v>
      </c>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34"/>
    </row>
    <row r="62" spans="2:30" ht="6.75" customHeight="1" x14ac:dyDescent="0.2">
      <c r="B62" s="3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34"/>
    </row>
    <row r="63" spans="2:30" ht="60" customHeight="1" x14ac:dyDescent="0.2">
      <c r="B63" s="33"/>
      <c r="C63" s="222" t="s">
        <v>245</v>
      </c>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34"/>
    </row>
    <row r="64" spans="2:30" ht="6.75" customHeight="1" x14ac:dyDescent="0.2">
      <c r="B64" s="3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34"/>
    </row>
    <row r="65" spans="2:30" ht="24" customHeight="1" x14ac:dyDescent="0.2">
      <c r="B65" s="33"/>
      <c r="C65" s="222" t="s">
        <v>9</v>
      </c>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34"/>
    </row>
    <row r="66" spans="2:30" ht="6.75" customHeight="1" x14ac:dyDescent="0.2">
      <c r="B66" s="3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34"/>
    </row>
    <row r="67" spans="2:30" ht="48" customHeight="1" x14ac:dyDescent="0.2">
      <c r="B67" s="33"/>
      <c r="C67" s="222" t="s">
        <v>263</v>
      </c>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34"/>
    </row>
    <row r="68" spans="2:30" ht="15" customHeight="1" thickBot="1" x14ac:dyDescent="0.25">
      <c r="B68" s="3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37"/>
    </row>
    <row r="69" spans="2:30" ht="15" customHeight="1" thickBot="1" x14ac:dyDescent="0.2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row>
    <row r="70" spans="2:30" ht="15" customHeight="1" x14ac:dyDescent="0.2">
      <c r="B70" s="30"/>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32"/>
    </row>
    <row r="71" spans="2:30" ht="36" customHeight="1" x14ac:dyDescent="0.2">
      <c r="B71" s="33"/>
      <c r="C71" s="226" t="s">
        <v>708</v>
      </c>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34"/>
    </row>
    <row r="72" spans="2:30" ht="6.75" customHeight="1" x14ac:dyDescent="0.2">
      <c r="B72" s="3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34"/>
    </row>
    <row r="73" spans="2:30" ht="60" customHeight="1" x14ac:dyDescent="0.2">
      <c r="B73" s="33"/>
      <c r="C73" s="222" t="s">
        <v>257</v>
      </c>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34"/>
    </row>
    <row r="74" spans="2:30" ht="6.75" customHeight="1" x14ac:dyDescent="0.2">
      <c r="B74" s="3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34"/>
    </row>
    <row r="75" spans="2:30" ht="24" customHeight="1" x14ac:dyDescent="0.2">
      <c r="B75" s="33"/>
      <c r="C75" s="222" t="s">
        <v>258</v>
      </c>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34"/>
    </row>
    <row r="76" spans="2:30" ht="6.75" customHeight="1" x14ac:dyDescent="0.2">
      <c r="B76" s="3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34"/>
    </row>
    <row r="77" spans="2:30" ht="15" customHeight="1" x14ac:dyDescent="0.2">
      <c r="B77" s="33"/>
      <c r="C77" s="43"/>
      <c r="D77" s="47" t="s">
        <v>10</v>
      </c>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34"/>
    </row>
    <row r="78" spans="2:30" ht="6.75" customHeight="1" x14ac:dyDescent="0.2">
      <c r="B78" s="33"/>
      <c r="C78" s="43"/>
      <c r="D78" s="47"/>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34"/>
    </row>
    <row r="79" spans="2:30" ht="36" customHeight="1" x14ac:dyDescent="0.2">
      <c r="B79" s="33"/>
      <c r="C79" s="43"/>
      <c r="D79" s="223" t="s">
        <v>709</v>
      </c>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34"/>
    </row>
    <row r="80" spans="2:30" ht="6.75" customHeight="1" x14ac:dyDescent="0.2">
      <c r="B80" s="33"/>
      <c r="C80" s="4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34"/>
    </row>
    <row r="81" spans="2:30" ht="15" customHeight="1" x14ac:dyDescent="0.2">
      <c r="B81" s="33"/>
      <c r="C81" s="43"/>
      <c r="D81" s="185" t="s">
        <v>11</v>
      </c>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34"/>
    </row>
    <row r="82" spans="2:30" ht="6.75" customHeight="1" x14ac:dyDescent="0.2">
      <c r="B82" s="33"/>
      <c r="C82" s="43"/>
      <c r="D82" s="185"/>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34"/>
    </row>
    <row r="83" spans="2:30" ht="24" customHeight="1" x14ac:dyDescent="0.2">
      <c r="B83" s="33"/>
      <c r="C83" s="43"/>
      <c r="D83" s="223" t="s">
        <v>710</v>
      </c>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34"/>
    </row>
    <row r="84" spans="2:30" ht="15" customHeight="1" thickBot="1" x14ac:dyDescent="0.25">
      <c r="B84" s="35"/>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7"/>
    </row>
    <row r="85" spans="2:30" ht="15" customHeight="1" thickBot="1" x14ac:dyDescent="0.25"/>
    <row r="86" spans="2:30" ht="15" customHeight="1" x14ac:dyDescent="0.2">
      <c r="B86" s="30"/>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2"/>
    </row>
    <row r="87" spans="2:30" ht="24" customHeight="1" x14ac:dyDescent="0.2">
      <c r="B87" s="33"/>
      <c r="C87" s="224" t="s">
        <v>246</v>
      </c>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34"/>
    </row>
    <row r="88" spans="2:30" ht="6.75" customHeight="1" x14ac:dyDescent="0.2">
      <c r="B88" s="33"/>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34"/>
    </row>
    <row r="89" spans="2:30" ht="15" customHeight="1" x14ac:dyDescent="0.2">
      <c r="B89" s="33"/>
      <c r="C89" s="2"/>
      <c r="D89" s="182" t="s">
        <v>12</v>
      </c>
      <c r="E89" s="183"/>
      <c r="F89" s="183"/>
      <c r="G89" s="221" t="s">
        <v>705</v>
      </c>
      <c r="H89" s="221"/>
      <c r="I89" s="221"/>
      <c r="J89" s="221"/>
      <c r="K89" s="221"/>
      <c r="L89" s="221"/>
      <c r="M89" s="221"/>
      <c r="N89" s="221"/>
      <c r="O89" s="221"/>
      <c r="P89" s="221"/>
      <c r="Q89" s="221"/>
      <c r="R89" s="221"/>
      <c r="S89" s="221"/>
      <c r="T89" s="221"/>
      <c r="U89" s="221"/>
      <c r="V89" s="221"/>
      <c r="W89" s="221"/>
      <c r="X89" s="221"/>
      <c r="Y89" s="221"/>
      <c r="Z89" s="221"/>
      <c r="AA89" s="221"/>
      <c r="AB89" s="221"/>
      <c r="AC89" s="221"/>
      <c r="AD89" s="34"/>
    </row>
    <row r="90" spans="2:30" ht="15" customHeight="1" x14ac:dyDescent="0.2">
      <c r="B90" s="33"/>
      <c r="C90" s="2"/>
      <c r="D90" s="182" t="s">
        <v>13</v>
      </c>
      <c r="E90" s="183"/>
      <c r="F90" s="183"/>
      <c r="G90" s="184"/>
      <c r="H90" s="184"/>
      <c r="I90" s="225" t="s">
        <v>706</v>
      </c>
      <c r="J90" s="225"/>
      <c r="K90" s="225"/>
      <c r="L90" s="225"/>
      <c r="M90" s="225"/>
      <c r="N90" s="225"/>
      <c r="O90" s="225"/>
      <c r="P90" s="225"/>
      <c r="Q90" s="225"/>
      <c r="R90" s="225"/>
      <c r="S90" s="225"/>
      <c r="T90" s="225"/>
      <c r="U90" s="225"/>
      <c r="V90" s="225"/>
      <c r="W90" s="225"/>
      <c r="X90" s="225"/>
      <c r="Y90" s="225"/>
      <c r="Z90" s="225"/>
      <c r="AA90" s="225"/>
      <c r="AB90" s="225"/>
      <c r="AC90" s="225"/>
      <c r="AD90" s="34"/>
    </row>
    <row r="91" spans="2:30" ht="15" customHeight="1" x14ac:dyDescent="0.2">
      <c r="B91" s="33"/>
      <c r="C91" s="2"/>
      <c r="D91" s="182" t="s">
        <v>14</v>
      </c>
      <c r="E91" s="183"/>
      <c r="F91" s="183"/>
      <c r="G91" s="221" t="s">
        <v>707</v>
      </c>
      <c r="H91" s="221"/>
      <c r="I91" s="221"/>
      <c r="J91" s="221"/>
      <c r="K91" s="221"/>
      <c r="L91" s="221"/>
      <c r="M91" s="221"/>
      <c r="N91" s="221"/>
      <c r="O91" s="221"/>
      <c r="P91" s="221"/>
      <c r="Q91" s="221"/>
      <c r="R91" s="221"/>
      <c r="S91" s="221"/>
      <c r="T91" s="221"/>
      <c r="U91" s="221"/>
      <c r="V91" s="221"/>
      <c r="W91" s="221"/>
      <c r="X91" s="221"/>
      <c r="Y91" s="221"/>
      <c r="Z91" s="221"/>
      <c r="AA91" s="221"/>
      <c r="AB91" s="221"/>
      <c r="AC91" s="221"/>
      <c r="AD91" s="34"/>
    </row>
    <row r="92" spans="2:30" ht="15" customHeight="1" thickBot="1" x14ac:dyDescent="0.25">
      <c r="B92" s="35"/>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7"/>
    </row>
    <row r="93" spans="2:30" ht="15" customHeight="1" x14ac:dyDescent="0.2"/>
    <row r="94" spans="2:30" ht="15" customHeight="1" x14ac:dyDescent="0.2"/>
    <row r="95" spans="2:30" ht="15" customHeight="1" x14ac:dyDescent="0.2"/>
    <row r="96" spans="2:30"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sheetData>
  <sheetProtection algorithmName="SHA-512" hashValue="Ep+3lsikmTdX43mTT0aSw4rRpOP53Ytq1jGBEw9YCFntlnPUMEWBs6DUftKlBDVWRbg6Wmu7+NrVtjtBWHPB+g==" saltValue="M/Pe+7aIwfP85R64UIsr8A==" spinCount="100000" sheet="1" objects="1" scenarios="1"/>
  <mergeCells count="43">
    <mergeCell ref="C23:AC23"/>
    <mergeCell ref="B1:AD1"/>
    <mergeCell ref="B3:AD3"/>
    <mergeCell ref="B5:AD5"/>
    <mergeCell ref="B7:AD7"/>
    <mergeCell ref="AA9:AD9"/>
    <mergeCell ref="B10:L10"/>
    <mergeCell ref="C13:K13"/>
    <mergeCell ref="O13:AC13"/>
    <mergeCell ref="C16:AC16"/>
    <mergeCell ref="C19:AC19"/>
    <mergeCell ref="C21:AC21"/>
    <mergeCell ref="D47:AC47"/>
    <mergeCell ref="D25:AC25"/>
    <mergeCell ref="C27:AC27"/>
    <mergeCell ref="C29:AC29"/>
    <mergeCell ref="C31:AC31"/>
    <mergeCell ref="C33:AC33"/>
    <mergeCell ref="C35:AC35"/>
    <mergeCell ref="C37:AC37"/>
    <mergeCell ref="D39:AC39"/>
    <mergeCell ref="C41:AC41"/>
    <mergeCell ref="D43:AC43"/>
    <mergeCell ref="D45:AC45"/>
    <mergeCell ref="C73:AC73"/>
    <mergeCell ref="D49:AC49"/>
    <mergeCell ref="D51:AC51"/>
    <mergeCell ref="C53:AC53"/>
    <mergeCell ref="C55:AC55"/>
    <mergeCell ref="C57:AC57"/>
    <mergeCell ref="D59:AC59"/>
    <mergeCell ref="C61:AC61"/>
    <mergeCell ref="C63:AC63"/>
    <mergeCell ref="C65:AC65"/>
    <mergeCell ref="C67:AC67"/>
    <mergeCell ref="C71:AC71"/>
    <mergeCell ref="G91:AC91"/>
    <mergeCell ref="C75:AC75"/>
    <mergeCell ref="D79:AC79"/>
    <mergeCell ref="D83:AC83"/>
    <mergeCell ref="C87:AC87"/>
    <mergeCell ref="G89:AC89"/>
    <mergeCell ref="I90:AC90"/>
  </mergeCells>
  <dataValidations count="1">
    <dataValidation type="list" allowBlank="1" showInputMessage="1" showErrorMessage="1" sqref="B10:L10">
      <formula1>$AH$2:$AH$34</formula1>
    </dataValidation>
  </dataValidations>
  <hyperlinks>
    <hyperlink ref="AA9:AD9" location="Índice!B11"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Presentación</oddHeader>
    <oddFooter>&amp;LCenso Nacional de Gobierno, Seguridad Pública y Sistema Penitenciario Estatales 2020&amp;R&amp;P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I55"/>
  <sheetViews>
    <sheetView showGridLines="0" zoomScaleNormal="100" workbookViewId="0">
      <selection activeCell="N9" sqref="N9"/>
    </sheetView>
  </sheetViews>
  <sheetFormatPr baseColWidth="10" defaultColWidth="0" defaultRowHeight="0" customHeight="1" zeroHeight="1" x14ac:dyDescent="0.2"/>
  <cols>
    <col min="1" max="1" width="5.7109375" style="17" customWidth="1"/>
    <col min="2" max="30" width="3.7109375" style="17" customWidth="1"/>
    <col min="31" max="31" width="5.7109375" style="17" customWidth="1"/>
    <col min="32" max="32" width="3.7109375" style="175" hidden="1" customWidth="1"/>
    <col min="33" max="16384" width="3.7109375" style="17" hidden="1"/>
  </cols>
  <sheetData>
    <row r="1" spans="2:35" ht="173.25" customHeight="1" x14ac:dyDescent="0.3">
      <c r="B1" s="211" t="s">
        <v>226</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H1" s="177" t="s">
        <v>594</v>
      </c>
      <c r="AI1" s="177" t="s">
        <v>595</v>
      </c>
    </row>
    <row r="2" spans="2:35" ht="15" customHeight="1" x14ac:dyDescent="0.25">
      <c r="AH2" s="177"/>
      <c r="AI2" s="177"/>
    </row>
    <row r="3" spans="2:35" s="11" customFormat="1" ht="45" customHeight="1" x14ac:dyDescent="0.2">
      <c r="B3" s="213" t="s">
        <v>255</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F3" s="176"/>
      <c r="AH3" s="178" t="s">
        <v>596</v>
      </c>
      <c r="AI3" s="179" t="s">
        <v>597</v>
      </c>
    </row>
    <row r="4" spans="2:35" ht="15" customHeight="1" x14ac:dyDescent="0.2">
      <c r="AH4" s="178" t="s">
        <v>598</v>
      </c>
      <c r="AI4" s="179" t="s">
        <v>599</v>
      </c>
    </row>
    <row r="5" spans="2:35" ht="45" customHeight="1" x14ac:dyDescent="0.2">
      <c r="B5" s="213" t="s">
        <v>298</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H5" s="178" t="s">
        <v>600</v>
      </c>
      <c r="AI5" s="179" t="s">
        <v>601</v>
      </c>
    </row>
    <row r="6" spans="2:35" ht="15" customHeight="1" x14ac:dyDescent="0.2">
      <c r="AH6" s="178" t="s">
        <v>602</v>
      </c>
      <c r="AI6" s="179" t="s">
        <v>603</v>
      </c>
    </row>
    <row r="7" spans="2:35" ht="45" customHeight="1" x14ac:dyDescent="0.2">
      <c r="B7" s="239" t="s">
        <v>552</v>
      </c>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H7" s="178" t="s">
        <v>604</v>
      </c>
      <c r="AI7" s="179" t="s">
        <v>605</v>
      </c>
    </row>
    <row r="8" spans="2:35" ht="15" customHeight="1" x14ac:dyDescent="0.2">
      <c r="AH8" s="178" t="s">
        <v>606</v>
      </c>
      <c r="AI8" s="179" t="s">
        <v>607</v>
      </c>
    </row>
    <row r="9" spans="2:35" ht="15" customHeight="1" thickBot="1" x14ac:dyDescent="0.25">
      <c r="AA9" s="240" t="s">
        <v>0</v>
      </c>
      <c r="AB9" s="240"/>
      <c r="AC9" s="240"/>
      <c r="AD9" s="240"/>
      <c r="AH9" s="178" t="s">
        <v>608</v>
      </c>
      <c r="AI9" s="179" t="s">
        <v>609</v>
      </c>
    </row>
    <row r="10" spans="2:35" ht="15" customHeight="1" thickBot="1" x14ac:dyDescent="0.25">
      <c r="B10" s="236" t="str">
        <f>IF(Presentación!$B$10="","",Presentación!$B$10)</f>
        <v>Veracruz de Ignacio de la Llave</v>
      </c>
      <c r="C10" s="237"/>
      <c r="D10" s="237"/>
      <c r="E10" s="237"/>
      <c r="F10" s="237"/>
      <c r="G10" s="237"/>
      <c r="H10" s="237"/>
      <c r="I10" s="237"/>
      <c r="J10" s="237"/>
      <c r="K10" s="237"/>
      <c r="L10" s="238"/>
      <c r="M10" s="180"/>
      <c r="N10" s="181" t="str">
        <f>IF(Presentación!$N$10="","",Presentación!$N$10)</f>
        <v>230</v>
      </c>
      <c r="AH10" s="178" t="s">
        <v>610</v>
      </c>
      <c r="AI10" s="179" t="s">
        <v>611</v>
      </c>
    </row>
    <row r="11" spans="2:35" ht="15" customHeight="1" thickBot="1" x14ac:dyDescent="0.25">
      <c r="AH11" s="178" t="s">
        <v>612</v>
      </c>
      <c r="AI11" s="179" t="s">
        <v>613</v>
      </c>
    </row>
    <row r="12" spans="2:35" ht="15" customHeight="1" x14ac:dyDescent="0.2">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c r="AH12" s="178" t="s">
        <v>614</v>
      </c>
      <c r="AI12" s="179" t="s">
        <v>615</v>
      </c>
    </row>
    <row r="13" spans="2:35" ht="36" customHeight="1" x14ac:dyDescent="0.2">
      <c r="B13" s="33"/>
      <c r="C13" s="233" t="s">
        <v>264</v>
      </c>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34"/>
      <c r="AH13" s="178" t="s">
        <v>616</v>
      </c>
      <c r="AI13" s="179" t="s">
        <v>179</v>
      </c>
    </row>
    <row r="14" spans="2:35" ht="15" customHeight="1" x14ac:dyDescent="0.2">
      <c r="B14" s="33"/>
      <c r="C14" s="55" t="s">
        <v>15</v>
      </c>
      <c r="D14" s="2"/>
      <c r="E14" s="102"/>
      <c r="F14" s="102"/>
      <c r="G14" s="102"/>
      <c r="H14" s="234"/>
      <c r="I14" s="234"/>
      <c r="J14" s="234"/>
      <c r="K14" s="234"/>
      <c r="L14" s="234"/>
      <c r="M14" s="234"/>
      <c r="N14" s="234"/>
      <c r="O14" s="234"/>
      <c r="P14" s="234"/>
      <c r="Q14" s="234"/>
      <c r="R14" s="234"/>
      <c r="S14" s="234"/>
      <c r="T14" s="234"/>
      <c r="U14" s="234"/>
      <c r="V14" s="234"/>
      <c r="W14" s="234"/>
      <c r="X14" s="234"/>
      <c r="Y14" s="234"/>
      <c r="Z14" s="234"/>
      <c r="AA14" s="234"/>
      <c r="AB14" s="234"/>
      <c r="AC14" s="234"/>
      <c r="AD14" s="34"/>
      <c r="AH14" s="178" t="s">
        <v>617</v>
      </c>
      <c r="AI14" s="179" t="s">
        <v>618</v>
      </c>
    </row>
    <row r="15" spans="2:35" ht="15" customHeight="1" x14ac:dyDescent="0.2">
      <c r="B15" s="33"/>
      <c r="C15" s="48" t="s">
        <v>247</v>
      </c>
      <c r="D15" s="48"/>
      <c r="E15" s="103"/>
      <c r="F15" s="103"/>
      <c r="G15" s="103"/>
      <c r="H15" s="103"/>
      <c r="I15" s="104"/>
      <c r="J15" s="221"/>
      <c r="K15" s="221"/>
      <c r="L15" s="221"/>
      <c r="M15" s="221"/>
      <c r="N15" s="221"/>
      <c r="O15" s="221"/>
      <c r="P15" s="221"/>
      <c r="Q15" s="221"/>
      <c r="R15" s="221"/>
      <c r="S15" s="221"/>
      <c r="T15" s="221"/>
      <c r="U15" s="221"/>
      <c r="V15" s="221"/>
      <c r="W15" s="221"/>
      <c r="X15" s="221"/>
      <c r="Y15" s="221"/>
      <c r="Z15" s="221"/>
      <c r="AA15" s="221"/>
      <c r="AB15" s="221"/>
      <c r="AC15" s="221"/>
      <c r="AD15" s="34"/>
      <c r="AH15" s="178" t="s">
        <v>619</v>
      </c>
      <c r="AI15" s="179" t="s">
        <v>620</v>
      </c>
    </row>
    <row r="16" spans="2:35" ht="15" customHeight="1" x14ac:dyDescent="0.2">
      <c r="B16" s="33"/>
      <c r="C16" s="48" t="s">
        <v>16</v>
      </c>
      <c r="D16" s="48"/>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34"/>
      <c r="AH16" s="178" t="s">
        <v>621</v>
      </c>
      <c r="AI16" s="179" t="s">
        <v>622</v>
      </c>
    </row>
    <row r="17" spans="2:35" ht="15" customHeight="1" x14ac:dyDescent="0.2">
      <c r="B17" s="33"/>
      <c r="C17" s="55" t="s">
        <v>14</v>
      </c>
      <c r="D17" s="2"/>
      <c r="E17" s="102"/>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34"/>
      <c r="AH17" s="178" t="s">
        <v>623</v>
      </c>
      <c r="AI17" s="179" t="s">
        <v>624</v>
      </c>
    </row>
    <row r="18" spans="2:35" ht="15" customHeight="1" x14ac:dyDescent="0.2">
      <c r="B18" s="33"/>
      <c r="C18" s="55" t="s">
        <v>13</v>
      </c>
      <c r="D18" s="2"/>
      <c r="E18" s="102"/>
      <c r="F18" s="102"/>
      <c r="G18" s="102"/>
      <c r="H18" s="234"/>
      <c r="I18" s="234"/>
      <c r="J18" s="234"/>
      <c r="K18" s="234"/>
      <c r="L18" s="234"/>
      <c r="M18" s="234"/>
      <c r="N18" s="234"/>
      <c r="O18" s="234"/>
      <c r="P18" s="234"/>
      <c r="Q18" s="234"/>
      <c r="R18" s="234"/>
      <c r="S18" s="234"/>
      <c r="T18" s="234"/>
      <c r="U18" s="234"/>
      <c r="V18" s="234"/>
      <c r="W18" s="234"/>
      <c r="X18" s="234"/>
      <c r="Y18" s="234"/>
      <c r="Z18" s="234"/>
      <c r="AA18" s="234"/>
      <c r="AB18" s="234"/>
      <c r="AC18" s="234"/>
      <c r="AD18" s="34"/>
      <c r="AH18" s="178" t="s">
        <v>625</v>
      </c>
      <c r="AI18" s="179" t="s">
        <v>626</v>
      </c>
    </row>
    <row r="19" spans="2:35" ht="15" customHeight="1" x14ac:dyDescent="0.2">
      <c r="B19" s="33"/>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34"/>
      <c r="AH19" s="178" t="s">
        <v>627</v>
      </c>
      <c r="AI19" s="179" t="s">
        <v>628</v>
      </c>
    </row>
    <row r="20" spans="2:35" ht="15" customHeight="1" x14ac:dyDescent="0.2">
      <c r="B20" s="3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34"/>
      <c r="AH20" s="178" t="s">
        <v>629</v>
      </c>
      <c r="AI20" s="179" t="s">
        <v>630</v>
      </c>
    </row>
    <row r="21" spans="2:35" ht="15" customHeight="1" x14ac:dyDescent="0.2">
      <c r="B21" s="33"/>
      <c r="C21" s="2"/>
      <c r="D21" s="2"/>
      <c r="E21" s="2"/>
      <c r="F21" s="2"/>
      <c r="G21" s="2"/>
      <c r="H21" s="2"/>
      <c r="I21" s="2"/>
      <c r="J21" s="38"/>
      <c r="K21" s="38"/>
      <c r="L21" s="38"/>
      <c r="M21" s="38"/>
      <c r="N21" s="38"/>
      <c r="O21" s="38"/>
      <c r="P21" s="38"/>
      <c r="Q21" s="38"/>
      <c r="R21" s="38"/>
      <c r="S21" s="38"/>
      <c r="T21" s="38"/>
      <c r="U21" s="38"/>
      <c r="V21" s="38"/>
      <c r="W21" s="2"/>
      <c r="X21" s="2"/>
      <c r="Y21" s="2"/>
      <c r="Z21" s="2"/>
      <c r="AA21" s="2"/>
      <c r="AB21" s="2"/>
      <c r="AC21" s="2"/>
      <c r="AD21" s="34"/>
      <c r="AH21" s="178" t="s">
        <v>631</v>
      </c>
      <c r="AI21" s="179" t="s">
        <v>632</v>
      </c>
    </row>
    <row r="22" spans="2:35" ht="15" customHeight="1" x14ac:dyDescent="0.2">
      <c r="B22" s="33"/>
      <c r="C22" s="2"/>
      <c r="D22" s="2"/>
      <c r="E22" s="2"/>
      <c r="F22" s="2"/>
      <c r="G22" s="2"/>
      <c r="H22" s="2"/>
      <c r="I22" s="2"/>
      <c r="J22" s="242" t="s">
        <v>17</v>
      </c>
      <c r="K22" s="242"/>
      <c r="L22" s="242"/>
      <c r="M22" s="242"/>
      <c r="N22" s="242"/>
      <c r="O22" s="242"/>
      <c r="P22" s="242"/>
      <c r="Q22" s="242"/>
      <c r="R22" s="242"/>
      <c r="S22" s="242"/>
      <c r="T22" s="242"/>
      <c r="U22" s="242"/>
      <c r="V22" s="242"/>
      <c r="W22" s="2"/>
      <c r="X22" s="2"/>
      <c r="Y22" s="2"/>
      <c r="Z22" s="2"/>
      <c r="AA22" s="2"/>
      <c r="AB22" s="2"/>
      <c r="AC22" s="2"/>
      <c r="AD22" s="34"/>
      <c r="AH22" s="178" t="s">
        <v>633</v>
      </c>
      <c r="AI22" s="179" t="s">
        <v>634</v>
      </c>
    </row>
    <row r="23" spans="2:35" ht="15" customHeight="1" x14ac:dyDescent="0.2">
      <c r="B23" s="33"/>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34"/>
      <c r="AH23" s="178" t="s">
        <v>635</v>
      </c>
      <c r="AI23" s="179" t="s">
        <v>636</v>
      </c>
    </row>
    <row r="24" spans="2:35" ht="36" customHeight="1" x14ac:dyDescent="0.2">
      <c r="B24" s="33"/>
      <c r="C24" s="233" t="s">
        <v>265</v>
      </c>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34"/>
      <c r="AH24" s="178" t="s">
        <v>637</v>
      </c>
      <c r="AI24" s="179" t="s">
        <v>638</v>
      </c>
    </row>
    <row r="25" spans="2:35" ht="15" customHeight="1" x14ac:dyDescent="0.2">
      <c r="B25" s="33"/>
      <c r="C25" s="55" t="s">
        <v>15</v>
      </c>
      <c r="D25" s="2"/>
      <c r="E25" s="102"/>
      <c r="F25" s="102"/>
      <c r="G25" s="102"/>
      <c r="H25" s="234"/>
      <c r="I25" s="234"/>
      <c r="J25" s="234"/>
      <c r="K25" s="234"/>
      <c r="L25" s="234"/>
      <c r="M25" s="234"/>
      <c r="N25" s="234"/>
      <c r="O25" s="234"/>
      <c r="P25" s="234"/>
      <c r="Q25" s="234"/>
      <c r="R25" s="234"/>
      <c r="S25" s="234"/>
      <c r="T25" s="234"/>
      <c r="U25" s="234"/>
      <c r="V25" s="234"/>
      <c r="W25" s="234"/>
      <c r="X25" s="234"/>
      <c r="Y25" s="234"/>
      <c r="Z25" s="234"/>
      <c r="AA25" s="234"/>
      <c r="AB25" s="234"/>
      <c r="AC25" s="234"/>
      <c r="AD25" s="34"/>
      <c r="AH25" s="178" t="s">
        <v>639</v>
      </c>
      <c r="AI25" s="179" t="s">
        <v>640</v>
      </c>
    </row>
    <row r="26" spans="2:35" ht="15" customHeight="1" x14ac:dyDescent="0.2">
      <c r="B26" s="33"/>
      <c r="C26" s="48" t="s">
        <v>247</v>
      </c>
      <c r="D26" s="48"/>
      <c r="E26" s="103"/>
      <c r="F26" s="103"/>
      <c r="G26" s="103"/>
      <c r="H26" s="103"/>
      <c r="I26" s="104"/>
      <c r="J26" s="221"/>
      <c r="K26" s="221"/>
      <c r="L26" s="221"/>
      <c r="M26" s="221"/>
      <c r="N26" s="221"/>
      <c r="O26" s="221"/>
      <c r="P26" s="221"/>
      <c r="Q26" s="221"/>
      <c r="R26" s="221"/>
      <c r="S26" s="221"/>
      <c r="T26" s="221"/>
      <c r="U26" s="221"/>
      <c r="V26" s="221"/>
      <c r="W26" s="221"/>
      <c r="X26" s="221"/>
      <c r="Y26" s="221"/>
      <c r="Z26" s="221"/>
      <c r="AA26" s="221"/>
      <c r="AB26" s="221"/>
      <c r="AC26" s="221"/>
      <c r="AD26" s="34"/>
      <c r="AH26" s="178" t="s">
        <v>641</v>
      </c>
      <c r="AI26" s="179" t="s">
        <v>642</v>
      </c>
    </row>
    <row r="27" spans="2:35" ht="15" customHeight="1" x14ac:dyDescent="0.2">
      <c r="B27" s="33"/>
      <c r="C27" s="48" t="s">
        <v>16</v>
      </c>
      <c r="D27" s="48"/>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34"/>
      <c r="AH27" s="178" t="s">
        <v>643</v>
      </c>
      <c r="AI27" s="179" t="s">
        <v>644</v>
      </c>
    </row>
    <row r="28" spans="2:35" ht="15" customHeight="1" x14ac:dyDescent="0.2">
      <c r="B28" s="33"/>
      <c r="C28" s="55" t="s">
        <v>14</v>
      </c>
      <c r="D28" s="2"/>
      <c r="E28" s="102"/>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34"/>
      <c r="AH28" s="178" t="s">
        <v>645</v>
      </c>
      <c r="AI28" s="179" t="s">
        <v>646</v>
      </c>
    </row>
    <row r="29" spans="2:35" ht="15" customHeight="1" x14ac:dyDescent="0.2">
      <c r="B29" s="33"/>
      <c r="C29" s="55" t="s">
        <v>13</v>
      </c>
      <c r="D29" s="2"/>
      <c r="E29" s="102"/>
      <c r="F29" s="102"/>
      <c r="G29" s="102"/>
      <c r="H29" s="234"/>
      <c r="I29" s="234"/>
      <c r="J29" s="234"/>
      <c r="K29" s="234"/>
      <c r="L29" s="234"/>
      <c r="M29" s="234"/>
      <c r="N29" s="234"/>
      <c r="O29" s="234"/>
      <c r="P29" s="234"/>
      <c r="Q29" s="234"/>
      <c r="R29" s="234"/>
      <c r="S29" s="234"/>
      <c r="T29" s="234"/>
      <c r="U29" s="234"/>
      <c r="V29" s="234"/>
      <c r="W29" s="234"/>
      <c r="X29" s="234"/>
      <c r="Y29" s="234"/>
      <c r="Z29" s="234"/>
      <c r="AA29" s="234"/>
      <c r="AB29" s="234"/>
      <c r="AC29" s="234"/>
      <c r="AD29" s="34"/>
      <c r="AH29" s="178" t="s">
        <v>647</v>
      </c>
      <c r="AI29" s="179" t="s">
        <v>648</v>
      </c>
    </row>
    <row r="30" spans="2:35" ht="15" customHeight="1" x14ac:dyDescent="0.2">
      <c r="B30" s="33"/>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34"/>
      <c r="AH30" s="178" t="s">
        <v>649</v>
      </c>
      <c r="AI30" s="179" t="s">
        <v>650</v>
      </c>
    </row>
    <row r="31" spans="2:35" ht="15" customHeight="1" x14ac:dyDescent="0.2">
      <c r="B31" s="33"/>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34"/>
      <c r="AH31" s="178" t="s">
        <v>651</v>
      </c>
      <c r="AI31" s="179" t="s">
        <v>652</v>
      </c>
    </row>
    <row r="32" spans="2:35" ht="15" customHeight="1" x14ac:dyDescent="0.2">
      <c r="B32" s="33"/>
      <c r="C32" s="2"/>
      <c r="D32" s="2"/>
      <c r="E32" s="2"/>
      <c r="F32" s="2"/>
      <c r="G32" s="2"/>
      <c r="H32" s="2"/>
      <c r="I32" s="2"/>
      <c r="J32" s="38"/>
      <c r="K32" s="38"/>
      <c r="L32" s="38"/>
      <c r="M32" s="38"/>
      <c r="N32" s="38"/>
      <c r="O32" s="38"/>
      <c r="P32" s="38"/>
      <c r="Q32" s="38"/>
      <c r="R32" s="38"/>
      <c r="S32" s="38"/>
      <c r="T32" s="38"/>
      <c r="U32" s="38"/>
      <c r="V32" s="38"/>
      <c r="W32" s="2"/>
      <c r="X32" s="2"/>
      <c r="Y32" s="2"/>
      <c r="Z32" s="2"/>
      <c r="AA32" s="2"/>
      <c r="AB32" s="2"/>
      <c r="AC32" s="2"/>
      <c r="AD32" s="34"/>
      <c r="AH32" s="178" t="s">
        <v>653</v>
      </c>
      <c r="AI32" s="179" t="s">
        <v>654</v>
      </c>
    </row>
    <row r="33" spans="2:35" ht="15" customHeight="1" x14ac:dyDescent="0.2">
      <c r="B33" s="33"/>
      <c r="C33" s="2"/>
      <c r="D33" s="2"/>
      <c r="E33" s="2"/>
      <c r="F33" s="2"/>
      <c r="G33" s="2"/>
      <c r="H33" s="2"/>
      <c r="I33" s="2"/>
      <c r="J33" s="242" t="s">
        <v>17</v>
      </c>
      <c r="K33" s="242"/>
      <c r="L33" s="242"/>
      <c r="M33" s="242"/>
      <c r="N33" s="242"/>
      <c r="O33" s="242"/>
      <c r="P33" s="242"/>
      <c r="Q33" s="242"/>
      <c r="R33" s="242"/>
      <c r="S33" s="242"/>
      <c r="T33" s="242"/>
      <c r="U33" s="242"/>
      <c r="V33" s="242"/>
      <c r="W33" s="2"/>
      <c r="X33" s="2"/>
      <c r="Y33" s="2"/>
      <c r="Z33" s="2"/>
      <c r="AA33" s="2"/>
      <c r="AB33" s="2"/>
      <c r="AC33" s="2"/>
      <c r="AD33" s="34"/>
      <c r="AH33" s="178" t="s">
        <v>655</v>
      </c>
      <c r="AI33" s="179" t="s">
        <v>656</v>
      </c>
    </row>
    <row r="34" spans="2:35" ht="15" customHeight="1" x14ac:dyDescent="0.2">
      <c r="B34" s="33"/>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34"/>
      <c r="AH34" s="178" t="s">
        <v>657</v>
      </c>
      <c r="AI34" s="179" t="s">
        <v>658</v>
      </c>
    </row>
    <row r="35" spans="2:35" ht="36" customHeight="1" x14ac:dyDescent="0.2">
      <c r="B35" s="33"/>
      <c r="C35" s="233" t="s">
        <v>266</v>
      </c>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34"/>
    </row>
    <row r="36" spans="2:35" ht="15" customHeight="1" x14ac:dyDescent="0.2">
      <c r="B36" s="33"/>
      <c r="C36" s="55" t="s">
        <v>15</v>
      </c>
      <c r="D36" s="2"/>
      <c r="E36" s="102"/>
      <c r="F36" s="102"/>
      <c r="G36" s="102"/>
      <c r="H36" s="234"/>
      <c r="I36" s="234"/>
      <c r="J36" s="234"/>
      <c r="K36" s="234"/>
      <c r="L36" s="234"/>
      <c r="M36" s="234"/>
      <c r="N36" s="234"/>
      <c r="O36" s="234"/>
      <c r="P36" s="234"/>
      <c r="Q36" s="234"/>
      <c r="R36" s="234"/>
      <c r="S36" s="234"/>
      <c r="T36" s="234"/>
      <c r="U36" s="234"/>
      <c r="V36" s="234"/>
      <c r="W36" s="234"/>
      <c r="X36" s="234"/>
      <c r="Y36" s="234"/>
      <c r="Z36" s="234"/>
      <c r="AA36" s="234"/>
      <c r="AB36" s="234"/>
      <c r="AC36" s="234"/>
      <c r="AD36" s="34"/>
    </row>
    <row r="37" spans="2:35" ht="15" customHeight="1" x14ac:dyDescent="0.2">
      <c r="B37" s="33"/>
      <c r="C37" s="48" t="s">
        <v>247</v>
      </c>
      <c r="D37" s="48"/>
      <c r="E37" s="103"/>
      <c r="F37" s="103"/>
      <c r="G37" s="103"/>
      <c r="H37" s="103"/>
      <c r="I37" s="104"/>
      <c r="J37" s="221"/>
      <c r="K37" s="221"/>
      <c r="L37" s="221"/>
      <c r="M37" s="221"/>
      <c r="N37" s="221"/>
      <c r="O37" s="221"/>
      <c r="P37" s="221"/>
      <c r="Q37" s="221"/>
      <c r="R37" s="221"/>
      <c r="S37" s="221"/>
      <c r="T37" s="221"/>
      <c r="U37" s="221"/>
      <c r="V37" s="221"/>
      <c r="W37" s="221"/>
      <c r="X37" s="221"/>
      <c r="Y37" s="221"/>
      <c r="Z37" s="221"/>
      <c r="AA37" s="221"/>
      <c r="AB37" s="221"/>
      <c r="AC37" s="221"/>
      <c r="AD37" s="34"/>
    </row>
    <row r="38" spans="2:35" ht="15" customHeight="1" x14ac:dyDescent="0.2">
      <c r="B38" s="33"/>
      <c r="C38" s="48" t="s">
        <v>16</v>
      </c>
      <c r="D38" s="48"/>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34"/>
    </row>
    <row r="39" spans="2:35" ht="15" customHeight="1" x14ac:dyDescent="0.2">
      <c r="B39" s="33"/>
      <c r="C39" s="55" t="s">
        <v>14</v>
      </c>
      <c r="D39" s="2"/>
      <c r="E39" s="102"/>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34"/>
    </row>
    <row r="40" spans="2:35" ht="15" customHeight="1" x14ac:dyDescent="0.2">
      <c r="B40" s="33"/>
      <c r="C40" s="55" t="s">
        <v>13</v>
      </c>
      <c r="D40" s="2"/>
      <c r="E40" s="102"/>
      <c r="F40" s="102"/>
      <c r="G40" s="102"/>
      <c r="H40" s="234"/>
      <c r="I40" s="234"/>
      <c r="J40" s="234"/>
      <c r="K40" s="234"/>
      <c r="L40" s="234"/>
      <c r="M40" s="234"/>
      <c r="N40" s="234"/>
      <c r="O40" s="234"/>
      <c r="P40" s="234"/>
      <c r="Q40" s="234"/>
      <c r="R40" s="234"/>
      <c r="S40" s="234"/>
      <c r="T40" s="234"/>
      <c r="U40" s="234"/>
      <c r="V40" s="234"/>
      <c r="W40" s="234"/>
      <c r="X40" s="234"/>
      <c r="Y40" s="234"/>
      <c r="Z40" s="234"/>
      <c r="AA40" s="234"/>
      <c r="AB40" s="234"/>
      <c r="AC40" s="234"/>
      <c r="AD40" s="34"/>
    </row>
    <row r="41" spans="2:35" ht="15" customHeight="1" x14ac:dyDescent="0.2">
      <c r="B41" s="33"/>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34"/>
    </row>
    <row r="42" spans="2:35" ht="15" customHeight="1" x14ac:dyDescent="0.2">
      <c r="B42" s="3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34"/>
    </row>
    <row r="43" spans="2:35" ht="15" customHeight="1" x14ac:dyDescent="0.2">
      <c r="B43" s="33"/>
      <c r="C43" s="2"/>
      <c r="D43" s="2"/>
      <c r="E43" s="2"/>
      <c r="F43" s="2"/>
      <c r="G43" s="2"/>
      <c r="H43" s="2"/>
      <c r="I43" s="2"/>
      <c r="J43" s="38"/>
      <c r="K43" s="38"/>
      <c r="L43" s="38"/>
      <c r="M43" s="38"/>
      <c r="N43" s="38"/>
      <c r="O43" s="38"/>
      <c r="P43" s="38"/>
      <c r="Q43" s="38"/>
      <c r="R43" s="38"/>
      <c r="S43" s="38"/>
      <c r="T43" s="38"/>
      <c r="U43" s="38"/>
      <c r="V43" s="38"/>
      <c r="W43" s="2"/>
      <c r="X43" s="2"/>
      <c r="Y43" s="2"/>
      <c r="Z43" s="2"/>
      <c r="AA43" s="2"/>
      <c r="AB43" s="2"/>
      <c r="AC43" s="2"/>
      <c r="AD43" s="34"/>
    </row>
    <row r="44" spans="2:35" ht="15" customHeight="1" x14ac:dyDescent="0.2">
      <c r="B44" s="33"/>
      <c r="C44" s="2"/>
      <c r="D44" s="2"/>
      <c r="E44" s="2"/>
      <c r="F44" s="2"/>
      <c r="G44" s="2"/>
      <c r="H44" s="2"/>
      <c r="I44" s="2"/>
      <c r="J44" s="242" t="s">
        <v>17</v>
      </c>
      <c r="K44" s="242"/>
      <c r="L44" s="242"/>
      <c r="M44" s="242"/>
      <c r="N44" s="242"/>
      <c r="O44" s="242"/>
      <c r="P44" s="242"/>
      <c r="Q44" s="242"/>
      <c r="R44" s="242"/>
      <c r="S44" s="242"/>
      <c r="T44" s="242"/>
      <c r="U44" s="242"/>
      <c r="V44" s="242"/>
      <c r="W44" s="2"/>
      <c r="X44" s="2"/>
      <c r="Y44" s="2"/>
      <c r="Z44" s="2"/>
      <c r="AA44" s="2"/>
      <c r="AB44" s="2"/>
      <c r="AC44" s="2"/>
      <c r="AD44" s="34"/>
    </row>
    <row r="45" spans="2:35" ht="15" customHeight="1" thickBot="1" x14ac:dyDescent="0.25">
      <c r="B45" s="35"/>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7"/>
    </row>
    <row r="46" spans="2:35" ht="15" customHeight="1" thickBot="1" x14ac:dyDescent="0.25"/>
    <row r="47" spans="2:35" ht="15" customHeight="1" x14ac:dyDescent="0.2">
      <c r="B47" s="30"/>
      <c r="C47" s="97" t="s">
        <v>19</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2"/>
    </row>
    <row r="48" spans="2:35" ht="72" customHeight="1" thickBot="1" x14ac:dyDescent="0.25">
      <c r="B48" s="35"/>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37"/>
    </row>
    <row r="49" ht="15" customHeight="1" x14ac:dyDescent="0.2"/>
    <row r="50" ht="15" customHeight="1" x14ac:dyDescent="0.2"/>
    <row r="51" ht="15" customHeight="1" x14ac:dyDescent="0.2"/>
    <row r="52" ht="15" hidden="1" customHeight="1" x14ac:dyDescent="0.2"/>
    <row r="53" ht="15" hidden="1" customHeight="1" x14ac:dyDescent="0.2"/>
    <row r="54" ht="15" hidden="1" customHeight="1" x14ac:dyDescent="0.2"/>
    <row r="55" ht="15" hidden="1" customHeight="1" x14ac:dyDescent="0.2"/>
  </sheetData>
  <sheetProtection algorithmName="SHA-512" hashValue="x3jCQ2nJXZfQ/iXChNk72+s9KFOxftWHumGcLvA/22KVgkGE26mDpPbkRjknRUMJvZSCY47q+SMxinMI3yzs9A==" saltValue="kuFdIydImCOtjZLfrQmzSw==" spinCount="100000" sheet="1" objects="1" scenarios="1"/>
  <mergeCells count="28">
    <mergeCell ref="H18:AC18"/>
    <mergeCell ref="F39:AC39"/>
    <mergeCell ref="H40:AC40"/>
    <mergeCell ref="C35:AC35"/>
    <mergeCell ref="J44:V44"/>
    <mergeCell ref="E27:AC27"/>
    <mergeCell ref="F28:AC28"/>
    <mergeCell ref="H29:AC29"/>
    <mergeCell ref="J22:V22"/>
    <mergeCell ref="C24:AC24"/>
    <mergeCell ref="H25:AC25"/>
    <mergeCell ref="J26:AC26"/>
    <mergeCell ref="C48:AC48"/>
    <mergeCell ref="H36:AC36"/>
    <mergeCell ref="J37:AC37"/>
    <mergeCell ref="E38:AC38"/>
    <mergeCell ref="J33:V33"/>
    <mergeCell ref="B10:L10"/>
    <mergeCell ref="B1:AD1"/>
    <mergeCell ref="B3:AD3"/>
    <mergeCell ref="B5:AD5"/>
    <mergeCell ref="B7:AD7"/>
    <mergeCell ref="AA9:AD9"/>
    <mergeCell ref="C13:AC13"/>
    <mergeCell ref="H14:AC14"/>
    <mergeCell ref="J15:AC15"/>
    <mergeCell ref="E16:AC16"/>
    <mergeCell ref="F17:AC17"/>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Informantes</oddHeader>
    <oddFooter>&amp;LCenso Nacional de Gobierno, Seguridad Pública y Sistema Penitenciario Estatales 2020&amp;R&amp;P de &amp;N</oddFooter>
  </headerFooter>
  <rowBreaks count="1" manualBreakCount="1">
    <brk id="3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E1086"/>
  <sheetViews>
    <sheetView showGridLines="0" topLeftCell="A214" zoomScaleNormal="100" zoomScaleSheetLayoutView="80" workbookViewId="0">
      <selection activeCell="H46" sqref="H46"/>
    </sheetView>
  </sheetViews>
  <sheetFormatPr baseColWidth="10" defaultColWidth="0" defaultRowHeight="14.25" zeroHeight="1" x14ac:dyDescent="0.2"/>
  <cols>
    <col min="1" max="1" width="5.7109375" style="68" customWidth="1"/>
    <col min="2" max="30" width="3.7109375" style="11" customWidth="1"/>
    <col min="31" max="31" width="5.7109375" style="11" customWidth="1"/>
    <col min="32" max="32" width="3.7109375" style="110" hidden="1" customWidth="1"/>
    <col min="33" max="36" width="6.85546875" style="11" hidden="1" customWidth="1"/>
    <col min="37" max="37" width="9" style="11" hidden="1" customWidth="1"/>
    <col min="38" max="38" width="6.85546875" style="11" hidden="1" customWidth="1"/>
    <col min="39" max="39" width="9.85546875" style="11" hidden="1" customWidth="1"/>
    <col min="40" max="40" width="15.7109375" style="11" hidden="1" customWidth="1"/>
    <col min="41" max="41" width="13.85546875" style="11" hidden="1" customWidth="1"/>
    <col min="42" max="42" width="3.85546875" style="11" hidden="1" customWidth="1"/>
    <col min="43" max="43" width="7.7109375" style="11" hidden="1" customWidth="1"/>
    <col min="44" max="44" width="8.140625" style="11" hidden="1" customWidth="1"/>
    <col min="45" max="45" width="7.85546875" style="11" hidden="1" customWidth="1"/>
    <col min="46" max="46" width="10.42578125" style="11" hidden="1" customWidth="1"/>
    <col min="47" max="47" width="5.42578125" style="11" hidden="1" customWidth="1"/>
    <col min="48" max="48" width="5.85546875" style="11" hidden="1" customWidth="1"/>
    <col min="49" max="53" width="3.7109375" style="11" hidden="1" customWidth="1"/>
    <col min="54" max="54" width="5.140625" style="11" hidden="1" customWidth="1"/>
    <col min="55" max="55" width="5.28515625" style="11" hidden="1" customWidth="1"/>
    <col min="56" max="61" width="3.7109375" style="11" hidden="1" customWidth="1"/>
    <col min="62" max="62" width="5" style="11" hidden="1" customWidth="1"/>
    <col min="63" max="63" width="5.140625" style="11" hidden="1" customWidth="1"/>
    <col min="64" max="69" width="3.7109375" style="11" hidden="1" customWidth="1"/>
    <col min="70" max="70" width="4.7109375" style="11" hidden="1" customWidth="1"/>
    <col min="71" max="71" width="5.42578125" style="11" hidden="1" customWidth="1"/>
    <col min="72" max="77" width="3.7109375" style="11" hidden="1" customWidth="1"/>
    <col min="78" max="78" width="6.7109375" style="11" hidden="1" customWidth="1"/>
    <col min="79" max="79" width="6.5703125" style="11" hidden="1" customWidth="1"/>
    <col min="80" max="82" width="3.7109375" style="11" hidden="1" customWidth="1"/>
    <col min="83" max="85" width="5.5703125" style="11" hidden="1" customWidth="1"/>
    <col min="86" max="16384" width="3.7109375" style="11" hidden="1"/>
  </cols>
  <sheetData>
    <row r="1" spans="2:35" ht="173.25" customHeight="1" x14ac:dyDescent="0.3">
      <c r="B1" s="211" t="s">
        <v>226</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H1" s="112"/>
      <c r="AI1" s="111"/>
    </row>
    <row r="2" spans="2:35" ht="15" customHeight="1" x14ac:dyDescent="0.2">
      <c r="AH2" s="112" t="s">
        <v>558</v>
      </c>
      <c r="AI2" s="111">
        <v>1</v>
      </c>
    </row>
    <row r="3" spans="2:35" ht="45" customHeight="1" x14ac:dyDescent="0.2">
      <c r="B3" s="213" t="s">
        <v>255</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I3" s="111">
        <v>2</v>
      </c>
    </row>
    <row r="4" spans="2:35" ht="15" customHeight="1" x14ac:dyDescent="0.2">
      <c r="AI4" s="111">
        <v>9</v>
      </c>
    </row>
    <row r="5" spans="2:35" ht="45" customHeight="1" x14ac:dyDescent="0.2">
      <c r="B5" s="213" t="s">
        <v>298</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row>
    <row r="6" spans="2:35" ht="15" customHeight="1" x14ac:dyDescent="0.2">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2:35" ht="16.5" thickBot="1" x14ac:dyDescent="0.25">
      <c r="AA7" s="240" t="s">
        <v>0</v>
      </c>
      <c r="AB7" s="240"/>
      <c r="AC7" s="240"/>
      <c r="AD7" s="240"/>
    </row>
    <row r="8" spans="2:35" ht="15" customHeight="1" thickBot="1" x14ac:dyDescent="0.25">
      <c r="B8" s="371" t="str">
        <f>IF(Informantes!$B$10="","",Informantes!$B$10)</f>
        <v>Veracruz de Ignacio de la Llave</v>
      </c>
      <c r="C8" s="372"/>
      <c r="D8" s="372"/>
      <c r="E8" s="372"/>
      <c r="F8" s="372"/>
      <c r="G8" s="372"/>
      <c r="H8" s="372"/>
      <c r="I8" s="372"/>
      <c r="J8" s="372"/>
      <c r="K8" s="372"/>
      <c r="L8" s="373"/>
      <c r="N8" s="42" t="str">
        <f>IF(Informantes!$N$10="","",Informantes!$N$10)</f>
        <v>230</v>
      </c>
    </row>
    <row r="9" spans="2:35" x14ac:dyDescent="0.2"/>
    <row r="10" spans="2:35" x14ac:dyDescent="0.2">
      <c r="B10" s="379" t="s">
        <v>20</v>
      </c>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1"/>
    </row>
    <row r="11" spans="2:35" ht="48" customHeight="1" x14ac:dyDescent="0.2">
      <c r="B11" s="14"/>
      <c r="C11" s="382" t="s">
        <v>537</v>
      </c>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4"/>
    </row>
    <row r="12" spans="2:35" ht="24" customHeight="1" x14ac:dyDescent="0.2">
      <c r="B12" s="14"/>
      <c r="C12" s="385" t="s">
        <v>299</v>
      </c>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7"/>
    </row>
    <row r="13" spans="2:35" ht="60" customHeight="1" x14ac:dyDescent="0.2">
      <c r="B13" s="14"/>
      <c r="C13" s="385" t="s">
        <v>403</v>
      </c>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8"/>
    </row>
    <row r="14" spans="2:35" ht="36" customHeight="1" x14ac:dyDescent="0.2">
      <c r="B14" s="14"/>
      <c r="C14" s="385" t="s">
        <v>251</v>
      </c>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7"/>
    </row>
    <row r="15" spans="2:35" ht="15" customHeight="1" x14ac:dyDescent="0.2">
      <c r="B15" s="15"/>
      <c r="C15" s="374" t="s">
        <v>252</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6"/>
    </row>
    <row r="16" spans="2:35" x14ac:dyDescent="0.2">
      <c r="B16" s="379" t="s">
        <v>399</v>
      </c>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1"/>
    </row>
    <row r="17" spans="1:30" ht="48" customHeight="1" x14ac:dyDescent="0.2">
      <c r="B17" s="14"/>
      <c r="C17" s="382" t="s">
        <v>413</v>
      </c>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9"/>
    </row>
    <row r="18" spans="1:30" ht="24" customHeight="1" x14ac:dyDescent="0.2">
      <c r="B18" s="14"/>
      <c r="C18" s="382" t="s">
        <v>401</v>
      </c>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9"/>
    </row>
    <row r="19" spans="1:30" ht="24" customHeight="1" x14ac:dyDescent="0.2">
      <c r="B19" s="14"/>
      <c r="C19" s="382" t="s">
        <v>402</v>
      </c>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9"/>
    </row>
    <row r="20" spans="1:30" ht="36" customHeight="1" x14ac:dyDescent="0.2">
      <c r="B20" s="14"/>
      <c r="C20" s="382" t="s">
        <v>407</v>
      </c>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9"/>
    </row>
    <row r="21" spans="1:30" ht="36" customHeight="1" x14ac:dyDescent="0.2">
      <c r="B21" s="14"/>
      <c r="C21" s="382" t="s">
        <v>442</v>
      </c>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9"/>
    </row>
    <row r="22" spans="1:30" ht="36" customHeight="1" x14ac:dyDescent="0.2">
      <c r="B22" s="14"/>
      <c r="C22" s="382" t="s">
        <v>408</v>
      </c>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9"/>
    </row>
    <row r="23" spans="1:30" ht="48" customHeight="1" x14ac:dyDescent="0.2">
      <c r="B23" s="14"/>
      <c r="C23" s="382" t="s">
        <v>409</v>
      </c>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9"/>
    </row>
    <row r="24" spans="1:30" ht="36" customHeight="1" x14ac:dyDescent="0.2">
      <c r="B24" s="14"/>
      <c r="C24" s="382" t="s">
        <v>404</v>
      </c>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9"/>
    </row>
    <row r="25" spans="1:30" ht="84" customHeight="1" x14ac:dyDescent="0.2">
      <c r="B25" s="14"/>
      <c r="C25" s="382" t="s">
        <v>405</v>
      </c>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9"/>
    </row>
    <row r="26" spans="1:30" ht="60" customHeight="1" x14ac:dyDescent="0.2">
      <c r="B26" s="15"/>
      <c r="C26" s="393" t="s">
        <v>406</v>
      </c>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4"/>
    </row>
    <row r="27" spans="1:30" ht="15" thickBot="1" x14ac:dyDescent="0.25">
      <c r="B27" s="3"/>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row>
    <row r="28" spans="1:30" ht="15" customHeight="1" thickBot="1" x14ac:dyDescent="0.25">
      <c r="B28" s="295" t="s">
        <v>284</v>
      </c>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7"/>
    </row>
    <row r="29" spans="1:30" ht="15" customHeight="1" x14ac:dyDescent="0.2">
      <c r="B29" s="317" t="s">
        <v>248</v>
      </c>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9"/>
    </row>
    <row r="30" spans="1:30" ht="36" customHeight="1" x14ac:dyDescent="0.2">
      <c r="B30" s="15"/>
      <c r="C30" s="285" t="s">
        <v>481</v>
      </c>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378"/>
    </row>
    <row r="31" spans="1:30" x14ac:dyDescent="0.2"/>
    <row r="32" spans="1:30" ht="24" customHeight="1" x14ac:dyDescent="0.2">
      <c r="A32" s="4" t="s">
        <v>21</v>
      </c>
      <c r="B32" s="324" t="s">
        <v>300</v>
      </c>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row>
    <row r="33" spans="1:30" ht="15" customHeight="1" x14ac:dyDescent="0.2">
      <c r="C33" s="290" t="s">
        <v>22</v>
      </c>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row>
    <row r="34" spans="1:30" ht="15" customHeight="1" thickBot="1" x14ac:dyDescent="0.25"/>
    <row r="35" spans="1:30" ht="15" customHeight="1" thickBot="1" x14ac:dyDescent="0.25">
      <c r="C35" s="109"/>
      <c r="D35" s="5" t="s">
        <v>23</v>
      </c>
      <c r="I35" s="109"/>
      <c r="J35" s="5" t="s">
        <v>24</v>
      </c>
      <c r="T35" s="109"/>
      <c r="U35" s="5" t="s">
        <v>25</v>
      </c>
    </row>
    <row r="36" spans="1:30" ht="15" customHeight="1" x14ac:dyDescent="0.2">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1:30" ht="15" customHeight="1" x14ac:dyDescent="0.2">
      <c r="B37" s="263" t="str">
        <f>IF(COUNTIF(C35:T35,"x")&gt;1,"ERROR: Seleccionar un solo código","")</f>
        <v/>
      </c>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row>
    <row r="38" spans="1:30" ht="15" customHeight="1" x14ac:dyDescent="0.2">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row>
    <row r="39" spans="1:30" ht="24" customHeight="1" x14ac:dyDescent="0.2">
      <c r="A39" s="80" t="s">
        <v>26</v>
      </c>
      <c r="B39" s="377" t="s">
        <v>302</v>
      </c>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row>
    <row r="40" spans="1:30" ht="15" customHeight="1" x14ac:dyDescent="0.2">
      <c r="A40" s="69"/>
      <c r="B40" s="13"/>
      <c r="C40" s="308" t="s">
        <v>397</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row>
    <row r="41" spans="1:30" ht="22.5" customHeight="1" x14ac:dyDescent="0.2">
      <c r="A41" s="69"/>
      <c r="B41" s="13"/>
      <c r="C41" s="290" t="s">
        <v>398</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row>
    <row r="42" spans="1:30" ht="15" customHeight="1" thickBot="1" x14ac:dyDescent="0.25">
      <c r="A42" s="69"/>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row>
    <row r="43" spans="1:30" ht="15" customHeight="1" thickBot="1" x14ac:dyDescent="0.25">
      <c r="A43" s="69"/>
      <c r="B43" s="13"/>
      <c r="C43" s="390"/>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2"/>
    </row>
    <row r="44" spans="1:30" ht="15" customHeight="1" x14ac:dyDescent="0.2">
      <c r="A44" s="69"/>
      <c r="B44" s="13"/>
      <c r="C44" s="13"/>
      <c r="D44" s="13"/>
      <c r="E44" s="13"/>
      <c r="F44" s="13"/>
      <c r="G44" s="13"/>
      <c r="H44" s="45"/>
      <c r="I44" s="13"/>
      <c r="J44" s="13"/>
      <c r="K44" s="13"/>
      <c r="L44" s="13"/>
      <c r="M44" s="13"/>
      <c r="N44" s="13"/>
      <c r="O44" s="13"/>
      <c r="P44" s="13"/>
      <c r="Q44" s="13"/>
      <c r="R44" s="13"/>
      <c r="S44" s="13"/>
      <c r="T44" s="13"/>
      <c r="U44" s="13"/>
      <c r="V44" s="13"/>
      <c r="W44" s="13"/>
      <c r="X44" s="13"/>
      <c r="Y44" s="13"/>
      <c r="Z44" s="13"/>
      <c r="AA44" s="13"/>
      <c r="AB44" s="13"/>
      <c r="AC44" s="13"/>
      <c r="AD44" s="13"/>
    </row>
    <row r="45" spans="1:30" ht="15" customHeight="1" x14ac:dyDescent="0.2">
      <c r="A45" s="69"/>
      <c r="B45" s="396" t="str">
        <f>IF(AND(COUNTIF(C35,"x")=1,C43=""),"Error: Debe completar toda la información requerida.","")</f>
        <v/>
      </c>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row>
    <row r="46" spans="1:30" ht="15" customHeight="1" x14ac:dyDescent="0.2">
      <c r="H46" s="17"/>
    </row>
    <row r="47" spans="1:30" ht="24" customHeight="1" x14ac:dyDescent="0.2">
      <c r="A47" s="4" t="s">
        <v>27</v>
      </c>
      <c r="B47" s="324" t="s">
        <v>301</v>
      </c>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row>
    <row r="48" spans="1:30" ht="24" customHeight="1" x14ac:dyDescent="0.2">
      <c r="C48" s="290" t="s">
        <v>410</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row>
    <row r="49" spans="1:37" ht="15" customHeight="1" thickBot="1" x14ac:dyDescent="0.25"/>
    <row r="50" spans="1:37" ht="15" customHeight="1" thickBot="1" x14ac:dyDescent="0.25">
      <c r="C50" s="311"/>
      <c r="D50" s="312"/>
      <c r="E50" s="312"/>
      <c r="F50" s="313"/>
      <c r="G50" s="6" t="s">
        <v>303</v>
      </c>
    </row>
    <row r="51" spans="1:37" ht="15" customHeight="1" x14ac:dyDescent="0.2">
      <c r="E51" s="17"/>
    </row>
    <row r="52" spans="1:37" ht="15" customHeight="1" x14ac:dyDescent="0.2">
      <c r="B52" s="396" t="str">
        <f>IF(AND(C35="x",C43&lt;&gt;"",C50=""),"Error: Debe completar toda la información requerida.","")</f>
        <v/>
      </c>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row>
    <row r="53" spans="1:37" ht="15" customHeight="1" thickBot="1" x14ac:dyDescent="0.25">
      <c r="E53" s="17"/>
    </row>
    <row r="54" spans="1:37" ht="15" customHeight="1" thickBot="1" x14ac:dyDescent="0.25">
      <c r="B54" s="295" t="s">
        <v>28</v>
      </c>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7"/>
    </row>
    <row r="55" spans="1:37" ht="15" customHeight="1" thickBot="1" x14ac:dyDescent="0.25">
      <c r="B55" s="320" t="s">
        <v>287</v>
      </c>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2"/>
    </row>
    <row r="56" spans="1:37" ht="15" customHeight="1" x14ac:dyDescent="0.2">
      <c r="B56" s="317" t="s">
        <v>29</v>
      </c>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9"/>
    </row>
    <row r="57" spans="1:37" ht="36" customHeight="1" x14ac:dyDescent="0.2">
      <c r="B57" s="14"/>
      <c r="C57" s="385" t="s">
        <v>549</v>
      </c>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8"/>
    </row>
    <row r="58" spans="1:37" ht="24" customHeight="1" x14ac:dyDescent="0.2">
      <c r="B58" s="14"/>
      <c r="C58" s="385" t="s">
        <v>505</v>
      </c>
      <c r="D58" s="385"/>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8"/>
    </row>
    <row r="59" spans="1:37" x14ac:dyDescent="0.2">
      <c r="B59" s="379" t="s">
        <v>249</v>
      </c>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1"/>
    </row>
    <row r="60" spans="1:37" ht="48" customHeight="1" x14ac:dyDescent="0.2">
      <c r="B60" s="14"/>
      <c r="C60" s="382" t="s">
        <v>400</v>
      </c>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9"/>
    </row>
    <row r="61" spans="1:37" ht="48" customHeight="1" x14ac:dyDescent="0.2">
      <c r="B61" s="15"/>
      <c r="C61" s="393" t="s">
        <v>455</v>
      </c>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4"/>
    </row>
    <row r="62" spans="1:37" ht="15" customHeight="1" x14ac:dyDescent="0.2"/>
    <row r="63" spans="1:37" ht="24" customHeight="1" x14ac:dyDescent="0.2">
      <c r="A63" s="4" t="s">
        <v>30</v>
      </c>
      <c r="B63" s="324" t="s">
        <v>307</v>
      </c>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G63" s="11" t="s">
        <v>563</v>
      </c>
      <c r="AH63" s="11" t="s">
        <v>564</v>
      </c>
      <c r="AI63" s="11" t="s">
        <v>565</v>
      </c>
    </row>
    <row r="64" spans="1:37" ht="24" customHeight="1" x14ac:dyDescent="0.2">
      <c r="C64" s="395" t="s">
        <v>305</v>
      </c>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G64" s="11">
        <f>COUNTBLANK(C66:H70)</f>
        <v>29</v>
      </c>
      <c r="AH64" s="11">
        <v>29</v>
      </c>
      <c r="AI64" s="11">
        <v>26</v>
      </c>
      <c r="AK64" s="49"/>
    </row>
    <row r="65" spans="1:64" ht="15" customHeight="1" thickBot="1" x14ac:dyDescent="0.25">
      <c r="AG65" s="114" t="s">
        <v>562</v>
      </c>
      <c r="AH65" s="114" t="s">
        <v>560</v>
      </c>
      <c r="AI65" s="114" t="s">
        <v>559</v>
      </c>
      <c r="AJ65" s="114" t="s">
        <v>561</v>
      </c>
      <c r="AK65" s="49"/>
    </row>
    <row r="66" spans="1:64" ht="15" customHeight="1" thickBot="1" x14ac:dyDescent="0.25">
      <c r="C66" s="325"/>
      <c r="D66" s="326"/>
      <c r="E66" s="326"/>
      <c r="F66" s="327"/>
      <c r="G66" s="6" t="s">
        <v>304</v>
      </c>
      <c r="AG66" s="49">
        <f>C66</f>
        <v>0</v>
      </c>
      <c r="AH66" s="49">
        <f>COUNTIF(E68:H70,"NS")</f>
        <v>0</v>
      </c>
      <c r="AI66" s="49">
        <f>SUM(E68:H70)</f>
        <v>0</v>
      </c>
      <c r="AJ66" s="113">
        <f>IF($AG$64=$AH$64,0,IF(OR(AND(AG66=0,AH66&gt;0),AND(AG66="NS",AI66&gt;0),AND(AG66="ns",AI66=0,AH66=0)),1,
IF(OR(AND(AG66&gt;0,AH66=2),AND(AG66="NS",AH66=2),AND(AG66="NS",AI66=0,AH66&gt;0),AG66=AI66),0,1)))</f>
        <v>0</v>
      </c>
      <c r="AK66" s="49"/>
    </row>
    <row r="67" spans="1:64" ht="15" customHeight="1" x14ac:dyDescent="0.2">
      <c r="AK67" s="113"/>
    </row>
    <row r="68" spans="1:64" ht="15" customHeight="1" x14ac:dyDescent="0.2">
      <c r="E68" s="307"/>
      <c r="F68" s="307"/>
      <c r="G68" s="307"/>
      <c r="H68" s="307"/>
      <c r="I68" s="5" t="s">
        <v>31</v>
      </c>
    </row>
    <row r="69" spans="1:64" ht="15" customHeight="1" x14ac:dyDescent="0.2"/>
    <row r="70" spans="1:64" ht="15" customHeight="1" x14ac:dyDescent="0.2">
      <c r="E70" s="307"/>
      <c r="F70" s="307"/>
      <c r="G70" s="307"/>
      <c r="H70" s="307"/>
      <c r="I70" s="5" t="s">
        <v>32</v>
      </c>
    </row>
    <row r="71" spans="1:64" ht="15" customHeight="1" x14ac:dyDescent="0.2">
      <c r="B71" s="263" t="str">
        <f>IF(AJ66=1,"Error: Verificar la suma.","")</f>
        <v/>
      </c>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row>
    <row r="72" spans="1:64" ht="15" customHeight="1" x14ac:dyDescent="0.2">
      <c r="B72" s="396" t="str">
        <f>IF(OR(AG64=AH64,AG64=AI64),"","Error: Debe completar toda la información requerida.")</f>
        <v/>
      </c>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row>
    <row r="73" spans="1:64" ht="15" customHeight="1" x14ac:dyDescent="0.2">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row>
    <row r="74" spans="1:64" ht="24" customHeight="1" x14ac:dyDescent="0.2">
      <c r="A74" s="4" t="s">
        <v>33</v>
      </c>
      <c r="B74" s="324" t="s">
        <v>306</v>
      </c>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row>
    <row r="75" spans="1:64" ht="24" customHeight="1" x14ac:dyDescent="0.2">
      <c r="C75" s="289" t="s">
        <v>421</v>
      </c>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L75" s="11" t="s">
        <v>566</v>
      </c>
    </row>
    <row r="76" spans="1:64" ht="15" customHeight="1" x14ac:dyDescent="0.25">
      <c r="AG76" s="11" t="s">
        <v>563</v>
      </c>
      <c r="AH76" s="11" t="s">
        <v>564</v>
      </c>
      <c r="AI76" s="11" t="s">
        <v>565</v>
      </c>
      <c r="AM76" s="130" t="s">
        <v>40</v>
      </c>
      <c r="AN76" s="131"/>
      <c r="AO76" s="131"/>
      <c r="AP76" s="132" t="s">
        <v>568</v>
      </c>
      <c r="AQ76" s="131"/>
      <c r="AR76" s="131"/>
      <c r="AS76" s="132" t="s">
        <v>569</v>
      </c>
      <c r="AT76"/>
      <c r="AU76"/>
      <c r="AW76"/>
      <c r="AX76"/>
      <c r="AY76"/>
      <c r="AZ76"/>
      <c r="BA76"/>
      <c r="BB76"/>
      <c r="BC76"/>
      <c r="BD76"/>
      <c r="BE76"/>
      <c r="BF76"/>
      <c r="BG76"/>
      <c r="BH76"/>
      <c r="BI76"/>
      <c r="BJ76"/>
      <c r="BK76"/>
      <c r="BL76"/>
    </row>
    <row r="77" spans="1:64" ht="24" customHeight="1" x14ac:dyDescent="0.25">
      <c r="C77" s="270" t="s">
        <v>35</v>
      </c>
      <c r="D77" s="270"/>
      <c r="E77" s="270"/>
      <c r="F77" s="270"/>
      <c r="G77" s="270" t="s">
        <v>322</v>
      </c>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G77" s="11">
        <f>COUNTBLANK(G79:AD80)</f>
        <v>48</v>
      </c>
      <c r="AH77" s="11">
        <v>48</v>
      </c>
      <c r="AI77" s="11">
        <v>32</v>
      </c>
      <c r="AL77" s="121" t="s">
        <v>562</v>
      </c>
      <c r="AM77" s="127"/>
      <c r="AN77"/>
      <c r="AO77"/>
      <c r="AP77" s="126">
        <f>E68</f>
        <v>0</v>
      </c>
      <c r="AQ77"/>
      <c r="AR77"/>
      <c r="AS77" s="126">
        <f>E70</f>
        <v>0</v>
      </c>
      <c r="AT77"/>
      <c r="AU77"/>
      <c r="AW77"/>
      <c r="AX77"/>
      <c r="AY77"/>
      <c r="AZ77"/>
      <c r="BA77"/>
      <c r="BB77"/>
      <c r="BC77"/>
      <c r="BD77"/>
      <c r="BE77"/>
      <c r="BF77"/>
      <c r="BG77"/>
      <c r="BH77"/>
      <c r="BI77"/>
      <c r="BJ77"/>
      <c r="BK77"/>
      <c r="BL77"/>
    </row>
    <row r="78" spans="1:64" ht="64.5" customHeight="1" x14ac:dyDescent="0.25">
      <c r="C78" s="270"/>
      <c r="D78" s="270"/>
      <c r="E78" s="270"/>
      <c r="F78" s="270"/>
      <c r="G78" s="270" t="s">
        <v>40</v>
      </c>
      <c r="H78" s="270"/>
      <c r="I78" s="270"/>
      <c r="J78" s="397" t="s">
        <v>41</v>
      </c>
      <c r="K78" s="397"/>
      <c r="L78" s="397"/>
      <c r="M78" s="397" t="s">
        <v>42</v>
      </c>
      <c r="N78" s="397"/>
      <c r="O78" s="397"/>
      <c r="P78" s="397" t="s">
        <v>43</v>
      </c>
      <c r="Q78" s="397"/>
      <c r="R78" s="397"/>
      <c r="S78" s="397" t="s">
        <v>44</v>
      </c>
      <c r="T78" s="397"/>
      <c r="U78" s="397"/>
      <c r="V78" s="397" t="s">
        <v>45</v>
      </c>
      <c r="W78" s="397"/>
      <c r="X78" s="397"/>
      <c r="Y78" s="397" t="s">
        <v>46</v>
      </c>
      <c r="Z78" s="397"/>
      <c r="AA78" s="397"/>
      <c r="AB78" s="397" t="s">
        <v>47</v>
      </c>
      <c r="AC78" s="397"/>
      <c r="AD78" s="397"/>
      <c r="AG78" s="122" t="s">
        <v>562</v>
      </c>
      <c r="AH78" s="122" t="s">
        <v>560</v>
      </c>
      <c r="AI78" s="122" t="s">
        <v>559</v>
      </c>
      <c r="AJ78" s="122" t="s">
        <v>561</v>
      </c>
      <c r="AL78" s="121" t="s">
        <v>560</v>
      </c>
      <c r="AM78" s="127"/>
      <c r="AN78"/>
      <c r="AO78"/>
      <c r="AP78" s="126">
        <f>COUNTIF(J79:AD79,"NS")</f>
        <v>0</v>
      </c>
      <c r="AQ78"/>
      <c r="AR78"/>
      <c r="AS78" s="126">
        <f>COUNTIF(J80:AD80,"NS")</f>
        <v>0</v>
      </c>
      <c r="AT78"/>
      <c r="AU78"/>
      <c r="AW78"/>
      <c r="AX78"/>
      <c r="AY78"/>
      <c r="AZ78"/>
      <c r="BA78"/>
      <c r="BB78"/>
      <c r="BC78"/>
      <c r="BD78"/>
      <c r="BE78"/>
      <c r="BF78"/>
      <c r="BG78"/>
      <c r="BH78"/>
      <c r="BI78"/>
      <c r="BJ78"/>
      <c r="BK78"/>
      <c r="BL78"/>
    </row>
    <row r="79" spans="1:64" ht="15" customHeight="1" x14ac:dyDescent="0.25">
      <c r="C79" s="8" t="s">
        <v>36</v>
      </c>
      <c r="D79" s="399" t="s">
        <v>37</v>
      </c>
      <c r="E79" s="399"/>
      <c r="F79" s="399"/>
      <c r="G79" s="301"/>
      <c r="H79" s="301"/>
      <c r="I79" s="301"/>
      <c r="J79" s="398"/>
      <c r="K79" s="398"/>
      <c r="L79" s="398"/>
      <c r="M79" s="398"/>
      <c r="N79" s="398"/>
      <c r="O79" s="398"/>
      <c r="P79" s="398"/>
      <c r="Q79" s="398"/>
      <c r="R79" s="398"/>
      <c r="S79" s="398"/>
      <c r="T79" s="398"/>
      <c r="U79" s="398"/>
      <c r="V79" s="398"/>
      <c r="W79" s="398"/>
      <c r="X79" s="398"/>
      <c r="Y79" s="398"/>
      <c r="Z79" s="398"/>
      <c r="AA79" s="398"/>
      <c r="AB79" s="398"/>
      <c r="AC79" s="398"/>
      <c r="AD79" s="398"/>
      <c r="AG79" s="49">
        <f>G79</f>
        <v>0</v>
      </c>
      <c r="AH79" s="49">
        <f>COUNTIF(J79:AD79,"NS")</f>
        <v>0</v>
      </c>
      <c r="AI79" s="49">
        <f>SUM(J79:AD79)</f>
        <v>0</v>
      </c>
      <c r="AJ79" s="125">
        <f>IF($AG$77=$AH$77,0,IF(OR(AND(AG79=0,AH79&gt;0),AND(AG79="ns",AI79&gt;0),AND(AG79="ns",AI79=0,AH79=0)),1,IF(OR(AND(AH79&gt;=2,AI79&lt;AG79),AND(AG79="ns",AI79=0,AH79&gt;0),AI79=AG79),0,1)))</f>
        <v>0</v>
      </c>
      <c r="AL79" s="121" t="s">
        <v>559</v>
      </c>
      <c r="AM79" s="127"/>
      <c r="AN79"/>
      <c r="AO79"/>
      <c r="AP79" s="126">
        <f>SUM(J79:AD79)</f>
        <v>0</v>
      </c>
      <c r="AQ79"/>
      <c r="AR79"/>
      <c r="AS79" s="126">
        <f>SUM(J80:AD80)</f>
        <v>0</v>
      </c>
      <c r="AT79"/>
      <c r="AU79"/>
      <c r="AW79"/>
      <c r="AX79"/>
      <c r="AY79"/>
      <c r="AZ79"/>
      <c r="BA79"/>
      <c r="BB79"/>
      <c r="BC79"/>
      <c r="BD79"/>
      <c r="BE79"/>
      <c r="BF79"/>
      <c r="BG79"/>
      <c r="BH79"/>
      <c r="BI79"/>
      <c r="BJ79"/>
      <c r="BK79"/>
      <c r="BL79"/>
    </row>
    <row r="80" spans="1:64" ht="15" customHeight="1" x14ac:dyDescent="0.25">
      <c r="C80" s="8" t="s">
        <v>38</v>
      </c>
      <c r="D80" s="399" t="s">
        <v>39</v>
      </c>
      <c r="E80" s="399"/>
      <c r="F80" s="399"/>
      <c r="G80" s="301"/>
      <c r="H80" s="301"/>
      <c r="I80" s="301"/>
      <c r="J80" s="398"/>
      <c r="K80" s="398"/>
      <c r="L80" s="398"/>
      <c r="M80" s="398"/>
      <c r="N80" s="398"/>
      <c r="O80" s="398"/>
      <c r="P80" s="398"/>
      <c r="Q80" s="398"/>
      <c r="R80" s="398"/>
      <c r="S80" s="398"/>
      <c r="T80" s="398"/>
      <c r="U80" s="398"/>
      <c r="V80" s="398"/>
      <c r="W80" s="398"/>
      <c r="X80" s="398"/>
      <c r="Y80" s="398"/>
      <c r="Z80" s="398"/>
      <c r="AA80" s="398"/>
      <c r="AB80" s="398"/>
      <c r="AC80" s="398"/>
      <c r="AD80" s="398"/>
      <c r="AG80" s="49">
        <f>G80</f>
        <v>0</v>
      </c>
      <c r="AH80" s="49">
        <f>COUNTIF(J80:AD80,"NS")</f>
        <v>0</v>
      </c>
      <c r="AI80" s="49">
        <f>SUM(J80:AD80)</f>
        <v>0</v>
      </c>
      <c r="AJ80" s="125">
        <f>IF($AG$77=$AH$77,0,IF(OR(AND(AG80=0,AH80&gt;0),AND(AG80="ns",AI80&gt;0),AND(AG80="ns",AI80=0,AH80=0)),1,IF(OR(AND(AH80&gt;=2,AI80&lt;AG80),AND(AG80="ns",AI80=0,AH80&gt;0),AI80=AG80),0,1)))</f>
        <v>0</v>
      </c>
      <c r="AL80" s="121" t="s">
        <v>561</v>
      </c>
      <c r="AM80" s="128"/>
      <c r="AN80"/>
      <c r="AO80"/>
      <c r="AP80" s="129">
        <f>IF($AG$77=$AH$77,0,IF(OR(AND(AP77=0,AP78&gt;0),AND(AP77="ns",AP79&gt;0),AND(AP77="ns",AP79=0,AP78=0)),1,IF(OR(AND(AP78&gt;=2,AP79&lt;AP77),AND(AP77="ns",AP79=0,AP78&gt;0),AP79=AP77),0,1)))</f>
        <v>0</v>
      </c>
      <c r="AQ80"/>
      <c r="AR80"/>
      <c r="AS80" s="129">
        <f>IF($AG$77=$AH$77,0,IF(OR(AND(AS77=0,AS78&gt;0),AND(AS77="ns",AS79&gt;0),AND(AS77="ns",AS79=0,AS78=0)),1,IF(OR(AND(AS78&gt;=2,AS79&lt;AS77),AND(AS77="ns",AS79=0,AS78&gt;0),AS79=AS77),0,1)))</f>
        <v>0</v>
      </c>
      <c r="AT80"/>
      <c r="AU80"/>
      <c r="AW80"/>
      <c r="AX80"/>
      <c r="AY80"/>
      <c r="AZ80"/>
      <c r="BA80"/>
      <c r="BB80"/>
      <c r="BC80"/>
      <c r="BD80"/>
      <c r="BE80"/>
      <c r="BF80"/>
      <c r="BG80"/>
      <c r="BH80"/>
      <c r="BI80"/>
      <c r="BJ80"/>
      <c r="BK80"/>
      <c r="BL80"/>
    </row>
    <row r="81" spans="1:109" ht="15" customHeight="1" x14ac:dyDescent="0.25">
      <c r="E81" s="13"/>
      <c r="F81" s="63" t="s">
        <v>34</v>
      </c>
      <c r="G81" s="271">
        <f t="shared" ref="G81:AB81" si="0">IF(AND(SUM(G79:I80)=0,COUNTIF(G79:I80,"NS")&gt;0),"NS",SUM(G79:I80))</f>
        <v>0</v>
      </c>
      <c r="H81" s="271"/>
      <c r="I81" s="271"/>
      <c r="J81" s="335">
        <f t="shared" si="0"/>
        <v>0</v>
      </c>
      <c r="K81" s="335"/>
      <c r="L81" s="335"/>
      <c r="M81" s="335">
        <f t="shared" si="0"/>
        <v>0</v>
      </c>
      <c r="N81" s="335"/>
      <c r="O81" s="335"/>
      <c r="P81" s="335">
        <f t="shared" si="0"/>
        <v>0</v>
      </c>
      <c r="Q81" s="335"/>
      <c r="R81" s="335"/>
      <c r="S81" s="335">
        <f t="shared" si="0"/>
        <v>0</v>
      </c>
      <c r="T81" s="335"/>
      <c r="U81" s="335"/>
      <c r="V81" s="335">
        <f t="shared" si="0"/>
        <v>0</v>
      </c>
      <c r="W81" s="335"/>
      <c r="X81" s="335"/>
      <c r="Y81" s="335">
        <f t="shared" si="0"/>
        <v>0</v>
      </c>
      <c r="Z81" s="335"/>
      <c r="AA81" s="335"/>
      <c r="AB81" s="335">
        <f t="shared" si="0"/>
        <v>0</v>
      </c>
      <c r="AC81" s="335"/>
      <c r="AD81" s="335"/>
      <c r="AJ81" s="124">
        <f>SUM(AJ79:AJ80)</f>
        <v>0</v>
      </c>
      <c r="AV81" s="116">
        <f>SUM(AM80:AU80)</f>
        <v>0</v>
      </c>
      <c r="AW81"/>
      <c r="AX81"/>
      <c r="AY81"/>
      <c r="AZ81"/>
      <c r="BA81"/>
      <c r="BB81"/>
      <c r="BC81"/>
      <c r="BD81"/>
      <c r="BE81"/>
      <c r="BF81"/>
      <c r="BG81"/>
      <c r="BH81"/>
      <c r="BI81"/>
      <c r="BJ81"/>
      <c r="BK81"/>
      <c r="BL81"/>
    </row>
    <row r="82" spans="1:109" ht="15" customHeight="1" x14ac:dyDescent="0.25">
      <c r="B82" s="243" t="str">
        <f>IF(AJ81&gt;=1,"Error: Verificar la suma por fila.","")</f>
        <v/>
      </c>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G82" s="120"/>
      <c r="AJ82" s="123"/>
      <c r="AM82"/>
      <c r="AN82"/>
      <c r="AO82"/>
      <c r="AP82"/>
      <c r="AQ82"/>
      <c r="AR82"/>
      <c r="AS82"/>
      <c r="AT82"/>
      <c r="AU82"/>
      <c r="AV82"/>
      <c r="AW82"/>
      <c r="AX82"/>
      <c r="AY82"/>
      <c r="AZ82"/>
      <c r="BA82"/>
      <c r="BB82"/>
      <c r="BC82"/>
      <c r="BD82"/>
      <c r="BE82"/>
      <c r="BF82"/>
      <c r="BG82"/>
      <c r="BH82"/>
      <c r="BI82"/>
      <c r="BJ82"/>
      <c r="BK82"/>
      <c r="BL82"/>
    </row>
    <row r="83" spans="1:109" ht="15" customHeight="1" x14ac:dyDescent="0.25">
      <c r="B83" s="243" t="str">
        <f>IF(AV81&gt;=1,"Error: Verificar la consistencia con la pregunta 4","")</f>
        <v/>
      </c>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J83"/>
    </row>
    <row r="84" spans="1:109" ht="15" customHeight="1" x14ac:dyDescent="0.25">
      <c r="B84" s="245" t="str">
        <f>IF(OR(AG77=AH77,AG77=AI77),"","Error: Debe completar toda la información requerida.")</f>
        <v/>
      </c>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J84"/>
    </row>
    <row r="85" spans="1:109" ht="24" customHeight="1" x14ac:dyDescent="0.25">
      <c r="A85" s="4" t="s">
        <v>48</v>
      </c>
      <c r="B85" s="324" t="s">
        <v>308</v>
      </c>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J85"/>
    </row>
    <row r="86" spans="1:109" ht="15" customHeight="1" x14ac:dyDescent="0.25">
      <c r="A86" s="69"/>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J86"/>
    </row>
    <row r="87" spans="1:109" ht="24" customHeight="1" x14ac:dyDescent="0.25">
      <c r="C87" s="336" t="s">
        <v>49</v>
      </c>
      <c r="D87" s="337"/>
      <c r="E87" s="337"/>
      <c r="F87" s="338"/>
      <c r="G87" s="270" t="s">
        <v>325</v>
      </c>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G87" s="11" t="s">
        <v>563</v>
      </c>
      <c r="AH87" s="11" t="s">
        <v>564</v>
      </c>
      <c r="AI87" s="11" t="s">
        <v>565</v>
      </c>
      <c r="AP87"/>
      <c r="AQ87"/>
      <c r="AR87"/>
      <c r="AS87"/>
      <c r="AT87"/>
      <c r="AU87"/>
      <c r="AV87"/>
      <c r="AW87"/>
      <c r="AX87"/>
      <c r="AY87"/>
      <c r="AZ87"/>
      <c r="BA87" t="s">
        <v>574</v>
      </c>
      <c r="BB87"/>
      <c r="BC87"/>
      <c r="BD87"/>
      <c r="BE87"/>
      <c r="BF87"/>
      <c r="BG87"/>
      <c r="BH87"/>
      <c r="BI87"/>
      <c r="BJ87"/>
      <c r="BK87"/>
      <c r="BL87"/>
      <c r="BM87"/>
      <c r="BN87"/>
      <c r="BO87"/>
      <c r="BP87"/>
      <c r="BQ87"/>
      <c r="BR87"/>
      <c r="BS87"/>
      <c r="BT87"/>
      <c r="BU87"/>
      <c r="BV87"/>
      <c r="BW87"/>
      <c r="BX87"/>
      <c r="BY87"/>
      <c r="BZ87"/>
      <c r="CE87" s="11" t="s">
        <v>573</v>
      </c>
    </row>
    <row r="88" spans="1:109" ht="64.5" customHeight="1" x14ac:dyDescent="0.25">
      <c r="C88" s="355"/>
      <c r="D88" s="356"/>
      <c r="E88" s="356"/>
      <c r="F88" s="357"/>
      <c r="G88" s="368" t="s">
        <v>40</v>
      </c>
      <c r="H88" s="368" t="s">
        <v>37</v>
      </c>
      <c r="I88" s="368" t="s">
        <v>39</v>
      </c>
      <c r="J88" s="282" t="s">
        <v>41</v>
      </c>
      <c r="K88" s="283"/>
      <c r="L88" s="284"/>
      <c r="M88" s="282" t="s">
        <v>42</v>
      </c>
      <c r="N88" s="283"/>
      <c r="O88" s="284"/>
      <c r="P88" s="282" t="s">
        <v>43</v>
      </c>
      <c r="Q88" s="283"/>
      <c r="R88" s="284"/>
      <c r="S88" s="282" t="s">
        <v>44</v>
      </c>
      <c r="T88" s="283"/>
      <c r="U88" s="283"/>
      <c r="V88" s="282" t="s">
        <v>45</v>
      </c>
      <c r="W88" s="283"/>
      <c r="X88" s="283"/>
      <c r="Y88" s="282" t="s">
        <v>46</v>
      </c>
      <c r="Z88" s="283"/>
      <c r="AA88" s="283"/>
      <c r="AB88" s="282" t="s">
        <v>47</v>
      </c>
      <c r="AC88" s="283"/>
      <c r="AD88" s="284"/>
      <c r="AG88" s="11">
        <f>COUNTBLANK(G90:AD94)</f>
        <v>120</v>
      </c>
      <c r="AH88" s="11">
        <v>120</v>
      </c>
      <c r="AI88" s="11">
        <v>0</v>
      </c>
      <c r="AP88"/>
      <c r="AQ88"/>
      <c r="AR88"/>
      <c r="AS88"/>
      <c r="AT88"/>
      <c r="AU88"/>
      <c r="AV88"/>
      <c r="AW88"/>
      <c r="AX88"/>
      <c r="AY88"/>
      <c r="AZ88"/>
      <c r="BA88" s="281" t="s">
        <v>41</v>
      </c>
      <c r="BB88" s="281"/>
      <c r="BC88" s="281"/>
      <c r="BD88" s="281"/>
      <c r="BE88" s="281" t="s">
        <v>42</v>
      </c>
      <c r="BF88" s="281"/>
      <c r="BG88" s="281"/>
      <c r="BH88" s="281"/>
      <c r="BI88" s="281" t="s">
        <v>43</v>
      </c>
      <c r="BJ88" s="281"/>
      <c r="BK88" s="281"/>
      <c r="BL88" s="281"/>
      <c r="BM88" s="281" t="s">
        <v>44</v>
      </c>
      <c r="BN88" s="281"/>
      <c r="BO88" s="281"/>
      <c r="BP88" s="281"/>
      <c r="BQ88" s="281" t="s">
        <v>45</v>
      </c>
      <c r="BR88" s="281"/>
      <c r="BS88" s="281"/>
      <c r="BT88" s="281"/>
      <c r="BU88" s="281" t="s">
        <v>46</v>
      </c>
      <c r="BV88" s="281"/>
      <c r="BW88" s="281"/>
      <c r="BX88" s="281"/>
      <c r="BY88" s="281" t="s">
        <v>47</v>
      </c>
      <c r="BZ88" s="281"/>
      <c r="CA88" s="281"/>
      <c r="CB88" s="281"/>
      <c r="CD88"/>
      <c r="CE88" s="278" t="s">
        <v>41</v>
      </c>
      <c r="CF88" s="279"/>
      <c r="CG88" s="280"/>
      <c r="CH88" s="278" t="s">
        <v>42</v>
      </c>
      <c r="CI88" s="279"/>
      <c r="CJ88" s="280"/>
      <c r="CK88" s="278" t="s">
        <v>43</v>
      </c>
      <c r="CL88" s="279"/>
      <c r="CM88" s="280"/>
      <c r="CN88" s="278" t="s">
        <v>44</v>
      </c>
      <c r="CO88" s="279"/>
      <c r="CP88" s="279"/>
      <c r="CQ88" s="278" t="s">
        <v>45</v>
      </c>
      <c r="CR88" s="279"/>
      <c r="CS88" s="279"/>
      <c r="CT88" s="278" t="s">
        <v>46</v>
      </c>
      <c r="CU88" s="279"/>
      <c r="CV88" s="279"/>
      <c r="CW88" s="278" t="s">
        <v>47</v>
      </c>
      <c r="CX88" s="279"/>
      <c r="CY88" s="280"/>
      <c r="CZ88"/>
      <c r="DA88"/>
      <c r="DB88"/>
      <c r="DC88"/>
      <c r="DD88"/>
      <c r="DE88"/>
    </row>
    <row r="89" spans="1:109" ht="43.5" customHeight="1" x14ac:dyDescent="0.25">
      <c r="C89" s="339"/>
      <c r="D89" s="340"/>
      <c r="E89" s="340"/>
      <c r="F89" s="341"/>
      <c r="G89" s="369"/>
      <c r="H89" s="369"/>
      <c r="I89" s="369"/>
      <c r="J89" s="202" t="s">
        <v>119</v>
      </c>
      <c r="K89" s="203" t="s">
        <v>37</v>
      </c>
      <c r="L89" s="203" t="s">
        <v>39</v>
      </c>
      <c r="M89" s="202" t="s">
        <v>119</v>
      </c>
      <c r="N89" s="203" t="s">
        <v>37</v>
      </c>
      <c r="O89" s="203" t="s">
        <v>39</v>
      </c>
      <c r="P89" s="202" t="s">
        <v>119</v>
      </c>
      <c r="Q89" s="203" t="s">
        <v>37</v>
      </c>
      <c r="R89" s="203" t="s">
        <v>39</v>
      </c>
      <c r="S89" s="202" t="s">
        <v>119</v>
      </c>
      <c r="T89" s="203" t="s">
        <v>37</v>
      </c>
      <c r="U89" s="203" t="s">
        <v>39</v>
      </c>
      <c r="V89" s="202" t="s">
        <v>119</v>
      </c>
      <c r="W89" s="203" t="s">
        <v>37</v>
      </c>
      <c r="X89" s="203" t="s">
        <v>39</v>
      </c>
      <c r="Y89" s="202" t="s">
        <v>119</v>
      </c>
      <c r="Z89" s="203" t="s">
        <v>37</v>
      </c>
      <c r="AA89" s="203" t="s">
        <v>39</v>
      </c>
      <c r="AB89" s="202" t="s">
        <v>119</v>
      </c>
      <c r="AC89" s="203" t="s">
        <v>37</v>
      </c>
      <c r="AD89" s="203" t="s">
        <v>39</v>
      </c>
      <c r="AG89" s="114" t="s">
        <v>562</v>
      </c>
      <c r="AH89" s="114" t="s">
        <v>560</v>
      </c>
      <c r="AI89" s="114" t="s">
        <v>559</v>
      </c>
      <c r="AJ89" s="114" t="s">
        <v>561</v>
      </c>
      <c r="AL89" s="115" t="s">
        <v>562</v>
      </c>
      <c r="AM89" s="115" t="s">
        <v>560</v>
      </c>
      <c r="AN89" s="115" t="s">
        <v>559</v>
      </c>
      <c r="AO89" s="115" t="s">
        <v>561</v>
      </c>
      <c r="AQ89" s="115" t="s">
        <v>562</v>
      </c>
      <c r="AR89" s="115" t="s">
        <v>560</v>
      </c>
      <c r="AS89" s="115" t="s">
        <v>559</v>
      </c>
      <c r="AT89" s="115" t="s">
        <v>561</v>
      </c>
      <c r="AU89"/>
      <c r="AV89" s="115" t="s">
        <v>562</v>
      </c>
      <c r="AW89" s="115" t="s">
        <v>560</v>
      </c>
      <c r="AX89" s="115" t="s">
        <v>559</v>
      </c>
      <c r="AY89" s="115" t="s">
        <v>561</v>
      </c>
      <c r="AZ89"/>
      <c r="BA89" s="118" t="s">
        <v>562</v>
      </c>
      <c r="BB89" s="118" t="s">
        <v>560</v>
      </c>
      <c r="BC89" s="118" t="s">
        <v>559</v>
      </c>
      <c r="BD89" s="118" t="s">
        <v>561</v>
      </c>
      <c r="BE89" s="118" t="s">
        <v>562</v>
      </c>
      <c r="BF89" s="118" t="s">
        <v>560</v>
      </c>
      <c r="BG89" s="118" t="s">
        <v>559</v>
      </c>
      <c r="BH89" s="118" t="s">
        <v>561</v>
      </c>
      <c r="BI89" s="118" t="s">
        <v>562</v>
      </c>
      <c r="BJ89" s="118" t="s">
        <v>560</v>
      </c>
      <c r="BK89" s="118" t="s">
        <v>559</v>
      </c>
      <c r="BL89" s="118" t="s">
        <v>561</v>
      </c>
      <c r="BM89" s="118" t="s">
        <v>562</v>
      </c>
      <c r="BN89" s="118" t="s">
        <v>560</v>
      </c>
      <c r="BO89" s="118" t="s">
        <v>559</v>
      </c>
      <c r="BP89" s="118" t="s">
        <v>561</v>
      </c>
      <c r="BQ89" s="118" t="s">
        <v>562</v>
      </c>
      <c r="BR89" s="118" t="s">
        <v>560</v>
      </c>
      <c r="BS89" s="118" t="s">
        <v>559</v>
      </c>
      <c r="BT89" s="118" t="s">
        <v>561</v>
      </c>
      <c r="BU89" s="118" t="s">
        <v>562</v>
      </c>
      <c r="BV89" s="118" t="s">
        <v>560</v>
      </c>
      <c r="BW89" s="118" t="s">
        <v>559</v>
      </c>
      <c r="BX89" s="118" t="s">
        <v>561</v>
      </c>
      <c r="BY89" s="118" t="s">
        <v>562</v>
      </c>
      <c r="BZ89" s="118" t="s">
        <v>560</v>
      </c>
      <c r="CA89" s="118" t="s">
        <v>559</v>
      </c>
      <c r="CB89" s="118" t="s">
        <v>561</v>
      </c>
      <c r="CD89"/>
      <c r="CE89" s="196" t="s">
        <v>119</v>
      </c>
      <c r="CF89" s="192" t="s">
        <v>37</v>
      </c>
      <c r="CG89" s="192" t="s">
        <v>39</v>
      </c>
      <c r="CH89" s="196" t="s">
        <v>119</v>
      </c>
      <c r="CI89" s="192" t="s">
        <v>37</v>
      </c>
      <c r="CJ89" s="192" t="s">
        <v>39</v>
      </c>
      <c r="CK89" s="196" t="s">
        <v>119</v>
      </c>
      <c r="CL89" s="192" t="s">
        <v>37</v>
      </c>
      <c r="CM89" s="192" t="s">
        <v>39</v>
      </c>
      <c r="CN89" s="196" t="s">
        <v>119</v>
      </c>
      <c r="CO89" s="192" t="s">
        <v>37</v>
      </c>
      <c r="CP89" s="192" t="s">
        <v>39</v>
      </c>
      <c r="CQ89" s="196" t="s">
        <v>119</v>
      </c>
      <c r="CR89" s="192" t="s">
        <v>37</v>
      </c>
      <c r="CS89" s="192" t="s">
        <v>39</v>
      </c>
      <c r="CT89" s="196" t="s">
        <v>119</v>
      </c>
      <c r="CU89" s="192" t="s">
        <v>37</v>
      </c>
      <c r="CV89" s="192" t="s">
        <v>39</v>
      </c>
      <c r="CW89" s="196" t="s">
        <v>119</v>
      </c>
      <c r="CX89" s="192" t="s">
        <v>37</v>
      </c>
      <c r="CY89" s="192" t="s">
        <v>39</v>
      </c>
      <c r="CZ89"/>
      <c r="DA89"/>
      <c r="DB89"/>
      <c r="DC89"/>
      <c r="DD89"/>
      <c r="DE89"/>
    </row>
    <row r="90" spans="1:109" ht="15" customHeight="1" x14ac:dyDescent="0.25">
      <c r="C90" s="7" t="s">
        <v>36</v>
      </c>
      <c r="D90" s="267" t="s">
        <v>50</v>
      </c>
      <c r="E90" s="268"/>
      <c r="F90" s="269"/>
      <c r="G90" s="200"/>
      <c r="H90" s="200"/>
      <c r="I90" s="200"/>
      <c r="J90" s="200"/>
      <c r="K90" s="204"/>
      <c r="L90" s="204"/>
      <c r="M90" s="200"/>
      <c r="N90" s="200"/>
      <c r="O90" s="200"/>
      <c r="P90" s="200"/>
      <c r="Q90" s="204"/>
      <c r="R90" s="204"/>
      <c r="S90" s="200"/>
      <c r="T90" s="200"/>
      <c r="U90" s="200"/>
      <c r="V90" s="200"/>
      <c r="W90" s="200"/>
      <c r="X90" s="200"/>
      <c r="Y90" s="200"/>
      <c r="Z90" s="204"/>
      <c r="AA90" s="204"/>
      <c r="AB90" s="200"/>
      <c r="AC90" s="204"/>
      <c r="AD90" s="204"/>
      <c r="AG90" s="49">
        <f>G90</f>
        <v>0</v>
      </c>
      <c r="AH90" s="49">
        <f>COUNTIF(H90:I90,"NS")</f>
        <v>0</v>
      </c>
      <c r="AI90" s="49">
        <f>SUM(H90:I90)</f>
        <v>0</v>
      </c>
      <c r="AJ90" s="113">
        <f>IF($AG$88=$AH$88,0,IF(OR(AND(AG90=0,AH90&gt;0),AND(AG90="NS",AI90&gt;0),AND(AG90="ns",AI90=0,AH90=0)),1,IF(OR(AND(AG90&gt;0,AH90=2),AND(AG90="NS",AH90=2),AND(AG90="NS",AI90=0,AH90&gt;0),AG90=AI90),0,1)))</f>
        <v>0</v>
      </c>
      <c r="AL90" s="49"/>
      <c r="AM90" s="49"/>
      <c r="AN90" s="49"/>
      <c r="AO90" s="125"/>
      <c r="AQ90" s="49">
        <f>H90</f>
        <v>0</v>
      </c>
      <c r="AR90" s="49">
        <f>COUNTIF(AC90,"NS")+COUNTIF(Z90,"NS")+COUNTIF(W90,"NS")+COUNTIF(T90,"NS")+COUNTIF(Q90,"NS")+COUNTIF(N90,"NS")+COUNTIF(K90,"NS")</f>
        <v>0</v>
      </c>
      <c r="AS90" s="49">
        <f>SUM(K90,N90,Q90,T90,W90,Z90,AC90)</f>
        <v>0</v>
      </c>
      <c r="AT90" s="125">
        <f>IF($AG$88=$AH$88,0,IF(OR(AND(AQ90=0,AR90&gt;0),AND(AQ90="ns",AS90&gt;0),AND(AQ90="ns",AS90=0,AR90=0)),1,IF(OR(AND(AR90&gt;=2,AS90&lt;AQ90),AND(AQ90="ns",AS90=0,AR90&gt;0),AS90=AQ90),0,1)))</f>
        <v>0</v>
      </c>
      <c r="AU90"/>
      <c r="AV90" s="49">
        <f>I90</f>
        <v>0</v>
      </c>
      <c r="AW90" s="49">
        <f>COUNTIF(AD90,"NS")+COUNTIF(AA90,"NS")+COUNTIF(X90,"NS")+COUNTIF(U90,"NS")+COUNTIF(R90,"NS")+COUNTIF(O90,"NS")+COUNTIF(L90,"NS")</f>
        <v>0</v>
      </c>
      <c r="AX90" s="49">
        <f>SUM(L90,O90,R90,U90,X90,AA90,AD90)</f>
        <v>0</v>
      </c>
      <c r="AY90" s="125">
        <f>IF($AG$88=$AH$88,0,IF(OR(AND(AV90=0,AW90&gt;0),AND(AV90="ns",AX90&gt;0),AND(AV90="ns",AX90=0,AW90=0)),1,IF(OR(AND(AW90&gt;=2,AX90&lt;AV90),AND(AV90="ns",AX90=0,AW90&gt;0),AX90=AV90),0,1)))</f>
        <v>0</v>
      </c>
      <c r="AZ90"/>
      <c r="BA90">
        <f>J90</f>
        <v>0</v>
      </c>
      <c r="BB90">
        <f>COUNTIF(K90:L90,"NS")</f>
        <v>0</v>
      </c>
      <c r="BC90">
        <f>SUM(K90:L90)</f>
        <v>0</v>
      </c>
      <c r="BD90" s="113">
        <f t="shared" ref="BD90:BD94" si="1">IF($AG$88=$AH$88,0,IF(OR(AND(BA90=0,BB90&gt;0),AND(BA90="NS",BC90&gt;0),AND(BA90="ns",BC90=0,BB90=0)),1,IF(OR(AND(BA90&gt;0,BB90=2),AND(BA90="NS",BB90=2),AND(BA90="NS",BC90=0,BB90&gt;0),BA90=BC90),0,1)))</f>
        <v>0</v>
      </c>
      <c r="BE90">
        <f>M90</f>
        <v>0</v>
      </c>
      <c r="BF90">
        <f>COUNTIF(N90:O90,"NS")</f>
        <v>0</v>
      </c>
      <c r="BG90">
        <f>SUM(N90:O90)</f>
        <v>0</v>
      </c>
      <c r="BH90" s="113">
        <f t="shared" ref="BH90:BH94" si="2">IF($AG$88=$AH$88,0,IF(OR(AND(BE90=0,BF90&gt;0),AND(BE90="NS",BG90&gt;0),AND(BE90="ns",BG90=0,BF90=0)),1,IF(OR(AND(BE90&gt;0,BF90=2),AND(BE90="NS",BF90=2),AND(BE90="NS",BG90=0,BF90&gt;0),BE90=BG90),0,1)))</f>
        <v>0</v>
      </c>
      <c r="BI90">
        <f>P90</f>
        <v>0</v>
      </c>
      <c r="BJ90">
        <f>COUNTIF(Q90:R90,"NS")</f>
        <v>0</v>
      </c>
      <c r="BK90">
        <f>SUM(Q90:R90)</f>
        <v>0</v>
      </c>
      <c r="BL90" s="113">
        <f t="shared" ref="BL90:BL94" si="3">IF($AG$88=$AH$88,0,IF(OR(AND(BI90=0,BJ90&gt;0),AND(BI90="NS",BK90&gt;0),AND(BI90="ns",BK90=0,BJ90=0)),1,IF(OR(AND(BI90&gt;0,BJ90=2),AND(BI90="NS",BJ90=2),AND(BI90="NS",BK90=0,BJ90&gt;0),BI90=BK90),0,1)))</f>
        <v>0</v>
      </c>
      <c r="BM90">
        <f>S90</f>
        <v>0</v>
      </c>
      <c r="BN90">
        <f>COUNTIF(T90:U90,"NS")</f>
        <v>0</v>
      </c>
      <c r="BO90">
        <f>SUM(T90:U90)</f>
        <v>0</v>
      </c>
      <c r="BP90" s="113">
        <f t="shared" ref="BP90:BP94" si="4">IF($AG$88=$AH$88,0,IF(OR(AND(BM90=0,BN90&gt;0),AND(BM90="NS",BO90&gt;0),AND(BM90="ns",BO90=0,BN90=0)),1,IF(OR(AND(BM90&gt;0,BN90=2),AND(BM90="NS",BN90=2),AND(BM90="NS",BO90=0,BN90&gt;0),BM90=BO90),0,1)))</f>
        <v>0</v>
      </c>
      <c r="BQ90">
        <f>V90</f>
        <v>0</v>
      </c>
      <c r="BR90">
        <f>COUNTIF(W90:X90,"NS")</f>
        <v>0</v>
      </c>
      <c r="BS90">
        <f>SUM(W90:X90)</f>
        <v>0</v>
      </c>
      <c r="BT90" s="113">
        <f t="shared" ref="BT90:BT94" si="5">IF($AG$88=$AH$88,0,IF(OR(AND(BQ90=0,BR90&gt;0),AND(BQ90="NS",BS90&gt;0),AND(BQ90="ns",BS90=0,BR90=0)),1,IF(OR(AND(BQ90&gt;0,BR90=2),AND(BQ90="NS",BR90=2),AND(BQ90="NS",BS90=0,BR90&gt;0),BQ90=BS90),0,1)))</f>
        <v>0</v>
      </c>
      <c r="BU90">
        <f>Y90</f>
        <v>0</v>
      </c>
      <c r="BV90">
        <f>COUNTIF(Z90:AA90,"NS")</f>
        <v>0</v>
      </c>
      <c r="BW90">
        <f>SUM(Z90:AA90)</f>
        <v>0</v>
      </c>
      <c r="BX90" s="113">
        <f t="shared" ref="BX90:BX94" si="6">IF($AG$88=$AH$88,0,IF(OR(AND(BU90=0,BV90&gt;0),AND(BU90="NS",BW90&gt;0),AND(BU90="ns",BW90=0,BV90=0)),1,IF(OR(AND(BU90&gt;0,BV90=2),AND(BU90="NS",BV90=2),AND(BU90="NS",BW90=0,BV90&gt;0),BU90=BW90),0,1)))</f>
        <v>0</v>
      </c>
      <c r="BY90">
        <f>AB90</f>
        <v>0</v>
      </c>
      <c r="BZ90">
        <f>COUNTIF(AC90:AD90,"NS")</f>
        <v>0</v>
      </c>
      <c r="CA90">
        <f>SUM(AC90:AD90)</f>
        <v>0</v>
      </c>
      <c r="CB90" s="113">
        <f t="shared" ref="CB90:CB93" si="7">IF($AG$88=$AH$88,0,IF(OR(AND(BY90=0,BZ90&gt;0),AND(BY90="NS",CA90&gt;0),AND(BY90="ns",CA90=0,BZ90=0)),1,IF(OR(AND(BY90&gt;0,BZ90=2),AND(BY90="NS",BZ90=2),AND(BY90="NS",CA90=0,BZ90&gt;0),BY90=CA90),0,1)))</f>
        <v>0</v>
      </c>
      <c r="CD90" s="119" t="s">
        <v>570</v>
      </c>
      <c r="CE90" s="11">
        <f>$J$81</f>
        <v>0</v>
      </c>
      <c r="CF90" s="11">
        <f>$J$79</f>
        <v>0</v>
      </c>
      <c r="CG90" s="11">
        <f>$J$80</f>
        <v>0</v>
      </c>
      <c r="CH90" s="11">
        <f>$M$81</f>
        <v>0</v>
      </c>
      <c r="CI90" s="11">
        <f>$M$79</f>
        <v>0</v>
      </c>
      <c r="CJ90" s="11">
        <f>$M$80</f>
        <v>0</v>
      </c>
      <c r="CK90" s="11">
        <f>$P$81</f>
        <v>0</v>
      </c>
      <c r="CL90" s="11">
        <f>$P$79</f>
        <v>0</v>
      </c>
      <c r="CM90" s="11">
        <f>$P$80</f>
        <v>0</v>
      </c>
      <c r="CN90" s="11">
        <f>$S$81</f>
        <v>0</v>
      </c>
      <c r="CO90" s="11">
        <f>$S$79</f>
        <v>0</v>
      </c>
      <c r="CP90" s="11">
        <f>$S$80</f>
        <v>0</v>
      </c>
      <c r="CQ90" s="11">
        <f>$V$81</f>
        <v>0</v>
      </c>
      <c r="CR90" s="11">
        <f>$V$79</f>
        <v>0</v>
      </c>
      <c r="CS90" s="11">
        <f>$V$80</f>
        <v>0</v>
      </c>
      <c r="CT90" s="11">
        <f>$Y$81</f>
        <v>0</v>
      </c>
      <c r="CU90" s="11">
        <f>$Y$79</f>
        <v>0</v>
      </c>
      <c r="CV90" s="11">
        <f>$Y$80</f>
        <v>0</v>
      </c>
      <c r="CW90" s="11">
        <f>$AB$81</f>
        <v>0</v>
      </c>
      <c r="CX90" s="11">
        <f>$AB$79</f>
        <v>0</v>
      </c>
      <c r="CY90" s="11">
        <f>$AB$80</f>
        <v>0</v>
      </c>
    </row>
    <row r="91" spans="1:109" ht="24" customHeight="1" x14ac:dyDescent="0.25">
      <c r="C91" s="7" t="s">
        <v>38</v>
      </c>
      <c r="D91" s="267" t="s">
        <v>51</v>
      </c>
      <c r="E91" s="268"/>
      <c r="F91" s="269"/>
      <c r="G91" s="200"/>
      <c r="H91" s="200"/>
      <c r="I91" s="200"/>
      <c r="J91" s="200"/>
      <c r="K91" s="204"/>
      <c r="L91" s="204"/>
      <c r="M91" s="200"/>
      <c r="N91" s="200"/>
      <c r="O91" s="200"/>
      <c r="P91" s="200"/>
      <c r="Q91" s="204"/>
      <c r="R91" s="204"/>
      <c r="S91" s="200"/>
      <c r="T91" s="200"/>
      <c r="U91" s="200"/>
      <c r="V91" s="200"/>
      <c r="W91" s="200"/>
      <c r="X91" s="200"/>
      <c r="Y91" s="200"/>
      <c r="Z91" s="204"/>
      <c r="AA91" s="204"/>
      <c r="AB91" s="200"/>
      <c r="AC91" s="204"/>
      <c r="AD91" s="204"/>
      <c r="AG91" s="49">
        <f>G91</f>
        <v>0</v>
      </c>
      <c r="AH91" s="49">
        <f>COUNTIF(H91:I91,"NS")</f>
        <v>0</v>
      </c>
      <c r="AI91" s="49">
        <f>SUM(H91:I91)</f>
        <v>0</v>
      </c>
      <c r="AJ91" s="113">
        <f t="shared" ref="AJ91:AJ93" si="8">IF($AG$88=$AH$88,0,IF(OR(AND(AG91=0,AH91&gt;0),AND(AG91="NS",AI91&gt;0),AND(AG91="ns",AI91=0,AH91=0)),1,IF(OR(AND(AG91&gt;0,AH91=2),AND(AG91="NS",AH91=2),AND(AG91="NS",AI91=0,AH91&gt;0),AG91=AI91),0,1)))</f>
        <v>0</v>
      </c>
      <c r="AL91" s="49"/>
      <c r="AM91" s="49"/>
      <c r="AN91" s="49"/>
      <c r="AO91" s="125"/>
      <c r="AQ91" s="49">
        <f>H91</f>
        <v>0</v>
      </c>
      <c r="AR91" s="49">
        <f>COUNTIF(AC91,"NS")+COUNTIF(Z91,"NS")+COUNTIF(W91,"NS")+COUNTIF(T91,"NS")+COUNTIF(Q91,"NS")+COUNTIF(N91,"NS")+COUNTIF(K91,"NS")</f>
        <v>0</v>
      </c>
      <c r="AS91" s="49">
        <f>SUM(K91,N91,Q91,T91,W91,Z91,AC91)</f>
        <v>0</v>
      </c>
      <c r="AT91" s="125">
        <f t="shared" ref="AT91:AT94" si="9">IF($AG$88=$AH$88,0,IF(OR(AND(AQ91=0,AR91&gt;0),AND(AQ91="ns",AS91&gt;0),AND(AQ91="ns",AS91=0,AR91=0)),1,IF(OR(AND(AR91&gt;=2,AS91&lt;AQ91),AND(AQ91="ns",AS91=0,AR91&gt;0),AS91=AQ91),0,1)))</f>
        <v>0</v>
      </c>
      <c r="AU91"/>
      <c r="AV91" s="49">
        <f>I91</f>
        <v>0</v>
      </c>
      <c r="AW91" s="49">
        <f>COUNTIF(AD91,"NS")+COUNTIF(AA91,"NS")+COUNTIF(X91,"NS")+COUNTIF(U91,"NS")+COUNTIF(R91,"NS")+COUNTIF(O91,"NS")+COUNTIF(L91,"NS")</f>
        <v>0</v>
      </c>
      <c r="AX91" s="49">
        <f>SUM(L91,O91,R91,U91,X91,AA91,AD91)</f>
        <v>0</v>
      </c>
      <c r="AY91" s="125">
        <f t="shared" ref="AY91:AY94" si="10">IF($AG$88=$AH$88,0,IF(OR(AND(AV91=0,AW91&gt;0),AND(AV91="ns",AX91&gt;0),AND(AV91="ns",AX91=0,AW91=0)),1,IF(OR(AND(AW91&gt;=2,AX91&lt;AV91),AND(AV91="ns",AX91=0,AW91&gt;0),AX91=AV91),0,1)))</f>
        <v>0</v>
      </c>
      <c r="AZ91"/>
      <c r="BA91">
        <f t="shared" ref="BA91:BA94" si="11">J91</f>
        <v>0</v>
      </c>
      <c r="BB91">
        <f t="shared" ref="BB91:BB94" si="12">COUNTIF(K91:L91,"NS")</f>
        <v>0</v>
      </c>
      <c r="BC91">
        <f t="shared" ref="BC91:BC94" si="13">SUM(K91:L91)</f>
        <v>0</v>
      </c>
      <c r="BD91" s="113">
        <f t="shared" si="1"/>
        <v>0</v>
      </c>
      <c r="BE91">
        <f t="shared" ref="BE91:BE94" si="14">M91</f>
        <v>0</v>
      </c>
      <c r="BF91">
        <f t="shared" ref="BF91:BF94" si="15">COUNTIF(N91:O91,"NS")</f>
        <v>0</v>
      </c>
      <c r="BG91">
        <f t="shared" ref="BG91:BG94" si="16">SUM(N91:O91)</f>
        <v>0</v>
      </c>
      <c r="BH91" s="113">
        <f t="shared" si="2"/>
        <v>0</v>
      </c>
      <c r="BI91">
        <f t="shared" ref="BI91:BI94" si="17">P91</f>
        <v>0</v>
      </c>
      <c r="BJ91">
        <f t="shared" ref="BJ91:BJ94" si="18">COUNTIF(Q91:R91,"NS")</f>
        <v>0</v>
      </c>
      <c r="BK91">
        <f t="shared" ref="BK91:BK94" si="19">SUM(Q91:R91)</f>
        <v>0</v>
      </c>
      <c r="BL91" s="113">
        <f t="shared" si="3"/>
        <v>0</v>
      </c>
      <c r="BM91">
        <f t="shared" ref="BM91:BM94" si="20">S91</f>
        <v>0</v>
      </c>
      <c r="BN91">
        <f t="shared" ref="BN91:BN94" si="21">COUNTIF(T91:U91,"NS")</f>
        <v>0</v>
      </c>
      <c r="BO91">
        <f t="shared" ref="BO91:BO94" si="22">SUM(T91:U91)</f>
        <v>0</v>
      </c>
      <c r="BP91" s="113">
        <f t="shared" si="4"/>
        <v>0</v>
      </c>
      <c r="BQ91">
        <f t="shared" ref="BQ91:BQ94" si="23">V91</f>
        <v>0</v>
      </c>
      <c r="BR91">
        <f t="shared" ref="BR91:BR94" si="24">COUNTIF(W91:X91,"NS")</f>
        <v>0</v>
      </c>
      <c r="BS91">
        <f t="shared" ref="BS91:BS94" si="25">SUM(W91:X91)</f>
        <v>0</v>
      </c>
      <c r="BT91" s="113">
        <f t="shared" si="5"/>
        <v>0</v>
      </c>
      <c r="BU91">
        <f t="shared" ref="BU91:BU94" si="26">Y91</f>
        <v>0</v>
      </c>
      <c r="BV91">
        <f t="shared" ref="BV91:BV94" si="27">COUNTIF(Z91:AA91,"NS")</f>
        <v>0</v>
      </c>
      <c r="BW91">
        <f t="shared" ref="BW91:BW94" si="28">SUM(Z91:AA91)</f>
        <v>0</v>
      </c>
      <c r="BX91" s="113">
        <f t="shared" si="6"/>
        <v>0</v>
      </c>
      <c r="BY91">
        <f t="shared" ref="BY91:BY94" si="29">AB91</f>
        <v>0</v>
      </c>
      <c r="BZ91">
        <f t="shared" ref="BZ91:BZ94" si="30">COUNTIF(AC91:AD91,"NS")</f>
        <v>0</v>
      </c>
      <c r="CA91">
        <f t="shared" ref="CA91:CA94" si="31">SUM(AC91:AD91)</f>
        <v>0</v>
      </c>
      <c r="CB91" s="113">
        <f t="shared" si="7"/>
        <v>0</v>
      </c>
      <c r="CD91" s="119" t="s">
        <v>567</v>
      </c>
      <c r="CE91" s="11">
        <f>COUNTIF(J90:J94,"NS")</f>
        <v>0</v>
      </c>
      <c r="CF91" s="11">
        <f t="shared" ref="CF91:CY91" si="32">COUNTIF(K90:K94,"NS")</f>
        <v>0</v>
      </c>
      <c r="CG91" s="11">
        <f t="shared" si="32"/>
        <v>0</v>
      </c>
      <c r="CH91" s="11">
        <f t="shared" si="32"/>
        <v>0</v>
      </c>
      <c r="CI91" s="11">
        <f t="shared" si="32"/>
        <v>0</v>
      </c>
      <c r="CJ91" s="11">
        <f t="shared" si="32"/>
        <v>0</v>
      </c>
      <c r="CK91" s="11">
        <f t="shared" si="32"/>
        <v>0</v>
      </c>
      <c r="CL91" s="11">
        <f t="shared" si="32"/>
        <v>0</v>
      </c>
      <c r="CM91" s="11">
        <f t="shared" si="32"/>
        <v>0</v>
      </c>
      <c r="CN91" s="11">
        <f t="shared" si="32"/>
        <v>0</v>
      </c>
      <c r="CO91" s="11">
        <f t="shared" si="32"/>
        <v>0</v>
      </c>
      <c r="CP91" s="11">
        <f t="shared" si="32"/>
        <v>0</v>
      </c>
      <c r="CQ91" s="11">
        <f t="shared" si="32"/>
        <v>0</v>
      </c>
      <c r="CR91" s="11">
        <f t="shared" si="32"/>
        <v>0</v>
      </c>
      <c r="CS91" s="11">
        <f t="shared" si="32"/>
        <v>0</v>
      </c>
      <c r="CT91" s="11">
        <f t="shared" si="32"/>
        <v>0</v>
      </c>
      <c r="CU91" s="11">
        <f t="shared" si="32"/>
        <v>0</v>
      </c>
      <c r="CV91" s="11">
        <f t="shared" si="32"/>
        <v>0</v>
      </c>
      <c r="CW91" s="11">
        <f t="shared" si="32"/>
        <v>0</v>
      </c>
      <c r="CX91" s="11">
        <f t="shared" si="32"/>
        <v>0</v>
      </c>
      <c r="CY91" s="11">
        <f t="shared" si="32"/>
        <v>0</v>
      </c>
    </row>
    <row r="92" spans="1:109" ht="15" customHeight="1" x14ac:dyDescent="0.25">
      <c r="C92" s="7" t="s">
        <v>52</v>
      </c>
      <c r="D92" s="267" t="s">
        <v>53</v>
      </c>
      <c r="E92" s="268"/>
      <c r="F92" s="269"/>
      <c r="G92" s="200"/>
      <c r="H92" s="200"/>
      <c r="I92" s="200"/>
      <c r="J92" s="200"/>
      <c r="K92" s="204"/>
      <c r="L92" s="204"/>
      <c r="M92" s="200"/>
      <c r="N92" s="200"/>
      <c r="O92" s="200"/>
      <c r="P92" s="200"/>
      <c r="Q92" s="204"/>
      <c r="R92" s="204"/>
      <c r="S92" s="200"/>
      <c r="T92" s="200"/>
      <c r="U92" s="200"/>
      <c r="V92" s="200"/>
      <c r="W92" s="200"/>
      <c r="X92" s="200"/>
      <c r="Y92" s="200"/>
      <c r="Z92" s="204"/>
      <c r="AA92" s="204"/>
      <c r="AB92" s="200"/>
      <c r="AC92" s="204"/>
      <c r="AD92" s="204"/>
      <c r="AG92" s="49">
        <f>G92</f>
        <v>0</v>
      </c>
      <c r="AH92" s="49">
        <f>COUNTIF(H92:I92,"NS")</f>
        <v>0</v>
      </c>
      <c r="AI92" s="49">
        <f>SUM(H92:I92)</f>
        <v>0</v>
      </c>
      <c r="AJ92" s="113">
        <f t="shared" si="8"/>
        <v>0</v>
      </c>
      <c r="AL92" s="49"/>
      <c r="AM92" s="49"/>
      <c r="AN92" s="49"/>
      <c r="AO92" s="125"/>
      <c r="AQ92" s="49">
        <f>H92</f>
        <v>0</v>
      </c>
      <c r="AR92" s="49">
        <f>COUNTIF(AC92,"NS")+COUNTIF(Z92,"NS")+COUNTIF(W92,"NS")+COUNTIF(T92,"NS")+COUNTIF(Q92,"NS")+COUNTIF(N92,"NS")+COUNTIF(K92,"NS")</f>
        <v>0</v>
      </c>
      <c r="AS92" s="49">
        <f>SUM(K92,N92,Q92,T92,W92,Z92,AC92)</f>
        <v>0</v>
      </c>
      <c r="AT92" s="125">
        <f t="shared" si="9"/>
        <v>0</v>
      </c>
      <c r="AU92"/>
      <c r="AV92" s="49">
        <f>I92</f>
        <v>0</v>
      </c>
      <c r="AW92" s="49">
        <f>COUNTIF(AD92,"NS")+COUNTIF(AA92,"NS")+COUNTIF(X92,"NS")+COUNTIF(U92,"NS")+COUNTIF(R92,"NS")+COUNTIF(O92,"NS")+COUNTIF(L92,"NS")</f>
        <v>0</v>
      </c>
      <c r="AX92" s="49">
        <f>SUM(L92,O92,R92,U92,X92,AA92,AD92)</f>
        <v>0</v>
      </c>
      <c r="AY92" s="125">
        <f t="shared" si="10"/>
        <v>0</v>
      </c>
      <c r="AZ92"/>
      <c r="BA92">
        <f t="shared" si="11"/>
        <v>0</v>
      </c>
      <c r="BB92">
        <f t="shared" si="12"/>
        <v>0</v>
      </c>
      <c r="BC92">
        <f t="shared" si="13"/>
        <v>0</v>
      </c>
      <c r="BD92" s="113">
        <f t="shared" si="1"/>
        <v>0</v>
      </c>
      <c r="BE92">
        <f t="shared" si="14"/>
        <v>0</v>
      </c>
      <c r="BF92">
        <f t="shared" si="15"/>
        <v>0</v>
      </c>
      <c r="BG92">
        <f t="shared" si="16"/>
        <v>0</v>
      </c>
      <c r="BH92" s="113">
        <f t="shared" si="2"/>
        <v>0</v>
      </c>
      <c r="BI92">
        <f t="shared" si="17"/>
        <v>0</v>
      </c>
      <c r="BJ92">
        <f t="shared" si="18"/>
        <v>0</v>
      </c>
      <c r="BK92">
        <f t="shared" si="19"/>
        <v>0</v>
      </c>
      <c r="BL92" s="113">
        <f t="shared" si="3"/>
        <v>0</v>
      </c>
      <c r="BM92">
        <f t="shared" si="20"/>
        <v>0</v>
      </c>
      <c r="BN92">
        <f t="shared" si="21"/>
        <v>0</v>
      </c>
      <c r="BO92">
        <f t="shared" si="22"/>
        <v>0</v>
      </c>
      <c r="BP92" s="113">
        <f t="shared" si="4"/>
        <v>0</v>
      </c>
      <c r="BQ92">
        <f t="shared" si="23"/>
        <v>0</v>
      </c>
      <c r="BR92">
        <f t="shared" si="24"/>
        <v>0</v>
      </c>
      <c r="BS92">
        <f t="shared" si="25"/>
        <v>0</v>
      </c>
      <c r="BT92" s="113">
        <f t="shared" si="5"/>
        <v>0</v>
      </c>
      <c r="BU92">
        <f t="shared" si="26"/>
        <v>0</v>
      </c>
      <c r="BV92">
        <f t="shared" si="27"/>
        <v>0</v>
      </c>
      <c r="BW92">
        <f t="shared" si="28"/>
        <v>0</v>
      </c>
      <c r="BX92" s="113">
        <f t="shared" si="6"/>
        <v>0</v>
      </c>
      <c r="BY92">
        <f t="shared" si="29"/>
        <v>0</v>
      </c>
      <c r="BZ92">
        <f t="shared" si="30"/>
        <v>0</v>
      </c>
      <c r="CA92">
        <f t="shared" si="31"/>
        <v>0</v>
      </c>
      <c r="CB92" s="113">
        <f t="shared" si="7"/>
        <v>0</v>
      </c>
      <c r="CD92" s="119" t="s">
        <v>571</v>
      </c>
      <c r="CE92" s="11">
        <f t="shared" ref="CE92:CY92" si="33">SUM(J90:J94)</f>
        <v>0</v>
      </c>
      <c r="CF92" s="11">
        <f t="shared" si="33"/>
        <v>0</v>
      </c>
      <c r="CG92" s="11">
        <f t="shared" si="33"/>
        <v>0</v>
      </c>
      <c r="CH92" s="11">
        <f t="shared" si="33"/>
        <v>0</v>
      </c>
      <c r="CI92" s="11">
        <f t="shared" si="33"/>
        <v>0</v>
      </c>
      <c r="CJ92" s="11">
        <f t="shared" si="33"/>
        <v>0</v>
      </c>
      <c r="CK92" s="11">
        <f t="shared" si="33"/>
        <v>0</v>
      </c>
      <c r="CL92" s="11">
        <f t="shared" si="33"/>
        <v>0</v>
      </c>
      <c r="CM92" s="11">
        <f t="shared" si="33"/>
        <v>0</v>
      </c>
      <c r="CN92" s="11">
        <f t="shared" si="33"/>
        <v>0</v>
      </c>
      <c r="CO92" s="11">
        <f t="shared" si="33"/>
        <v>0</v>
      </c>
      <c r="CP92" s="11">
        <f t="shared" si="33"/>
        <v>0</v>
      </c>
      <c r="CQ92" s="11">
        <f t="shared" si="33"/>
        <v>0</v>
      </c>
      <c r="CR92" s="11">
        <f t="shared" si="33"/>
        <v>0</v>
      </c>
      <c r="CS92" s="11">
        <f t="shared" si="33"/>
        <v>0</v>
      </c>
      <c r="CT92" s="11">
        <f t="shared" si="33"/>
        <v>0</v>
      </c>
      <c r="CU92" s="11">
        <f t="shared" si="33"/>
        <v>0</v>
      </c>
      <c r="CV92" s="11">
        <f t="shared" si="33"/>
        <v>0</v>
      </c>
      <c r="CW92" s="11">
        <f t="shared" si="33"/>
        <v>0</v>
      </c>
      <c r="CX92" s="11">
        <f t="shared" si="33"/>
        <v>0</v>
      </c>
      <c r="CY92" s="11">
        <f t="shared" si="33"/>
        <v>0</v>
      </c>
    </row>
    <row r="93" spans="1:109" ht="15" customHeight="1" x14ac:dyDescent="0.25">
      <c r="C93" s="7" t="s">
        <v>54</v>
      </c>
      <c r="D93" s="267" t="s">
        <v>55</v>
      </c>
      <c r="E93" s="268"/>
      <c r="F93" s="269"/>
      <c r="G93" s="200"/>
      <c r="H93" s="200"/>
      <c r="I93" s="200"/>
      <c r="J93" s="200"/>
      <c r="K93" s="204"/>
      <c r="L93" s="204"/>
      <c r="M93" s="200"/>
      <c r="N93" s="200"/>
      <c r="O93" s="200"/>
      <c r="P93" s="200"/>
      <c r="Q93" s="204"/>
      <c r="R93" s="204"/>
      <c r="S93" s="200"/>
      <c r="T93" s="200"/>
      <c r="U93" s="200"/>
      <c r="V93" s="200"/>
      <c r="W93" s="200"/>
      <c r="X93" s="200"/>
      <c r="Y93" s="200"/>
      <c r="Z93" s="204"/>
      <c r="AA93" s="204"/>
      <c r="AB93" s="200"/>
      <c r="AC93" s="204"/>
      <c r="AD93" s="204"/>
      <c r="AG93" s="49">
        <f>G93</f>
        <v>0</v>
      </c>
      <c r="AH93" s="49">
        <f>COUNTIF(H93:I93,"NS")</f>
        <v>0</v>
      </c>
      <c r="AI93" s="49">
        <f>SUM(H93:I93)</f>
        <v>0</v>
      </c>
      <c r="AJ93" s="113">
        <f t="shared" si="8"/>
        <v>0</v>
      </c>
      <c r="AL93" s="49"/>
      <c r="AM93" s="49"/>
      <c r="AN93" s="49"/>
      <c r="AO93" s="125"/>
      <c r="AQ93" s="49">
        <f>H93</f>
        <v>0</v>
      </c>
      <c r="AR93" s="49">
        <f>COUNTIF(AC93,"NS")+COUNTIF(Z93,"NS")+COUNTIF(W93,"NS")+COUNTIF(T93,"NS")+COUNTIF(Q93,"NS")+COUNTIF(N93,"NS")+COUNTIF(K93,"NS")</f>
        <v>0</v>
      </c>
      <c r="AS93" s="49">
        <f>SUM(K93,N93,Q93,T93,W93,Z93,AC93)</f>
        <v>0</v>
      </c>
      <c r="AT93" s="125">
        <f t="shared" si="9"/>
        <v>0</v>
      </c>
      <c r="AU93"/>
      <c r="AV93" s="49">
        <f>I93</f>
        <v>0</v>
      </c>
      <c r="AW93" s="49">
        <f>COUNTIF(AD93,"NS")+COUNTIF(AA93,"NS")+COUNTIF(X93,"NS")+COUNTIF(U93,"NS")+COUNTIF(R93,"NS")+COUNTIF(O93,"NS")+COUNTIF(L93,"NS")</f>
        <v>0</v>
      </c>
      <c r="AX93" s="49">
        <f>SUM(L93,O93,R93,U93,X93,AA93,AD93)</f>
        <v>0</v>
      </c>
      <c r="AY93" s="125">
        <f t="shared" si="10"/>
        <v>0</v>
      </c>
      <c r="AZ93"/>
      <c r="BA93">
        <f t="shared" si="11"/>
        <v>0</v>
      </c>
      <c r="BB93">
        <f t="shared" si="12"/>
        <v>0</v>
      </c>
      <c r="BC93">
        <f t="shared" si="13"/>
        <v>0</v>
      </c>
      <c r="BD93" s="113">
        <f t="shared" si="1"/>
        <v>0</v>
      </c>
      <c r="BE93">
        <f t="shared" si="14"/>
        <v>0</v>
      </c>
      <c r="BF93">
        <f t="shared" si="15"/>
        <v>0</v>
      </c>
      <c r="BG93">
        <f t="shared" si="16"/>
        <v>0</v>
      </c>
      <c r="BH93" s="113">
        <f t="shared" si="2"/>
        <v>0</v>
      </c>
      <c r="BI93">
        <f t="shared" si="17"/>
        <v>0</v>
      </c>
      <c r="BJ93">
        <f t="shared" si="18"/>
        <v>0</v>
      </c>
      <c r="BK93">
        <f t="shared" si="19"/>
        <v>0</v>
      </c>
      <c r="BL93" s="113">
        <f t="shared" si="3"/>
        <v>0</v>
      </c>
      <c r="BM93">
        <f t="shared" si="20"/>
        <v>0</v>
      </c>
      <c r="BN93">
        <f t="shared" si="21"/>
        <v>0</v>
      </c>
      <c r="BO93">
        <f t="shared" si="22"/>
        <v>0</v>
      </c>
      <c r="BP93" s="113">
        <f t="shared" si="4"/>
        <v>0</v>
      </c>
      <c r="BQ93">
        <f t="shared" si="23"/>
        <v>0</v>
      </c>
      <c r="BR93">
        <f t="shared" si="24"/>
        <v>0</v>
      </c>
      <c r="BS93">
        <f t="shared" si="25"/>
        <v>0</v>
      </c>
      <c r="BT93" s="113">
        <f t="shared" si="5"/>
        <v>0</v>
      </c>
      <c r="BU93">
        <f t="shared" si="26"/>
        <v>0</v>
      </c>
      <c r="BV93">
        <f t="shared" si="27"/>
        <v>0</v>
      </c>
      <c r="BW93">
        <f t="shared" si="28"/>
        <v>0</v>
      </c>
      <c r="BX93" s="113">
        <f t="shared" si="6"/>
        <v>0</v>
      </c>
      <c r="BY93">
        <f t="shared" si="29"/>
        <v>0</v>
      </c>
      <c r="BZ93">
        <f t="shared" si="30"/>
        <v>0</v>
      </c>
      <c r="CA93">
        <f t="shared" si="31"/>
        <v>0</v>
      </c>
      <c r="CB93" s="113">
        <f t="shared" si="7"/>
        <v>0</v>
      </c>
      <c r="CD93" s="119" t="s">
        <v>572</v>
      </c>
      <c r="CE93" s="129">
        <f t="shared" ref="CE93:CY93" si="34">IF($AG$88=$AH$88,0,IF(OR(AND(CE90=0,CE91&gt;0),AND(CE90="ns",CE92&gt;0),AND(CE90="ns",CE92=0,CE91=0)),1,IF(OR(AND(CE91&gt;=2,CE92&lt;CE90),AND(CE90="ns",CE92=0,CE91&gt;0),CE92=CE90),0,1)))</f>
        <v>0</v>
      </c>
      <c r="CF93" s="129">
        <f t="shared" si="34"/>
        <v>0</v>
      </c>
      <c r="CG93" s="129">
        <f t="shared" si="34"/>
        <v>0</v>
      </c>
      <c r="CH93" s="129">
        <f t="shared" si="34"/>
        <v>0</v>
      </c>
      <c r="CI93" s="129">
        <f t="shared" si="34"/>
        <v>0</v>
      </c>
      <c r="CJ93" s="129">
        <f t="shared" si="34"/>
        <v>0</v>
      </c>
      <c r="CK93" s="129">
        <f t="shared" si="34"/>
        <v>0</v>
      </c>
      <c r="CL93" s="129">
        <f t="shared" si="34"/>
        <v>0</v>
      </c>
      <c r="CM93" s="129">
        <f t="shared" si="34"/>
        <v>0</v>
      </c>
      <c r="CN93" s="129">
        <f t="shared" si="34"/>
        <v>0</v>
      </c>
      <c r="CO93" s="129">
        <f t="shared" si="34"/>
        <v>0</v>
      </c>
      <c r="CP93" s="129">
        <f t="shared" si="34"/>
        <v>0</v>
      </c>
      <c r="CQ93" s="129">
        <f t="shared" si="34"/>
        <v>0</v>
      </c>
      <c r="CR93" s="129">
        <f t="shared" si="34"/>
        <v>0</v>
      </c>
      <c r="CS93" s="129">
        <f t="shared" si="34"/>
        <v>0</v>
      </c>
      <c r="CT93" s="129">
        <f t="shared" si="34"/>
        <v>0</v>
      </c>
      <c r="CU93" s="129">
        <f t="shared" si="34"/>
        <v>0</v>
      </c>
      <c r="CV93" s="129">
        <f t="shared" si="34"/>
        <v>0</v>
      </c>
      <c r="CW93" s="129">
        <f t="shared" si="34"/>
        <v>0</v>
      </c>
      <c r="CX93" s="129">
        <f t="shared" si="34"/>
        <v>0</v>
      </c>
      <c r="CY93" s="129">
        <f t="shared" si="34"/>
        <v>0</v>
      </c>
    </row>
    <row r="94" spans="1:109" ht="15" customHeight="1" x14ac:dyDescent="0.25">
      <c r="C94" s="7" t="s">
        <v>56</v>
      </c>
      <c r="D94" s="267" t="s">
        <v>47</v>
      </c>
      <c r="E94" s="268"/>
      <c r="F94" s="269"/>
      <c r="G94" s="200"/>
      <c r="H94" s="200"/>
      <c r="I94" s="200"/>
      <c r="J94" s="200"/>
      <c r="K94" s="204"/>
      <c r="L94" s="204"/>
      <c r="M94" s="200"/>
      <c r="N94" s="200"/>
      <c r="O94" s="200"/>
      <c r="P94" s="200"/>
      <c r="Q94" s="204"/>
      <c r="R94" s="204"/>
      <c r="S94" s="200"/>
      <c r="T94" s="200"/>
      <c r="U94" s="200"/>
      <c r="V94" s="200"/>
      <c r="W94" s="200"/>
      <c r="X94" s="200"/>
      <c r="Y94" s="200"/>
      <c r="Z94" s="204"/>
      <c r="AA94" s="204"/>
      <c r="AB94" s="200"/>
      <c r="AC94" s="204"/>
      <c r="AD94" s="204"/>
      <c r="AG94" s="49">
        <f>G94</f>
        <v>0</v>
      </c>
      <c r="AH94" s="49">
        <f>COUNTIF(H94:I94,"NS")</f>
        <v>0</v>
      </c>
      <c r="AI94" s="49">
        <f>SUM(H94:I94)</f>
        <v>0</v>
      </c>
      <c r="AJ94" s="113">
        <f>IF($AG$88=$AH$88,0,IF(OR(AND(AG94=0,AH94&gt;0),AND(AG94="NS",AI94&gt;0),AND(AG94="ns",AI94=0,AH94=0)),1,IF(OR(AND(AG94&gt;0,AH94=2),AND(AG94="NS",AH94=2),AND(AG94="NS",AI94=0,AH94&gt;0),AG94=AI94),0,1)))</f>
        <v>0</v>
      </c>
      <c r="AL94" s="49"/>
      <c r="AM94" s="49"/>
      <c r="AN94" s="49"/>
      <c r="AO94" s="125"/>
      <c r="AQ94" s="49">
        <f>H94</f>
        <v>0</v>
      </c>
      <c r="AR94" s="49">
        <f>COUNTIF(AC94,"NS")+COUNTIF(Z94,"NS")+COUNTIF(W94,"NS")+COUNTIF(T94,"NS")+COUNTIF(Q94,"NS")+COUNTIF(N94,"NS")+COUNTIF(K94,"NS")</f>
        <v>0</v>
      </c>
      <c r="AS94" s="49">
        <f>SUM(K94,N94,Q94,T94,W94,Z94,AC94)</f>
        <v>0</v>
      </c>
      <c r="AT94" s="125">
        <f t="shared" si="9"/>
        <v>0</v>
      </c>
      <c r="AU94"/>
      <c r="AV94" s="49">
        <f>I94</f>
        <v>0</v>
      </c>
      <c r="AW94" s="49">
        <f>COUNTIF(AD94,"NS")+COUNTIF(AA94,"NS")+COUNTIF(X94,"NS")+COUNTIF(U94,"NS")+COUNTIF(R94,"NS")+COUNTIF(O94,"NS")+COUNTIF(L94,"NS")</f>
        <v>0</v>
      </c>
      <c r="AX94" s="49">
        <f>SUM(L94,O94,R94,U94,X94,AA94,AD94)</f>
        <v>0</v>
      </c>
      <c r="AY94" s="125">
        <f t="shared" si="10"/>
        <v>0</v>
      </c>
      <c r="AZ94"/>
      <c r="BA94">
        <f t="shared" si="11"/>
        <v>0</v>
      </c>
      <c r="BB94">
        <f t="shared" si="12"/>
        <v>0</v>
      </c>
      <c r="BC94">
        <f t="shared" si="13"/>
        <v>0</v>
      </c>
      <c r="BD94" s="113">
        <f t="shared" si="1"/>
        <v>0</v>
      </c>
      <c r="BE94">
        <f t="shared" si="14"/>
        <v>0</v>
      </c>
      <c r="BF94">
        <f t="shared" si="15"/>
        <v>0</v>
      </c>
      <c r="BG94">
        <f t="shared" si="16"/>
        <v>0</v>
      </c>
      <c r="BH94" s="113">
        <f t="shared" si="2"/>
        <v>0</v>
      </c>
      <c r="BI94">
        <f t="shared" si="17"/>
        <v>0</v>
      </c>
      <c r="BJ94">
        <f t="shared" si="18"/>
        <v>0</v>
      </c>
      <c r="BK94">
        <f t="shared" si="19"/>
        <v>0</v>
      </c>
      <c r="BL94" s="113">
        <f t="shared" si="3"/>
        <v>0</v>
      </c>
      <c r="BM94">
        <f t="shared" si="20"/>
        <v>0</v>
      </c>
      <c r="BN94">
        <f t="shared" si="21"/>
        <v>0</v>
      </c>
      <c r="BO94">
        <f t="shared" si="22"/>
        <v>0</v>
      </c>
      <c r="BP94" s="113">
        <f t="shared" si="4"/>
        <v>0</v>
      </c>
      <c r="BQ94">
        <f t="shared" si="23"/>
        <v>0</v>
      </c>
      <c r="BR94">
        <f t="shared" si="24"/>
        <v>0</v>
      </c>
      <c r="BS94">
        <f t="shared" si="25"/>
        <v>0</v>
      </c>
      <c r="BT94" s="113">
        <f t="shared" si="5"/>
        <v>0</v>
      </c>
      <c r="BU94">
        <f t="shared" si="26"/>
        <v>0</v>
      </c>
      <c r="BV94">
        <f t="shared" si="27"/>
        <v>0</v>
      </c>
      <c r="BW94">
        <f t="shared" si="28"/>
        <v>0</v>
      </c>
      <c r="BX94" s="113">
        <f t="shared" si="6"/>
        <v>0</v>
      </c>
      <c r="BY94">
        <f t="shared" si="29"/>
        <v>0</v>
      </c>
      <c r="BZ94">
        <f t="shared" si="30"/>
        <v>0</v>
      </c>
      <c r="CA94">
        <f t="shared" si="31"/>
        <v>0</v>
      </c>
      <c r="CB94" s="113">
        <f>IF($AG$88=$AH$88,0,IF(OR(AND(BY94=0,BZ94&gt;0),AND(BY94="NS",CA94&gt;0),AND(BY94="ns",CA94=0,BZ94=0)),1,IF(OR(AND(BY94&gt;0,BZ94=2),AND(BY94="NS",BZ94=2),AND(BY94="NS",CA94=0,BZ94&gt;0),BY94=CA94),0,1)))</f>
        <v>0</v>
      </c>
      <c r="CZ94" s="116">
        <f>SUM(CE93:CY93)</f>
        <v>0</v>
      </c>
    </row>
    <row r="95" spans="1:109" ht="15" customHeight="1" x14ac:dyDescent="0.25">
      <c r="F95" s="63" t="s">
        <v>34</v>
      </c>
      <c r="G95" s="100">
        <f t="shared" ref="G95:AD95" si="35">IF(AND(SUM(G90:G94)=0,COUNTIF(G90:G94,"NS")&gt;0),"NS",SUM(G90:G94))</f>
        <v>0</v>
      </c>
      <c r="H95" s="101">
        <f t="shared" si="35"/>
        <v>0</v>
      </c>
      <c r="I95" s="101">
        <f t="shared" si="35"/>
        <v>0</v>
      </c>
      <c r="J95" s="199">
        <f t="shared" si="35"/>
        <v>0</v>
      </c>
      <c r="K95" s="199">
        <f t="shared" si="35"/>
        <v>0</v>
      </c>
      <c r="L95" s="199">
        <f t="shared" si="35"/>
        <v>0</v>
      </c>
      <c r="M95" s="199">
        <f t="shared" si="35"/>
        <v>0</v>
      </c>
      <c r="N95" s="199">
        <f t="shared" si="35"/>
        <v>0</v>
      </c>
      <c r="O95" s="199">
        <f t="shared" si="35"/>
        <v>0</v>
      </c>
      <c r="P95" s="199">
        <f t="shared" si="35"/>
        <v>0</v>
      </c>
      <c r="Q95" s="199">
        <f t="shared" si="35"/>
        <v>0</v>
      </c>
      <c r="R95" s="199">
        <f t="shared" si="35"/>
        <v>0</v>
      </c>
      <c r="S95" s="199">
        <f t="shared" si="35"/>
        <v>0</v>
      </c>
      <c r="T95" s="199">
        <f t="shared" si="35"/>
        <v>0</v>
      </c>
      <c r="U95" s="199">
        <f t="shared" si="35"/>
        <v>0</v>
      </c>
      <c r="V95" s="199">
        <f t="shared" si="35"/>
        <v>0</v>
      </c>
      <c r="W95" s="199">
        <f t="shared" si="35"/>
        <v>0</v>
      </c>
      <c r="X95" s="199">
        <f t="shared" si="35"/>
        <v>0</v>
      </c>
      <c r="Y95" s="199">
        <f t="shared" si="35"/>
        <v>0</v>
      </c>
      <c r="Z95" s="199">
        <f t="shared" si="35"/>
        <v>0</v>
      </c>
      <c r="AA95" s="199">
        <f t="shared" si="35"/>
        <v>0</v>
      </c>
      <c r="AB95" s="199">
        <f t="shared" si="35"/>
        <v>0</v>
      </c>
      <c r="AC95" s="199">
        <f t="shared" si="35"/>
        <v>0</v>
      </c>
      <c r="AD95" s="199">
        <f t="shared" si="35"/>
        <v>0</v>
      </c>
      <c r="AJ95" s="116">
        <f>SUM(AJ90:AJ94)</f>
        <v>0</v>
      </c>
      <c r="AM95"/>
      <c r="AN95"/>
      <c r="AO95" s="116">
        <f>SUM(AO90:AO94)</f>
        <v>0</v>
      </c>
      <c r="AP95"/>
      <c r="AQ95"/>
      <c r="AR95"/>
      <c r="AS95"/>
      <c r="AT95" s="116">
        <f>SUM(AT90:AT94)</f>
        <v>0</v>
      </c>
      <c r="AU95"/>
      <c r="AV95"/>
      <c r="AW95"/>
      <c r="AX95"/>
      <c r="AY95" s="116">
        <f>SUM(AY90:AY94)</f>
        <v>0</v>
      </c>
      <c r="AZ95"/>
      <c r="BA95"/>
      <c r="BB95"/>
      <c r="BC95"/>
      <c r="BD95" s="116">
        <f>SUM(BD90:BD94)</f>
        <v>0</v>
      </c>
      <c r="BE95"/>
      <c r="BF95"/>
      <c r="BG95"/>
      <c r="BH95" s="116">
        <f>SUM(BH90:BH94)</f>
        <v>0</v>
      </c>
      <c r="BI95"/>
      <c r="BJ95"/>
      <c r="BK95"/>
      <c r="BL95" s="116">
        <f>SUM(BL90:BL94)</f>
        <v>0</v>
      </c>
      <c r="BM95"/>
      <c r="BN95"/>
      <c r="BO95"/>
      <c r="BP95" s="116">
        <f>SUM(BP90:BP94)</f>
        <v>0</v>
      </c>
      <c r="BQ95"/>
      <c r="BR95"/>
      <c r="BS95"/>
      <c r="BT95" s="116">
        <f>SUM(BT90:BT94)</f>
        <v>0</v>
      </c>
      <c r="BU95"/>
      <c r="BV95"/>
      <c r="BW95"/>
      <c r="BX95" s="116">
        <f>SUM(BX90:BX94)</f>
        <v>0</v>
      </c>
      <c r="BY95"/>
      <c r="BZ95"/>
      <c r="CB95" s="116">
        <f>SUM(CB90:CB94)</f>
        <v>0</v>
      </c>
    </row>
    <row r="96" spans="1:109" ht="15" customHeight="1" x14ac:dyDescent="0.25">
      <c r="B96" s="243" t="str">
        <f>IF(SUM(AJ95:AY95)&gt;=1,"Error: Verificar la suma por fila.","")</f>
        <v/>
      </c>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row>
    <row r="97" spans="1:104" ht="15" customHeight="1" x14ac:dyDescent="0.2">
      <c r="B97" s="243" t="str">
        <f>IF(SUM(BD95:CB95)&gt;=1,"Error: Verificar la suma por fila desagregada.","")</f>
        <v/>
      </c>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row>
    <row r="98" spans="1:104" ht="15" customHeight="1" x14ac:dyDescent="0.2">
      <c r="B98" s="263" t="str">
        <f>IF(SUM(CZ94)&gt;=1,"Error: Verificar la consistencia con la pregunta 5","")</f>
        <v/>
      </c>
      <c r="C98" s="263"/>
      <c r="D98" s="263"/>
      <c r="E98" s="263"/>
      <c r="F98" s="263"/>
      <c r="G98" s="263"/>
      <c r="H98" s="263"/>
      <c r="I98" s="263"/>
      <c r="J98" s="263"/>
      <c r="K98" s="263"/>
      <c r="L98" s="263"/>
      <c r="M98" s="263"/>
      <c r="N98" s="263"/>
      <c r="O98" s="263"/>
      <c r="P98" s="245" t="str">
        <f>IF(OR(AG88=AH88,AG88=AI88),"","Error: Debe completar toda la información requerida.")</f>
        <v/>
      </c>
      <c r="Q98" s="245"/>
      <c r="R98" s="245"/>
      <c r="S98" s="245"/>
      <c r="T98" s="245"/>
      <c r="U98" s="245"/>
      <c r="V98" s="245"/>
      <c r="W98" s="245"/>
      <c r="X98" s="245"/>
      <c r="Y98" s="245"/>
      <c r="Z98" s="245"/>
      <c r="AA98" s="245"/>
      <c r="AB98" s="245"/>
      <c r="AC98" s="245"/>
      <c r="AD98" s="245"/>
    </row>
    <row r="99" spans="1:104" ht="24" customHeight="1" x14ac:dyDescent="0.2">
      <c r="A99" s="4" t="s">
        <v>57</v>
      </c>
      <c r="B99" s="324" t="s">
        <v>422</v>
      </c>
      <c r="C99" s="324"/>
      <c r="D99" s="324"/>
      <c r="E99" s="324"/>
      <c r="F99" s="324"/>
      <c r="G99" s="324"/>
      <c r="H99" s="324"/>
      <c r="I99" s="324"/>
      <c r="J99" s="324"/>
      <c r="K99" s="324"/>
      <c r="L99" s="324"/>
      <c r="M99" s="324"/>
      <c r="N99" s="324"/>
      <c r="O99" s="324"/>
      <c r="P99" s="324"/>
      <c r="Q99" s="324"/>
      <c r="R99" s="324"/>
      <c r="S99" s="324"/>
      <c r="T99" s="324"/>
      <c r="U99" s="324"/>
      <c r="V99" s="324"/>
      <c r="W99" s="324"/>
      <c r="X99" s="324"/>
      <c r="Y99" s="324"/>
      <c r="Z99" s="324"/>
      <c r="AA99" s="324"/>
      <c r="AB99" s="324"/>
      <c r="AC99" s="324"/>
      <c r="AD99" s="324"/>
    </row>
    <row r="100" spans="1:104" ht="24" customHeight="1" x14ac:dyDescent="0.2">
      <c r="C100" s="289" t="s">
        <v>506</v>
      </c>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row>
    <row r="101" spans="1:104" x14ac:dyDescent="0.2"/>
    <row r="102" spans="1:104" ht="24" customHeight="1" x14ac:dyDescent="0.25">
      <c r="C102" s="336" t="s">
        <v>72</v>
      </c>
      <c r="D102" s="337"/>
      <c r="E102" s="337"/>
      <c r="F102" s="338"/>
      <c r="G102" s="270" t="s">
        <v>325</v>
      </c>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G102" s="11" t="s">
        <v>563</v>
      </c>
      <c r="AH102" s="11" t="s">
        <v>564</v>
      </c>
      <c r="AI102" s="11" t="s">
        <v>565</v>
      </c>
      <c r="AP102"/>
      <c r="AQ102"/>
      <c r="AR102"/>
      <c r="AS102"/>
      <c r="AT102"/>
      <c r="AU102"/>
      <c r="AV102"/>
      <c r="AW102"/>
      <c r="AX102"/>
      <c r="AY102"/>
      <c r="AZ102"/>
      <c r="BA102" t="s">
        <v>574</v>
      </c>
      <c r="BB102"/>
      <c r="BC102"/>
      <c r="BD102"/>
      <c r="BE102"/>
      <c r="BF102"/>
      <c r="BG102"/>
      <c r="BH102"/>
      <c r="BI102"/>
      <c r="BJ102"/>
      <c r="BK102"/>
      <c r="BL102"/>
      <c r="BM102"/>
      <c r="BN102"/>
      <c r="BO102"/>
      <c r="BP102"/>
      <c r="BQ102"/>
      <c r="BR102"/>
      <c r="BS102"/>
      <c r="BT102"/>
      <c r="BU102"/>
      <c r="BV102"/>
      <c r="BW102"/>
      <c r="BX102"/>
      <c r="BY102"/>
      <c r="BZ102"/>
      <c r="CE102" s="11" t="s">
        <v>573</v>
      </c>
    </row>
    <row r="103" spans="1:104" ht="64.5" customHeight="1" x14ac:dyDescent="0.25">
      <c r="C103" s="355"/>
      <c r="D103" s="356"/>
      <c r="E103" s="356"/>
      <c r="F103" s="357"/>
      <c r="G103" s="368" t="s">
        <v>40</v>
      </c>
      <c r="H103" s="368" t="s">
        <v>37</v>
      </c>
      <c r="I103" s="368" t="s">
        <v>39</v>
      </c>
      <c r="J103" s="282" t="s">
        <v>41</v>
      </c>
      <c r="K103" s="283"/>
      <c r="L103" s="284"/>
      <c r="M103" s="282" t="s">
        <v>42</v>
      </c>
      <c r="N103" s="283"/>
      <c r="O103" s="284"/>
      <c r="P103" s="282" t="s">
        <v>43</v>
      </c>
      <c r="Q103" s="283"/>
      <c r="R103" s="284"/>
      <c r="S103" s="282" t="s">
        <v>44</v>
      </c>
      <c r="T103" s="283"/>
      <c r="U103" s="283"/>
      <c r="V103" s="282" t="s">
        <v>45</v>
      </c>
      <c r="W103" s="283"/>
      <c r="X103" s="283"/>
      <c r="Y103" s="282" t="s">
        <v>46</v>
      </c>
      <c r="Z103" s="283"/>
      <c r="AA103" s="283"/>
      <c r="AB103" s="282" t="s">
        <v>47</v>
      </c>
      <c r="AC103" s="283"/>
      <c r="AD103" s="284"/>
      <c r="AG103" s="11">
        <f>COUNTBLANK(G105:AD113)</f>
        <v>216</v>
      </c>
      <c r="AH103" s="11">
        <v>216</v>
      </c>
      <c r="AI103" s="11">
        <v>0</v>
      </c>
      <c r="AP103"/>
      <c r="AQ103"/>
      <c r="AR103"/>
      <c r="AS103"/>
      <c r="AT103"/>
      <c r="AU103"/>
      <c r="AV103"/>
      <c r="AW103"/>
      <c r="AX103"/>
      <c r="AY103"/>
      <c r="AZ103"/>
      <c r="BA103" s="281" t="s">
        <v>41</v>
      </c>
      <c r="BB103" s="281"/>
      <c r="BC103" s="281"/>
      <c r="BD103" s="281"/>
      <c r="BE103" s="281" t="s">
        <v>42</v>
      </c>
      <c r="BF103" s="281"/>
      <c r="BG103" s="281"/>
      <c r="BH103" s="281"/>
      <c r="BI103" s="281" t="s">
        <v>43</v>
      </c>
      <c r="BJ103" s="281"/>
      <c r="BK103" s="281"/>
      <c r="BL103" s="281"/>
      <c r="BM103" s="281" t="s">
        <v>44</v>
      </c>
      <c r="BN103" s="281"/>
      <c r="BO103" s="281"/>
      <c r="BP103" s="281"/>
      <c r="BQ103" s="281" t="s">
        <v>45</v>
      </c>
      <c r="BR103" s="281"/>
      <c r="BS103" s="281"/>
      <c r="BT103" s="281"/>
      <c r="BU103" s="281" t="s">
        <v>46</v>
      </c>
      <c r="BV103" s="281"/>
      <c r="BW103" s="281"/>
      <c r="BX103" s="281"/>
      <c r="BY103" s="281" t="s">
        <v>47</v>
      </c>
      <c r="BZ103" s="281"/>
      <c r="CA103" s="281"/>
      <c r="CB103" s="281"/>
      <c r="CD103"/>
      <c r="CE103" s="278" t="s">
        <v>41</v>
      </c>
      <c r="CF103" s="279"/>
      <c r="CG103" s="280"/>
      <c r="CH103" s="278" t="s">
        <v>42</v>
      </c>
      <c r="CI103" s="279"/>
      <c r="CJ103" s="280"/>
      <c r="CK103" s="278" t="s">
        <v>43</v>
      </c>
      <c r="CL103" s="279"/>
      <c r="CM103" s="280"/>
      <c r="CN103" s="278" t="s">
        <v>44</v>
      </c>
      <c r="CO103" s="279"/>
      <c r="CP103" s="279"/>
      <c r="CQ103" s="278" t="s">
        <v>45</v>
      </c>
      <c r="CR103" s="279"/>
      <c r="CS103" s="279"/>
      <c r="CT103" s="278" t="s">
        <v>46</v>
      </c>
      <c r="CU103" s="279"/>
      <c r="CV103" s="279"/>
      <c r="CW103" s="278" t="s">
        <v>47</v>
      </c>
      <c r="CX103" s="279"/>
      <c r="CY103" s="280"/>
    </row>
    <row r="104" spans="1:104" ht="43.5" customHeight="1" x14ac:dyDescent="0.25">
      <c r="C104" s="339"/>
      <c r="D104" s="340"/>
      <c r="E104" s="340"/>
      <c r="F104" s="341"/>
      <c r="G104" s="369"/>
      <c r="H104" s="369"/>
      <c r="I104" s="369"/>
      <c r="J104" s="202" t="s">
        <v>119</v>
      </c>
      <c r="K104" s="203" t="s">
        <v>37</v>
      </c>
      <c r="L104" s="203" t="s">
        <v>39</v>
      </c>
      <c r="M104" s="202" t="s">
        <v>119</v>
      </c>
      <c r="N104" s="203" t="s">
        <v>37</v>
      </c>
      <c r="O104" s="203" t="s">
        <v>39</v>
      </c>
      <c r="P104" s="202" t="s">
        <v>119</v>
      </c>
      <c r="Q104" s="203" t="s">
        <v>37</v>
      </c>
      <c r="R104" s="203" t="s">
        <v>39</v>
      </c>
      <c r="S104" s="202" t="s">
        <v>119</v>
      </c>
      <c r="T104" s="203" t="s">
        <v>37</v>
      </c>
      <c r="U104" s="203" t="s">
        <v>39</v>
      </c>
      <c r="V104" s="202" t="s">
        <v>119</v>
      </c>
      <c r="W104" s="203" t="s">
        <v>37</v>
      </c>
      <c r="X104" s="203" t="s">
        <v>39</v>
      </c>
      <c r="Y104" s="202" t="s">
        <v>119</v>
      </c>
      <c r="Z104" s="203" t="s">
        <v>37</v>
      </c>
      <c r="AA104" s="203" t="s">
        <v>39</v>
      </c>
      <c r="AB104" s="202" t="s">
        <v>119</v>
      </c>
      <c r="AC104" s="203" t="s">
        <v>37</v>
      </c>
      <c r="AD104" s="203" t="s">
        <v>39</v>
      </c>
      <c r="AG104" s="114" t="s">
        <v>562</v>
      </c>
      <c r="AH104" s="114" t="s">
        <v>560</v>
      </c>
      <c r="AI104" s="114" t="s">
        <v>559</v>
      </c>
      <c r="AJ104" s="114" t="s">
        <v>561</v>
      </c>
      <c r="AL104" s="115" t="s">
        <v>562</v>
      </c>
      <c r="AM104" s="115" t="s">
        <v>560</v>
      </c>
      <c r="AN104" s="115" t="s">
        <v>559</v>
      </c>
      <c r="AO104" s="115" t="s">
        <v>561</v>
      </c>
      <c r="AQ104" s="115" t="s">
        <v>562</v>
      </c>
      <c r="AR104" s="115" t="s">
        <v>560</v>
      </c>
      <c r="AS104" s="115" t="s">
        <v>559</v>
      </c>
      <c r="AT104" s="115" t="s">
        <v>561</v>
      </c>
      <c r="AU104"/>
      <c r="AV104" s="115" t="s">
        <v>562</v>
      </c>
      <c r="AW104" s="115" t="s">
        <v>560</v>
      </c>
      <c r="AX104" s="115" t="s">
        <v>559</v>
      </c>
      <c r="AY104" s="115" t="s">
        <v>561</v>
      </c>
      <c r="AZ104"/>
      <c r="BA104" s="118" t="s">
        <v>562</v>
      </c>
      <c r="BB104" s="118" t="s">
        <v>560</v>
      </c>
      <c r="BC104" s="118" t="s">
        <v>559</v>
      </c>
      <c r="BD104" s="118" t="s">
        <v>561</v>
      </c>
      <c r="BE104" s="118" t="s">
        <v>562</v>
      </c>
      <c r="BF104" s="118" t="s">
        <v>560</v>
      </c>
      <c r="BG104" s="118" t="s">
        <v>559</v>
      </c>
      <c r="BH104" s="118" t="s">
        <v>561</v>
      </c>
      <c r="BI104" s="118" t="s">
        <v>562</v>
      </c>
      <c r="BJ104" s="118" t="s">
        <v>560</v>
      </c>
      <c r="BK104" s="118" t="s">
        <v>559</v>
      </c>
      <c r="BL104" s="118" t="s">
        <v>561</v>
      </c>
      <c r="BM104" s="118" t="s">
        <v>562</v>
      </c>
      <c r="BN104" s="118" t="s">
        <v>560</v>
      </c>
      <c r="BO104" s="118" t="s">
        <v>559</v>
      </c>
      <c r="BP104" s="118" t="s">
        <v>561</v>
      </c>
      <c r="BQ104" s="118" t="s">
        <v>562</v>
      </c>
      <c r="BR104" s="118" t="s">
        <v>560</v>
      </c>
      <c r="BS104" s="118" t="s">
        <v>559</v>
      </c>
      <c r="BT104" s="118" t="s">
        <v>561</v>
      </c>
      <c r="BU104" s="118" t="s">
        <v>562</v>
      </c>
      <c r="BV104" s="118" t="s">
        <v>560</v>
      </c>
      <c r="BW104" s="118" t="s">
        <v>559</v>
      </c>
      <c r="BX104" s="118" t="s">
        <v>561</v>
      </c>
      <c r="BY104" s="118" t="s">
        <v>562</v>
      </c>
      <c r="BZ104" s="118" t="s">
        <v>560</v>
      </c>
      <c r="CA104" s="118" t="s">
        <v>559</v>
      </c>
      <c r="CB104" s="118" t="s">
        <v>561</v>
      </c>
      <c r="CD104"/>
      <c r="CE104" s="196" t="s">
        <v>119</v>
      </c>
      <c r="CF104" s="192" t="s">
        <v>37</v>
      </c>
      <c r="CG104" s="192" t="s">
        <v>39</v>
      </c>
      <c r="CH104" s="196" t="s">
        <v>119</v>
      </c>
      <c r="CI104" s="192" t="s">
        <v>37</v>
      </c>
      <c r="CJ104" s="192" t="s">
        <v>39</v>
      </c>
      <c r="CK104" s="196" t="s">
        <v>119</v>
      </c>
      <c r="CL104" s="192" t="s">
        <v>37</v>
      </c>
      <c r="CM104" s="192" t="s">
        <v>39</v>
      </c>
      <c r="CN104" s="196" t="s">
        <v>119</v>
      </c>
      <c r="CO104" s="192" t="s">
        <v>37</v>
      </c>
      <c r="CP104" s="192" t="s">
        <v>39</v>
      </c>
      <c r="CQ104" s="196" t="s">
        <v>119</v>
      </c>
      <c r="CR104" s="192" t="s">
        <v>37</v>
      </c>
      <c r="CS104" s="192" t="s">
        <v>39</v>
      </c>
      <c r="CT104" s="196" t="s">
        <v>119</v>
      </c>
      <c r="CU104" s="192" t="s">
        <v>37</v>
      </c>
      <c r="CV104" s="192" t="s">
        <v>39</v>
      </c>
      <c r="CW104" s="196" t="s">
        <v>119</v>
      </c>
      <c r="CX104" s="192" t="s">
        <v>37</v>
      </c>
      <c r="CY104" s="192" t="s">
        <v>39</v>
      </c>
    </row>
    <row r="105" spans="1:104" ht="24" customHeight="1" x14ac:dyDescent="0.25">
      <c r="C105" s="7" t="s">
        <v>36</v>
      </c>
      <c r="D105" s="267" t="s">
        <v>58</v>
      </c>
      <c r="E105" s="268"/>
      <c r="F105" s="269"/>
      <c r="G105" s="107"/>
      <c r="H105" s="108"/>
      <c r="I105" s="108"/>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G105" s="49">
        <f>G105</f>
        <v>0</v>
      </c>
      <c r="AH105" s="49">
        <f>COUNTIF(H105:I105,"NS")</f>
        <v>0</v>
      </c>
      <c r="AI105" s="49">
        <f>SUM(H105:I105)</f>
        <v>0</v>
      </c>
      <c r="AJ105" s="113">
        <f t="shared" ref="AJ105:AJ113" si="36">IF($AG$103=$AH$103,0,IF(OR(AND(AG105=0,AH105&gt;0),AND(AG105="NS",AI105&gt;0),AND(AG105="ns",AI105=0,AH105=0)),1,IF(OR(AND(AG105&gt;0,AH105=2),AND(AG105="NS",AH105=2),AND(AG105="NS",AI105=0,AH105&gt;0),AG105=AI105),0,1)))</f>
        <v>0</v>
      </c>
      <c r="AL105" s="49"/>
      <c r="AM105" s="49"/>
      <c r="AN105" s="49"/>
      <c r="AO105" s="125"/>
      <c r="AQ105" s="49">
        <f>H105</f>
        <v>0</v>
      </c>
      <c r="AR105" s="49">
        <f>COUNTIF(AC105,"NS")+COUNTIF(Z105,"NS")+COUNTIF(W105,"NS")+COUNTIF(T105,"NS")+COUNTIF(Q105,"NS")+COUNTIF(N105,"NS")+COUNTIF(K105,"NS")</f>
        <v>0</v>
      </c>
      <c r="AS105" s="49">
        <f>SUM(K105,N105,Q105,T105,W105,Z105,AC105)</f>
        <v>0</v>
      </c>
      <c r="AT105" s="125">
        <f>IF($AG$103=$AH$103,0,IF(OR(AND(AQ105=0,AR105&gt;0),AND(AQ105="ns",AS105&gt;0),AND(AQ105="ns",AS105=0,AR105=0)),1,IF(OR(AND(AR105&gt;=2,AS105&lt;AQ105),AND(AQ105="ns",AS105=0,AR105&gt;0),AS105=AQ105),0,1)))</f>
        <v>0</v>
      </c>
      <c r="AU105"/>
      <c r="AV105" s="49">
        <f>I105</f>
        <v>0</v>
      </c>
      <c r="AW105" s="49">
        <f>COUNTIF(AD105,"NS")+COUNTIF(AA105,"NS")+COUNTIF(X105,"NS")+COUNTIF(U105,"NS")+COUNTIF(R105,"NS")+COUNTIF(O105,"NS")+COUNTIF(L105,"NS")</f>
        <v>0</v>
      </c>
      <c r="AX105" s="49">
        <f>SUM(L105,O105,R105,U105,X105,AA105,AD105)</f>
        <v>0</v>
      </c>
      <c r="AY105" s="125">
        <f>IF($AG$103=$AH$103,0,IF(OR(AND(AV105=0,AW105&gt;0),AND(AV105="ns",AX105&gt;0),AND(AV105="ns",AX105=0,AW105=0)),1,IF(OR(AND(AW105&gt;=2,AX105&lt;AV105),AND(AV105="ns",AX105=0,AW105&gt;0),AX105=AV105),0,1)))</f>
        <v>0</v>
      </c>
      <c r="AZ105"/>
      <c r="BA105">
        <f>J105</f>
        <v>0</v>
      </c>
      <c r="BB105">
        <f>COUNTIF(K105:L105,"NS")</f>
        <v>0</v>
      </c>
      <c r="BC105">
        <f>SUM(K105:L105)</f>
        <v>0</v>
      </c>
      <c r="BD105" s="113">
        <f t="shared" ref="BD105:BD113" si="37">IF($AG$103=$AH$103,0,IF(OR(AND(BA105=0,BB105&gt;0),AND(BA105="NS",BC105&gt;0),AND(BA105="ns",BC105=0,BB105=0)),1,IF(OR(AND(BA105&gt;0,BB105=2),AND(BA105="NS",BB105=2),AND(BA105="NS",BC105=0,BB105&gt;0),BA105=BC105),0,1)))</f>
        <v>0</v>
      </c>
      <c r="BE105">
        <f>M105</f>
        <v>0</v>
      </c>
      <c r="BF105">
        <f>COUNTIF(N105:O105,"NS")</f>
        <v>0</v>
      </c>
      <c r="BG105">
        <f>SUM(N105:O105)</f>
        <v>0</v>
      </c>
      <c r="BH105" s="113">
        <f t="shared" ref="BH105:BH113" si="38">IF($AG$103=$AH$103,0,IF(OR(AND(BE105=0,BF105&gt;0),AND(BE105="NS",BG105&gt;0),AND(BE105="ns",BG105=0,BF105=0)),1,IF(OR(AND(BE105&gt;0,BF105=2),AND(BE105="NS",BF105=2),AND(BE105="NS",BG105=0,BF105&gt;0),BE105=BG105),0,1)))</f>
        <v>0</v>
      </c>
      <c r="BI105">
        <f>P105</f>
        <v>0</v>
      </c>
      <c r="BJ105">
        <f>COUNTIF(Q105:R105,"NS")</f>
        <v>0</v>
      </c>
      <c r="BK105">
        <f>SUM(Q105:R105)</f>
        <v>0</v>
      </c>
      <c r="BL105" s="113">
        <f t="shared" ref="BL105:BL113" si="39">IF($AG$103=$AH$103,0,IF(OR(AND(BI105=0,BJ105&gt;0),AND(BI105="NS",BK105&gt;0),AND(BI105="ns",BK105=0,BJ105=0)),1,IF(OR(AND(BI105&gt;0,BJ105=2),AND(BI105="NS",BJ105=2),AND(BI105="NS",BK105=0,BJ105&gt;0),BI105=BK105),0,1)))</f>
        <v>0</v>
      </c>
      <c r="BM105">
        <f>S105</f>
        <v>0</v>
      </c>
      <c r="BN105">
        <f>COUNTIF(T105:U105,"NS")</f>
        <v>0</v>
      </c>
      <c r="BO105">
        <f>SUM(T105:U105)</f>
        <v>0</v>
      </c>
      <c r="BP105" s="113">
        <f t="shared" ref="BP105:BP113" si="40">IF($AG$103=$AH$103,0,IF(OR(AND(BM105=0,BN105&gt;0),AND(BM105="NS",BO105&gt;0),AND(BM105="ns",BO105=0,BN105=0)),1,IF(OR(AND(BM105&gt;0,BN105=2),AND(BM105="NS",BN105=2),AND(BM105="NS",BO105=0,BN105&gt;0),BM105=BO105),0,1)))</f>
        <v>0</v>
      </c>
      <c r="BQ105">
        <f>V105</f>
        <v>0</v>
      </c>
      <c r="BR105">
        <f>COUNTIF(W105:X105,"NS")</f>
        <v>0</v>
      </c>
      <c r="BS105">
        <f>SUM(W105:X105)</f>
        <v>0</v>
      </c>
      <c r="BT105" s="113">
        <f t="shared" ref="BT105:BT113" si="41">IF($AG$103=$AH$103,0,IF(OR(AND(BQ105=0,BR105&gt;0),AND(BQ105="NS",BS105&gt;0),AND(BQ105="ns",BS105=0,BR105=0)),1,IF(OR(AND(BQ105&gt;0,BR105=2),AND(BQ105="NS",BR105=2),AND(BQ105="NS",BS105=0,BR105&gt;0),BQ105=BS105),0,1)))</f>
        <v>0</v>
      </c>
      <c r="BU105">
        <f>Y105</f>
        <v>0</v>
      </c>
      <c r="BV105">
        <f>COUNTIF(Z105:AA105,"NS")</f>
        <v>0</v>
      </c>
      <c r="BW105">
        <f>SUM(Z105:AA105)</f>
        <v>0</v>
      </c>
      <c r="BX105" s="113">
        <f t="shared" ref="BX105:BX113" si="42">IF($AG$103=$AH$103,0,IF(OR(AND(BU105=0,BV105&gt;0),AND(BU105="NS",BW105&gt;0),AND(BU105="ns",BW105=0,BV105=0)),1,IF(OR(AND(BU105&gt;0,BV105=2),AND(BU105="NS",BV105=2),AND(BU105="NS",BW105=0,BV105&gt;0),BU105=BW105),0,1)))</f>
        <v>0</v>
      </c>
      <c r="BY105">
        <f>AB105</f>
        <v>0</v>
      </c>
      <c r="BZ105">
        <f>COUNTIF(AC105:AD105,"NS")</f>
        <v>0</v>
      </c>
      <c r="CA105">
        <f>SUM(AC105:AD105)</f>
        <v>0</v>
      </c>
      <c r="CB105" s="113">
        <f t="shared" ref="CB105:CB113" si="43">IF($AG$103=$AH$103,0,IF(OR(AND(BY105=0,BZ105&gt;0),AND(BY105="NS",CA105&gt;0),AND(BY105="ns",CA105=0,BZ105=0)),1,IF(OR(AND(BY105&gt;0,BZ105=2),AND(BY105="NS",BZ105=2),AND(BY105="NS",CA105=0,BZ105&gt;0),BY105=CA105),0,1)))</f>
        <v>0</v>
      </c>
      <c r="CD105" s="119" t="s">
        <v>570</v>
      </c>
      <c r="CE105" s="11">
        <f>$J$81</f>
        <v>0</v>
      </c>
      <c r="CF105" s="11">
        <f>$J$79</f>
        <v>0</v>
      </c>
      <c r="CG105" s="11">
        <f>$J$80</f>
        <v>0</v>
      </c>
      <c r="CH105" s="11">
        <f>$M$81</f>
        <v>0</v>
      </c>
      <c r="CI105" s="11">
        <f>$M$79</f>
        <v>0</v>
      </c>
      <c r="CJ105" s="11">
        <f>$M$80</f>
        <v>0</v>
      </c>
      <c r="CK105" s="11">
        <f>$P$81</f>
        <v>0</v>
      </c>
      <c r="CL105" s="11">
        <f>$P$79</f>
        <v>0</v>
      </c>
      <c r="CM105" s="11">
        <f>$P$80</f>
        <v>0</v>
      </c>
      <c r="CN105" s="11">
        <f>$S$81</f>
        <v>0</v>
      </c>
      <c r="CO105" s="11">
        <f>$S$79</f>
        <v>0</v>
      </c>
      <c r="CP105" s="11">
        <f>$S$80</f>
        <v>0</v>
      </c>
      <c r="CQ105" s="11">
        <f>$V$81</f>
        <v>0</v>
      </c>
      <c r="CR105" s="11">
        <f>$V$79</f>
        <v>0</v>
      </c>
      <c r="CS105" s="11">
        <f>$V$80</f>
        <v>0</v>
      </c>
      <c r="CT105" s="11">
        <f>$Y$81</f>
        <v>0</v>
      </c>
      <c r="CU105" s="11">
        <f>$Y$79</f>
        <v>0</v>
      </c>
      <c r="CV105" s="11">
        <f>$Y$80</f>
        <v>0</v>
      </c>
      <c r="CW105" s="11">
        <f>$AB$81</f>
        <v>0</v>
      </c>
      <c r="CX105" s="11">
        <f>$AB$79</f>
        <v>0</v>
      </c>
      <c r="CY105" s="11">
        <f>$AB$80</f>
        <v>0</v>
      </c>
    </row>
    <row r="106" spans="1:104" ht="24" customHeight="1" x14ac:dyDescent="0.25">
      <c r="C106" s="7" t="s">
        <v>38</v>
      </c>
      <c r="D106" s="267" t="s">
        <v>59</v>
      </c>
      <c r="E106" s="268"/>
      <c r="F106" s="269"/>
      <c r="G106" s="107"/>
      <c r="H106" s="108"/>
      <c r="I106" s="108"/>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G106" s="49">
        <f t="shared" ref="AG106:AG109" si="44">G106</f>
        <v>0</v>
      </c>
      <c r="AH106" s="49">
        <f t="shared" ref="AH106:AH109" si="45">COUNTIF(H106:I106,"NS")</f>
        <v>0</v>
      </c>
      <c r="AI106" s="49">
        <f t="shared" ref="AI106:AI109" si="46">SUM(H106:I106)</f>
        <v>0</v>
      </c>
      <c r="AJ106" s="113">
        <f t="shared" si="36"/>
        <v>0</v>
      </c>
      <c r="AL106" s="49"/>
      <c r="AM106" s="49"/>
      <c r="AN106" s="49"/>
      <c r="AO106" s="125"/>
      <c r="AQ106" s="49">
        <f t="shared" ref="AQ106:AQ109" si="47">H106</f>
        <v>0</v>
      </c>
      <c r="AR106" s="49">
        <f t="shared" ref="AR106:AR109" si="48">COUNTIF(AC106,"NS")+COUNTIF(Z106,"NS")+COUNTIF(W106,"NS")+COUNTIF(T106,"NS")+COUNTIF(Q106,"NS")+COUNTIF(N106,"NS")+COUNTIF(K106,"NS")</f>
        <v>0</v>
      </c>
      <c r="AS106" s="49">
        <f t="shared" ref="AS106:AS109" si="49">SUM(K106,N106,Q106,T106,W106,Z106,AC106)</f>
        <v>0</v>
      </c>
      <c r="AT106" s="125">
        <f t="shared" ref="AT106:AT113" si="50">IF($AG$103=$AH$103,0,IF(OR(AND(AQ106=0,AR106&gt;0),AND(AQ106="ns",AS106&gt;0),AND(AQ106="ns",AS106=0,AR106=0)),1,IF(OR(AND(AR106&gt;=2,AS106&lt;AQ106),AND(AQ106="ns",AS106=0,AR106&gt;0),AS106=AQ106),0,1)))</f>
        <v>0</v>
      </c>
      <c r="AU106"/>
      <c r="AV106" s="49">
        <f>I106</f>
        <v>0</v>
      </c>
      <c r="AW106" s="49">
        <f>COUNTIF(AD106,"NS")+COUNTIF(AA106,"NS")+COUNTIF(X106,"NS")+COUNTIF(U106,"NS")+COUNTIF(R106,"NS")+COUNTIF(O106,"NS")+COUNTIF(L106,"NS")</f>
        <v>0</v>
      </c>
      <c r="AX106" s="49">
        <f>SUM(L106,O106,R106,U106,X106,AA106,AD106)</f>
        <v>0</v>
      </c>
      <c r="AY106" s="125">
        <f t="shared" ref="AY106:AY113" si="51">IF($AG$103=$AH$103,0,IF(OR(AND(AV106=0,AW106&gt;0),AND(AV106="ns",AX106&gt;0),AND(AV106="ns",AX106=0,AW106=0)),1,IF(OR(AND(AW106&gt;=2,AX106&lt;AV106),AND(AV106="ns",AX106=0,AW106&gt;0),AX106=AV106),0,1)))</f>
        <v>0</v>
      </c>
      <c r="AZ106"/>
      <c r="BA106">
        <f t="shared" ref="BA106:BA109" si="52">J106</f>
        <v>0</v>
      </c>
      <c r="BB106">
        <f t="shared" ref="BB106:BB109" si="53">COUNTIF(K106:L106,"NS")</f>
        <v>0</v>
      </c>
      <c r="BC106">
        <f t="shared" ref="BC106:BC109" si="54">SUM(K106:L106)</f>
        <v>0</v>
      </c>
      <c r="BD106" s="113">
        <f t="shared" si="37"/>
        <v>0</v>
      </c>
      <c r="BE106">
        <f t="shared" ref="BE106:BE109" si="55">M106</f>
        <v>0</v>
      </c>
      <c r="BF106">
        <f t="shared" ref="BF106:BF109" si="56">COUNTIF(N106:O106,"NS")</f>
        <v>0</v>
      </c>
      <c r="BG106">
        <f t="shared" ref="BG106:BG109" si="57">SUM(N106:O106)</f>
        <v>0</v>
      </c>
      <c r="BH106" s="113">
        <f t="shared" si="38"/>
        <v>0</v>
      </c>
      <c r="BI106">
        <f t="shared" ref="BI106:BI109" si="58">P106</f>
        <v>0</v>
      </c>
      <c r="BJ106">
        <f t="shared" ref="BJ106:BJ109" si="59">COUNTIF(Q106:R106,"NS")</f>
        <v>0</v>
      </c>
      <c r="BK106">
        <f t="shared" ref="BK106:BK109" si="60">SUM(Q106:R106)</f>
        <v>0</v>
      </c>
      <c r="BL106" s="113">
        <f t="shared" si="39"/>
        <v>0</v>
      </c>
      <c r="BM106">
        <f t="shared" ref="BM106:BM109" si="61">S106</f>
        <v>0</v>
      </c>
      <c r="BN106">
        <f t="shared" ref="BN106:BN109" si="62">COUNTIF(T106:U106,"NS")</f>
        <v>0</v>
      </c>
      <c r="BO106">
        <f t="shared" ref="BO106:BO109" si="63">SUM(T106:U106)</f>
        <v>0</v>
      </c>
      <c r="BP106" s="113">
        <f t="shared" si="40"/>
        <v>0</v>
      </c>
      <c r="BQ106">
        <f t="shared" ref="BQ106:BQ109" si="64">V106</f>
        <v>0</v>
      </c>
      <c r="BR106">
        <f t="shared" ref="BR106:BR109" si="65">COUNTIF(W106:X106,"NS")</f>
        <v>0</v>
      </c>
      <c r="BS106">
        <f t="shared" ref="BS106:BS109" si="66">SUM(W106:X106)</f>
        <v>0</v>
      </c>
      <c r="BT106" s="113">
        <f t="shared" si="41"/>
        <v>0</v>
      </c>
      <c r="BU106">
        <f t="shared" ref="BU106:BU109" si="67">Y106</f>
        <v>0</v>
      </c>
      <c r="BV106">
        <f t="shared" ref="BV106:BV109" si="68">COUNTIF(Z106:AA106,"NS")</f>
        <v>0</v>
      </c>
      <c r="BW106">
        <f t="shared" ref="BW106:BW109" si="69">SUM(Z106:AA106)</f>
        <v>0</v>
      </c>
      <c r="BX106" s="113">
        <f t="shared" si="42"/>
        <v>0</v>
      </c>
      <c r="BY106">
        <f t="shared" ref="BY106:BY109" si="70">AB106</f>
        <v>0</v>
      </c>
      <c r="BZ106">
        <f t="shared" ref="BZ106:BZ109" si="71">COUNTIF(AC106:AD106,"NS")</f>
        <v>0</v>
      </c>
      <c r="CA106">
        <f t="shared" ref="CA106:CA109" si="72">SUM(AC106:AD106)</f>
        <v>0</v>
      </c>
      <c r="CB106" s="113">
        <f t="shared" si="43"/>
        <v>0</v>
      </c>
      <c r="CD106" s="119" t="s">
        <v>567</v>
      </c>
      <c r="CE106" s="11">
        <f t="shared" ref="CE106:CY106" si="73">COUNTIF(J105:J113,"NS")</f>
        <v>0</v>
      </c>
      <c r="CF106" s="11">
        <f t="shared" si="73"/>
        <v>0</v>
      </c>
      <c r="CG106" s="11">
        <f t="shared" si="73"/>
        <v>0</v>
      </c>
      <c r="CH106" s="11">
        <f t="shared" si="73"/>
        <v>0</v>
      </c>
      <c r="CI106" s="11">
        <f t="shared" si="73"/>
        <v>0</v>
      </c>
      <c r="CJ106" s="11">
        <f t="shared" si="73"/>
        <v>0</v>
      </c>
      <c r="CK106" s="11">
        <f t="shared" si="73"/>
        <v>0</v>
      </c>
      <c r="CL106" s="11">
        <f t="shared" si="73"/>
        <v>0</v>
      </c>
      <c r="CM106" s="11">
        <f t="shared" si="73"/>
        <v>0</v>
      </c>
      <c r="CN106" s="11">
        <f t="shared" si="73"/>
        <v>0</v>
      </c>
      <c r="CO106" s="11">
        <f t="shared" si="73"/>
        <v>0</v>
      </c>
      <c r="CP106" s="11">
        <f t="shared" si="73"/>
        <v>0</v>
      </c>
      <c r="CQ106" s="11">
        <f t="shared" si="73"/>
        <v>0</v>
      </c>
      <c r="CR106" s="11">
        <f t="shared" si="73"/>
        <v>0</v>
      </c>
      <c r="CS106" s="11">
        <f t="shared" si="73"/>
        <v>0</v>
      </c>
      <c r="CT106" s="11">
        <f t="shared" si="73"/>
        <v>0</v>
      </c>
      <c r="CU106" s="11">
        <f t="shared" si="73"/>
        <v>0</v>
      </c>
      <c r="CV106" s="11">
        <f t="shared" si="73"/>
        <v>0</v>
      </c>
      <c r="CW106" s="11">
        <f t="shared" si="73"/>
        <v>0</v>
      </c>
      <c r="CX106" s="11">
        <f t="shared" si="73"/>
        <v>0</v>
      </c>
      <c r="CY106" s="11">
        <f t="shared" si="73"/>
        <v>0</v>
      </c>
    </row>
    <row r="107" spans="1:104" ht="24" customHeight="1" x14ac:dyDescent="0.25">
      <c r="C107" s="7" t="s">
        <v>52</v>
      </c>
      <c r="D107" s="267" t="s">
        <v>60</v>
      </c>
      <c r="E107" s="268"/>
      <c r="F107" s="269"/>
      <c r="G107" s="186"/>
      <c r="H107" s="186"/>
      <c r="I107" s="186"/>
      <c r="J107" s="200"/>
      <c r="K107" s="204"/>
      <c r="L107" s="204"/>
      <c r="M107" s="200"/>
      <c r="N107" s="200"/>
      <c r="O107" s="200"/>
      <c r="P107" s="200"/>
      <c r="Q107" s="204"/>
      <c r="R107" s="204"/>
      <c r="S107" s="200"/>
      <c r="T107" s="200"/>
      <c r="U107" s="200"/>
      <c r="V107" s="200"/>
      <c r="W107" s="200"/>
      <c r="X107" s="200"/>
      <c r="Y107" s="200"/>
      <c r="Z107" s="204"/>
      <c r="AA107" s="204"/>
      <c r="AB107" s="200"/>
      <c r="AC107" s="204"/>
      <c r="AD107" s="204"/>
      <c r="AG107" s="49">
        <f t="shared" si="44"/>
        <v>0</v>
      </c>
      <c r="AH107" s="49">
        <f t="shared" si="45"/>
        <v>0</v>
      </c>
      <c r="AI107" s="49">
        <f t="shared" si="46"/>
        <v>0</v>
      </c>
      <c r="AJ107" s="113">
        <f t="shared" si="36"/>
        <v>0</v>
      </c>
      <c r="AL107" s="49"/>
      <c r="AM107" s="49"/>
      <c r="AN107" s="49"/>
      <c r="AO107" s="125"/>
      <c r="AQ107" s="49">
        <f t="shared" si="47"/>
        <v>0</v>
      </c>
      <c r="AR107" s="49">
        <f t="shared" si="48"/>
        <v>0</v>
      </c>
      <c r="AS107" s="49">
        <f t="shared" si="49"/>
        <v>0</v>
      </c>
      <c r="AT107" s="125">
        <f t="shared" si="50"/>
        <v>0</v>
      </c>
      <c r="AU107"/>
      <c r="AV107" s="49">
        <f>I107</f>
        <v>0</v>
      </c>
      <c r="AW107" s="49">
        <f>COUNTIF(AD107,"NS")+COUNTIF(AA107,"NS")+COUNTIF(X107,"NS")+COUNTIF(U107,"NS")+COUNTIF(R107,"NS")+COUNTIF(O107,"NS")+COUNTIF(L107,"NS")</f>
        <v>0</v>
      </c>
      <c r="AX107" s="49">
        <f>SUM(L107,O107,R107,U107,X107,AA107,AD107)</f>
        <v>0</v>
      </c>
      <c r="AY107" s="125">
        <f t="shared" si="51"/>
        <v>0</v>
      </c>
      <c r="AZ107"/>
      <c r="BA107">
        <f t="shared" si="52"/>
        <v>0</v>
      </c>
      <c r="BB107">
        <f t="shared" si="53"/>
        <v>0</v>
      </c>
      <c r="BC107">
        <f t="shared" si="54"/>
        <v>0</v>
      </c>
      <c r="BD107" s="113">
        <f t="shared" si="37"/>
        <v>0</v>
      </c>
      <c r="BE107">
        <f t="shared" si="55"/>
        <v>0</v>
      </c>
      <c r="BF107">
        <f t="shared" si="56"/>
        <v>0</v>
      </c>
      <c r="BG107">
        <f t="shared" si="57"/>
        <v>0</v>
      </c>
      <c r="BH107" s="113">
        <f t="shared" si="38"/>
        <v>0</v>
      </c>
      <c r="BI107">
        <f t="shared" si="58"/>
        <v>0</v>
      </c>
      <c r="BJ107">
        <f t="shared" si="59"/>
        <v>0</v>
      </c>
      <c r="BK107">
        <f t="shared" si="60"/>
        <v>0</v>
      </c>
      <c r="BL107" s="113">
        <f t="shared" si="39"/>
        <v>0</v>
      </c>
      <c r="BM107">
        <f t="shared" si="61"/>
        <v>0</v>
      </c>
      <c r="BN107">
        <f t="shared" si="62"/>
        <v>0</v>
      </c>
      <c r="BO107">
        <f t="shared" si="63"/>
        <v>0</v>
      </c>
      <c r="BP107" s="113">
        <f t="shared" si="40"/>
        <v>0</v>
      </c>
      <c r="BQ107">
        <f t="shared" si="64"/>
        <v>0</v>
      </c>
      <c r="BR107">
        <f t="shared" si="65"/>
        <v>0</v>
      </c>
      <c r="BS107">
        <f t="shared" si="66"/>
        <v>0</v>
      </c>
      <c r="BT107" s="113">
        <f t="shared" si="41"/>
        <v>0</v>
      </c>
      <c r="BU107">
        <f t="shared" si="67"/>
        <v>0</v>
      </c>
      <c r="BV107">
        <f t="shared" si="68"/>
        <v>0</v>
      </c>
      <c r="BW107">
        <f t="shared" si="69"/>
        <v>0</v>
      </c>
      <c r="BX107" s="113">
        <f t="shared" si="42"/>
        <v>0</v>
      </c>
      <c r="BY107">
        <f t="shared" si="70"/>
        <v>0</v>
      </c>
      <c r="BZ107">
        <f t="shared" si="71"/>
        <v>0</v>
      </c>
      <c r="CA107">
        <f t="shared" si="72"/>
        <v>0</v>
      </c>
      <c r="CB107" s="113">
        <f t="shared" si="43"/>
        <v>0</v>
      </c>
      <c r="CD107" s="119" t="s">
        <v>571</v>
      </c>
      <c r="CE107" s="11">
        <f t="shared" ref="CE107:CY107" si="74">SUM(J105:J113)</f>
        <v>0</v>
      </c>
      <c r="CF107" s="11">
        <f t="shared" si="74"/>
        <v>0</v>
      </c>
      <c r="CG107" s="11">
        <f t="shared" si="74"/>
        <v>0</v>
      </c>
      <c r="CH107" s="11">
        <f t="shared" si="74"/>
        <v>0</v>
      </c>
      <c r="CI107" s="11">
        <f t="shared" si="74"/>
        <v>0</v>
      </c>
      <c r="CJ107" s="11">
        <f t="shared" si="74"/>
        <v>0</v>
      </c>
      <c r="CK107" s="11">
        <f t="shared" si="74"/>
        <v>0</v>
      </c>
      <c r="CL107" s="11">
        <f t="shared" si="74"/>
        <v>0</v>
      </c>
      <c r="CM107" s="11">
        <f t="shared" si="74"/>
        <v>0</v>
      </c>
      <c r="CN107" s="11">
        <f t="shared" si="74"/>
        <v>0</v>
      </c>
      <c r="CO107" s="11">
        <f t="shared" si="74"/>
        <v>0</v>
      </c>
      <c r="CP107" s="11">
        <f t="shared" si="74"/>
        <v>0</v>
      </c>
      <c r="CQ107" s="11">
        <f t="shared" si="74"/>
        <v>0</v>
      </c>
      <c r="CR107" s="11">
        <f t="shared" si="74"/>
        <v>0</v>
      </c>
      <c r="CS107" s="11">
        <f t="shared" si="74"/>
        <v>0</v>
      </c>
      <c r="CT107" s="11">
        <f t="shared" si="74"/>
        <v>0</v>
      </c>
      <c r="CU107" s="11">
        <f t="shared" si="74"/>
        <v>0</v>
      </c>
      <c r="CV107" s="11">
        <f t="shared" si="74"/>
        <v>0</v>
      </c>
      <c r="CW107" s="11">
        <f t="shared" si="74"/>
        <v>0</v>
      </c>
      <c r="CX107" s="11">
        <f t="shared" si="74"/>
        <v>0</v>
      </c>
      <c r="CY107" s="11">
        <f t="shared" si="74"/>
        <v>0</v>
      </c>
    </row>
    <row r="108" spans="1:104" ht="24" customHeight="1" x14ac:dyDescent="0.25">
      <c r="C108" s="7" t="s">
        <v>54</v>
      </c>
      <c r="D108" s="267" t="s">
        <v>61</v>
      </c>
      <c r="E108" s="268"/>
      <c r="F108" s="269"/>
      <c r="G108" s="186"/>
      <c r="H108" s="186"/>
      <c r="I108" s="186"/>
      <c r="J108" s="200"/>
      <c r="K108" s="204"/>
      <c r="L108" s="204"/>
      <c r="M108" s="200"/>
      <c r="N108" s="200"/>
      <c r="O108" s="200"/>
      <c r="P108" s="200"/>
      <c r="Q108" s="204"/>
      <c r="R108" s="204"/>
      <c r="S108" s="200"/>
      <c r="T108" s="200"/>
      <c r="U108" s="200"/>
      <c r="V108" s="200"/>
      <c r="W108" s="200"/>
      <c r="X108" s="200"/>
      <c r="Y108" s="200"/>
      <c r="Z108" s="204"/>
      <c r="AA108" s="204"/>
      <c r="AB108" s="200"/>
      <c r="AC108" s="204"/>
      <c r="AD108" s="204"/>
      <c r="AG108" s="49">
        <f t="shared" si="44"/>
        <v>0</v>
      </c>
      <c r="AH108" s="49">
        <f t="shared" si="45"/>
        <v>0</v>
      </c>
      <c r="AI108" s="49">
        <f t="shared" si="46"/>
        <v>0</v>
      </c>
      <c r="AJ108" s="113">
        <f t="shared" si="36"/>
        <v>0</v>
      </c>
      <c r="AL108" s="49"/>
      <c r="AM108" s="49"/>
      <c r="AN108" s="49"/>
      <c r="AO108" s="125"/>
      <c r="AQ108" s="49">
        <f t="shared" si="47"/>
        <v>0</v>
      </c>
      <c r="AR108" s="49">
        <f t="shared" si="48"/>
        <v>0</v>
      </c>
      <c r="AS108" s="49">
        <f t="shared" si="49"/>
        <v>0</v>
      </c>
      <c r="AT108" s="125">
        <f t="shared" si="50"/>
        <v>0</v>
      </c>
      <c r="AU108"/>
      <c r="AV108" s="49">
        <f>I108</f>
        <v>0</v>
      </c>
      <c r="AW108" s="49">
        <f>COUNTIF(AD108,"NS")+COUNTIF(AA108,"NS")+COUNTIF(X108,"NS")+COUNTIF(U108,"NS")+COUNTIF(R108,"NS")+COUNTIF(O108,"NS")+COUNTIF(L108,"NS")</f>
        <v>0</v>
      </c>
      <c r="AX108" s="49">
        <f>SUM(L108,O108,R108,U108,X108,AA108,AD108)</f>
        <v>0</v>
      </c>
      <c r="AY108" s="125">
        <f t="shared" si="51"/>
        <v>0</v>
      </c>
      <c r="AZ108"/>
      <c r="BA108">
        <f t="shared" si="52"/>
        <v>0</v>
      </c>
      <c r="BB108">
        <f t="shared" si="53"/>
        <v>0</v>
      </c>
      <c r="BC108">
        <f t="shared" si="54"/>
        <v>0</v>
      </c>
      <c r="BD108" s="113">
        <f t="shared" si="37"/>
        <v>0</v>
      </c>
      <c r="BE108">
        <f t="shared" si="55"/>
        <v>0</v>
      </c>
      <c r="BF108">
        <f t="shared" si="56"/>
        <v>0</v>
      </c>
      <c r="BG108">
        <f t="shared" si="57"/>
        <v>0</v>
      </c>
      <c r="BH108" s="113">
        <f t="shared" si="38"/>
        <v>0</v>
      </c>
      <c r="BI108">
        <f t="shared" si="58"/>
        <v>0</v>
      </c>
      <c r="BJ108">
        <f t="shared" si="59"/>
        <v>0</v>
      </c>
      <c r="BK108">
        <f t="shared" si="60"/>
        <v>0</v>
      </c>
      <c r="BL108" s="113">
        <f t="shared" si="39"/>
        <v>0</v>
      </c>
      <c r="BM108">
        <f t="shared" si="61"/>
        <v>0</v>
      </c>
      <c r="BN108">
        <f t="shared" si="62"/>
        <v>0</v>
      </c>
      <c r="BO108">
        <f t="shared" si="63"/>
        <v>0</v>
      </c>
      <c r="BP108" s="113">
        <f t="shared" si="40"/>
        <v>0</v>
      </c>
      <c r="BQ108">
        <f t="shared" si="64"/>
        <v>0</v>
      </c>
      <c r="BR108">
        <f t="shared" si="65"/>
        <v>0</v>
      </c>
      <c r="BS108">
        <f t="shared" si="66"/>
        <v>0</v>
      </c>
      <c r="BT108" s="113">
        <f t="shared" si="41"/>
        <v>0</v>
      </c>
      <c r="BU108">
        <f t="shared" si="67"/>
        <v>0</v>
      </c>
      <c r="BV108">
        <f t="shared" si="68"/>
        <v>0</v>
      </c>
      <c r="BW108">
        <f t="shared" si="69"/>
        <v>0</v>
      </c>
      <c r="BX108" s="113">
        <f t="shared" si="42"/>
        <v>0</v>
      </c>
      <c r="BY108">
        <f t="shared" si="70"/>
        <v>0</v>
      </c>
      <c r="BZ108">
        <f t="shared" si="71"/>
        <v>0</v>
      </c>
      <c r="CA108">
        <f t="shared" si="72"/>
        <v>0</v>
      </c>
      <c r="CB108" s="113">
        <f t="shared" si="43"/>
        <v>0</v>
      </c>
      <c r="CD108" s="119" t="s">
        <v>572</v>
      </c>
      <c r="CE108" s="129">
        <f t="shared" ref="CE108:CY108" si="75">IF($AG$103=$AH$103,0,IF(OR(AND(CE105=0,CE106&gt;0),AND(CE105="ns",CE107&gt;0),AND(CE105="ns",CE107=0,CE106=0)),1,IF(OR(AND(CE106&gt;=2,CE107&lt;CE105),AND(CE105="ns",CE107=0,CE106&gt;0),CE107=CE105),0,1)))</f>
        <v>0</v>
      </c>
      <c r="CF108" s="129">
        <f t="shared" si="75"/>
        <v>0</v>
      </c>
      <c r="CG108" s="129">
        <f t="shared" si="75"/>
        <v>0</v>
      </c>
      <c r="CH108" s="129">
        <f t="shared" si="75"/>
        <v>0</v>
      </c>
      <c r="CI108" s="129">
        <f t="shared" si="75"/>
        <v>0</v>
      </c>
      <c r="CJ108" s="129">
        <f t="shared" si="75"/>
        <v>0</v>
      </c>
      <c r="CK108" s="129">
        <f t="shared" si="75"/>
        <v>0</v>
      </c>
      <c r="CL108" s="129">
        <f t="shared" si="75"/>
        <v>0</v>
      </c>
      <c r="CM108" s="129">
        <f t="shared" si="75"/>
        <v>0</v>
      </c>
      <c r="CN108" s="129">
        <f t="shared" si="75"/>
        <v>0</v>
      </c>
      <c r="CO108" s="129">
        <f t="shared" si="75"/>
        <v>0</v>
      </c>
      <c r="CP108" s="129">
        <f t="shared" si="75"/>
        <v>0</v>
      </c>
      <c r="CQ108" s="129">
        <f t="shared" si="75"/>
        <v>0</v>
      </c>
      <c r="CR108" s="129">
        <f t="shared" si="75"/>
        <v>0</v>
      </c>
      <c r="CS108" s="129">
        <f t="shared" si="75"/>
        <v>0</v>
      </c>
      <c r="CT108" s="129">
        <f t="shared" si="75"/>
        <v>0</v>
      </c>
      <c r="CU108" s="129">
        <f t="shared" si="75"/>
        <v>0</v>
      </c>
      <c r="CV108" s="129">
        <f t="shared" si="75"/>
        <v>0</v>
      </c>
      <c r="CW108" s="129">
        <f t="shared" si="75"/>
        <v>0</v>
      </c>
      <c r="CX108" s="129">
        <f t="shared" si="75"/>
        <v>0</v>
      </c>
      <c r="CY108" s="129">
        <f t="shared" si="75"/>
        <v>0</v>
      </c>
    </row>
    <row r="109" spans="1:104" ht="24" customHeight="1" x14ac:dyDescent="0.25">
      <c r="C109" s="7" t="s">
        <v>56</v>
      </c>
      <c r="D109" s="267" t="s">
        <v>62</v>
      </c>
      <c r="E109" s="268"/>
      <c r="F109" s="269"/>
      <c r="G109" s="186"/>
      <c r="H109" s="186"/>
      <c r="I109" s="186"/>
      <c r="J109" s="200"/>
      <c r="K109" s="204"/>
      <c r="L109" s="204"/>
      <c r="M109" s="200"/>
      <c r="N109" s="200"/>
      <c r="O109" s="200"/>
      <c r="P109" s="200"/>
      <c r="Q109" s="204"/>
      <c r="R109" s="204"/>
      <c r="S109" s="200"/>
      <c r="T109" s="200"/>
      <c r="U109" s="200"/>
      <c r="V109" s="200"/>
      <c r="W109" s="200"/>
      <c r="X109" s="200"/>
      <c r="Y109" s="200"/>
      <c r="Z109" s="204"/>
      <c r="AA109" s="204"/>
      <c r="AB109" s="200"/>
      <c r="AC109" s="204"/>
      <c r="AD109" s="204"/>
      <c r="AG109" s="49">
        <f t="shared" si="44"/>
        <v>0</v>
      </c>
      <c r="AH109" s="49">
        <f t="shared" si="45"/>
        <v>0</v>
      </c>
      <c r="AI109" s="49">
        <f t="shared" si="46"/>
        <v>0</v>
      </c>
      <c r="AJ109" s="113">
        <f t="shared" si="36"/>
        <v>0</v>
      </c>
      <c r="AL109" s="49"/>
      <c r="AM109" s="49"/>
      <c r="AN109" s="49"/>
      <c r="AO109" s="125"/>
      <c r="AQ109" s="49">
        <f t="shared" si="47"/>
        <v>0</v>
      </c>
      <c r="AR109" s="49">
        <f t="shared" si="48"/>
        <v>0</v>
      </c>
      <c r="AS109" s="49">
        <f t="shared" si="49"/>
        <v>0</v>
      </c>
      <c r="AT109" s="125">
        <f t="shared" si="50"/>
        <v>0</v>
      </c>
      <c r="AV109" s="49">
        <f t="shared" ref="AV109:AV113" si="76">I109</f>
        <v>0</v>
      </c>
      <c r="AW109" s="49">
        <f t="shared" ref="AW109:AW113" si="77">COUNTIF(AD109,"NS")+COUNTIF(AA109,"NS")+COUNTIF(X109,"NS")+COUNTIF(U109,"NS")+COUNTIF(R109,"NS")+COUNTIF(O109,"NS")+COUNTIF(L109,"NS")</f>
        <v>0</v>
      </c>
      <c r="AX109" s="49">
        <f t="shared" ref="AX109:AX113" si="78">SUM(L109,O109,R109,U109,X109,AA109,AD109)</f>
        <v>0</v>
      </c>
      <c r="AY109" s="125">
        <f t="shared" si="51"/>
        <v>0</v>
      </c>
      <c r="BA109">
        <f t="shared" si="52"/>
        <v>0</v>
      </c>
      <c r="BB109">
        <f t="shared" si="53"/>
        <v>0</v>
      </c>
      <c r="BC109">
        <f t="shared" si="54"/>
        <v>0</v>
      </c>
      <c r="BD109" s="113">
        <f t="shared" si="37"/>
        <v>0</v>
      </c>
      <c r="BE109">
        <f t="shared" si="55"/>
        <v>0</v>
      </c>
      <c r="BF109">
        <f t="shared" si="56"/>
        <v>0</v>
      </c>
      <c r="BG109">
        <f t="shared" si="57"/>
        <v>0</v>
      </c>
      <c r="BH109" s="113">
        <f t="shared" si="38"/>
        <v>0</v>
      </c>
      <c r="BI109">
        <f t="shared" si="58"/>
        <v>0</v>
      </c>
      <c r="BJ109">
        <f t="shared" si="59"/>
        <v>0</v>
      </c>
      <c r="BK109">
        <f t="shared" si="60"/>
        <v>0</v>
      </c>
      <c r="BL109" s="113">
        <f t="shared" si="39"/>
        <v>0</v>
      </c>
      <c r="BM109">
        <f t="shared" si="61"/>
        <v>0</v>
      </c>
      <c r="BN109">
        <f t="shared" si="62"/>
        <v>0</v>
      </c>
      <c r="BO109">
        <f t="shared" si="63"/>
        <v>0</v>
      </c>
      <c r="BP109" s="113">
        <f t="shared" si="40"/>
        <v>0</v>
      </c>
      <c r="BQ109">
        <f t="shared" si="64"/>
        <v>0</v>
      </c>
      <c r="BR109">
        <f t="shared" si="65"/>
        <v>0</v>
      </c>
      <c r="BS109">
        <f t="shared" si="66"/>
        <v>0</v>
      </c>
      <c r="BT109" s="113">
        <f t="shared" si="41"/>
        <v>0</v>
      </c>
      <c r="BU109">
        <f t="shared" si="67"/>
        <v>0</v>
      </c>
      <c r="BV109">
        <f t="shared" si="68"/>
        <v>0</v>
      </c>
      <c r="BW109">
        <f t="shared" si="69"/>
        <v>0</v>
      </c>
      <c r="BX109" s="113">
        <f t="shared" si="42"/>
        <v>0</v>
      </c>
      <c r="BY109">
        <f t="shared" si="70"/>
        <v>0</v>
      </c>
      <c r="BZ109">
        <f t="shared" si="71"/>
        <v>0</v>
      </c>
      <c r="CA109">
        <f t="shared" si="72"/>
        <v>0</v>
      </c>
      <c r="CB109" s="113">
        <f t="shared" si="43"/>
        <v>0</v>
      </c>
      <c r="CZ109" s="116">
        <f>SUM(CE108:CY108)</f>
        <v>0</v>
      </c>
    </row>
    <row r="110" spans="1:104" ht="24" customHeight="1" x14ac:dyDescent="0.25">
      <c r="C110" s="7" t="s">
        <v>63</v>
      </c>
      <c r="D110" s="267" t="s">
        <v>64</v>
      </c>
      <c r="E110" s="268"/>
      <c r="F110" s="269"/>
      <c r="G110" s="186"/>
      <c r="H110" s="186"/>
      <c r="I110" s="186"/>
      <c r="J110" s="200"/>
      <c r="K110" s="204"/>
      <c r="L110" s="204"/>
      <c r="M110" s="200"/>
      <c r="N110" s="200"/>
      <c r="O110" s="200"/>
      <c r="P110" s="200"/>
      <c r="Q110" s="204"/>
      <c r="R110" s="204"/>
      <c r="S110" s="200"/>
      <c r="T110" s="200"/>
      <c r="U110" s="200"/>
      <c r="V110" s="200"/>
      <c r="W110" s="200"/>
      <c r="X110" s="200"/>
      <c r="Y110" s="200"/>
      <c r="Z110" s="204"/>
      <c r="AA110" s="204"/>
      <c r="AB110" s="200"/>
      <c r="AC110" s="204"/>
      <c r="AD110" s="204"/>
      <c r="AG110" s="49">
        <f t="shared" ref="AG110:AG113" si="79">G110</f>
        <v>0</v>
      </c>
      <c r="AH110" s="49">
        <f t="shared" ref="AH110:AH113" si="80">COUNTIF(H110:I110,"NS")</f>
        <v>0</v>
      </c>
      <c r="AI110" s="49">
        <f t="shared" ref="AI110:AI113" si="81">SUM(H110:I110)</f>
        <v>0</v>
      </c>
      <c r="AJ110" s="113">
        <f t="shared" si="36"/>
        <v>0</v>
      </c>
      <c r="AL110" s="49"/>
      <c r="AM110" s="49"/>
      <c r="AN110" s="49"/>
      <c r="AO110" s="125"/>
      <c r="AQ110" s="49">
        <f t="shared" ref="AQ110:AQ113" si="82">H110</f>
        <v>0</v>
      </c>
      <c r="AR110" s="49">
        <f t="shared" ref="AR110:AR113" si="83">COUNTIF(AC110,"NS")+COUNTIF(Z110,"NS")+COUNTIF(W110,"NS")+COUNTIF(T110,"NS")+COUNTIF(Q110,"NS")+COUNTIF(N110,"NS")+COUNTIF(K110,"NS")</f>
        <v>0</v>
      </c>
      <c r="AS110" s="49">
        <f t="shared" ref="AS110:AS113" si="84">SUM(K110,N110,Q110,T110,W110,Z110,AC110)</f>
        <v>0</v>
      </c>
      <c r="AT110" s="125">
        <f t="shared" si="50"/>
        <v>0</v>
      </c>
      <c r="AV110" s="49">
        <f t="shared" si="76"/>
        <v>0</v>
      </c>
      <c r="AW110" s="49">
        <f t="shared" si="77"/>
        <v>0</v>
      </c>
      <c r="AX110" s="49">
        <f t="shared" si="78"/>
        <v>0</v>
      </c>
      <c r="AY110" s="125">
        <f t="shared" si="51"/>
        <v>0</v>
      </c>
      <c r="BA110">
        <f t="shared" ref="BA110:BA113" si="85">J110</f>
        <v>0</v>
      </c>
      <c r="BB110">
        <f t="shared" ref="BB110:BB113" si="86">COUNTIF(K110:L110,"NS")</f>
        <v>0</v>
      </c>
      <c r="BC110">
        <f t="shared" ref="BC110:BC113" si="87">SUM(K110:L110)</f>
        <v>0</v>
      </c>
      <c r="BD110" s="113">
        <f t="shared" si="37"/>
        <v>0</v>
      </c>
      <c r="BE110">
        <f t="shared" ref="BE110:BE113" si="88">M110</f>
        <v>0</v>
      </c>
      <c r="BF110">
        <f t="shared" ref="BF110:BF113" si="89">COUNTIF(N110:O110,"NS")</f>
        <v>0</v>
      </c>
      <c r="BG110">
        <f t="shared" ref="BG110:BG113" si="90">SUM(N110:O110)</f>
        <v>0</v>
      </c>
      <c r="BH110" s="113">
        <f t="shared" si="38"/>
        <v>0</v>
      </c>
      <c r="BI110">
        <f t="shared" ref="BI110:BI113" si="91">P110</f>
        <v>0</v>
      </c>
      <c r="BJ110">
        <f t="shared" ref="BJ110:BJ113" si="92">COUNTIF(Q110:R110,"NS")</f>
        <v>0</v>
      </c>
      <c r="BK110">
        <f t="shared" ref="BK110:BK113" si="93">SUM(Q110:R110)</f>
        <v>0</v>
      </c>
      <c r="BL110" s="113">
        <f t="shared" si="39"/>
        <v>0</v>
      </c>
      <c r="BM110">
        <f t="shared" ref="BM110:BM113" si="94">S110</f>
        <v>0</v>
      </c>
      <c r="BN110">
        <f t="shared" ref="BN110:BN113" si="95">COUNTIF(T110:U110,"NS")</f>
        <v>0</v>
      </c>
      <c r="BO110">
        <f t="shared" ref="BO110:BO113" si="96">SUM(T110:U110)</f>
        <v>0</v>
      </c>
      <c r="BP110" s="113">
        <f t="shared" si="40"/>
        <v>0</v>
      </c>
      <c r="BQ110">
        <f t="shared" ref="BQ110:BQ113" si="97">V110</f>
        <v>0</v>
      </c>
      <c r="BR110">
        <f t="shared" ref="BR110:BR113" si="98">COUNTIF(W110:X110,"NS")</f>
        <v>0</v>
      </c>
      <c r="BS110">
        <f t="shared" ref="BS110:BS113" si="99">SUM(W110:X110)</f>
        <v>0</v>
      </c>
      <c r="BT110" s="113">
        <f t="shared" si="41"/>
        <v>0</v>
      </c>
      <c r="BU110">
        <f t="shared" ref="BU110:BU113" si="100">Y110</f>
        <v>0</v>
      </c>
      <c r="BV110">
        <f t="shared" ref="BV110:BV113" si="101">COUNTIF(Z110:AA110,"NS")</f>
        <v>0</v>
      </c>
      <c r="BW110">
        <f t="shared" ref="BW110:BW113" si="102">SUM(Z110:AA110)</f>
        <v>0</v>
      </c>
      <c r="BX110" s="113">
        <f t="shared" si="42"/>
        <v>0</v>
      </c>
      <c r="BY110">
        <f t="shared" ref="BY110:BY113" si="103">AB110</f>
        <v>0</v>
      </c>
      <c r="BZ110">
        <f t="shared" ref="BZ110:BZ113" si="104">COUNTIF(AC110:AD110,"NS")</f>
        <v>0</v>
      </c>
      <c r="CA110">
        <f t="shared" ref="CA110:CA113" si="105">SUM(AC110:AD110)</f>
        <v>0</v>
      </c>
      <c r="CB110" s="113">
        <f t="shared" si="43"/>
        <v>0</v>
      </c>
    </row>
    <row r="111" spans="1:104" ht="24" customHeight="1" x14ac:dyDescent="0.25">
      <c r="C111" s="7" t="s">
        <v>65</v>
      </c>
      <c r="D111" s="267" t="s">
        <v>66</v>
      </c>
      <c r="E111" s="268"/>
      <c r="F111" s="269"/>
      <c r="G111" s="186"/>
      <c r="H111" s="186"/>
      <c r="I111" s="186"/>
      <c r="J111" s="200"/>
      <c r="K111" s="204"/>
      <c r="L111" s="204"/>
      <c r="M111" s="200"/>
      <c r="N111" s="200"/>
      <c r="O111" s="200"/>
      <c r="P111" s="200"/>
      <c r="Q111" s="204"/>
      <c r="R111" s="204"/>
      <c r="S111" s="200"/>
      <c r="T111" s="200"/>
      <c r="U111" s="200"/>
      <c r="V111" s="200"/>
      <c r="W111" s="200"/>
      <c r="X111" s="200"/>
      <c r="Y111" s="200"/>
      <c r="Z111" s="204"/>
      <c r="AA111" s="204"/>
      <c r="AB111" s="200"/>
      <c r="AC111" s="204"/>
      <c r="AD111" s="204"/>
      <c r="AG111" s="49">
        <f t="shared" si="79"/>
        <v>0</v>
      </c>
      <c r="AH111" s="49">
        <f t="shared" si="80"/>
        <v>0</v>
      </c>
      <c r="AI111" s="49">
        <f t="shared" si="81"/>
        <v>0</v>
      </c>
      <c r="AJ111" s="113">
        <f t="shared" si="36"/>
        <v>0</v>
      </c>
      <c r="AL111" s="49"/>
      <c r="AM111" s="49"/>
      <c r="AN111" s="49"/>
      <c r="AO111" s="125"/>
      <c r="AQ111" s="49">
        <f t="shared" si="82"/>
        <v>0</v>
      </c>
      <c r="AR111" s="49">
        <f t="shared" si="83"/>
        <v>0</v>
      </c>
      <c r="AS111" s="49">
        <f t="shared" si="84"/>
        <v>0</v>
      </c>
      <c r="AT111" s="125">
        <f t="shared" si="50"/>
        <v>0</v>
      </c>
      <c r="AV111" s="49">
        <f t="shared" si="76"/>
        <v>0</v>
      </c>
      <c r="AW111" s="49">
        <f t="shared" si="77"/>
        <v>0</v>
      </c>
      <c r="AX111" s="49">
        <f t="shared" si="78"/>
        <v>0</v>
      </c>
      <c r="AY111" s="125">
        <f t="shared" si="51"/>
        <v>0</v>
      </c>
      <c r="BA111">
        <f t="shared" si="85"/>
        <v>0</v>
      </c>
      <c r="BB111">
        <f t="shared" si="86"/>
        <v>0</v>
      </c>
      <c r="BC111">
        <f t="shared" si="87"/>
        <v>0</v>
      </c>
      <c r="BD111" s="113">
        <f t="shared" si="37"/>
        <v>0</v>
      </c>
      <c r="BE111">
        <f t="shared" si="88"/>
        <v>0</v>
      </c>
      <c r="BF111">
        <f t="shared" si="89"/>
        <v>0</v>
      </c>
      <c r="BG111">
        <f t="shared" si="90"/>
        <v>0</v>
      </c>
      <c r="BH111" s="113">
        <f t="shared" si="38"/>
        <v>0</v>
      </c>
      <c r="BI111">
        <f t="shared" si="91"/>
        <v>0</v>
      </c>
      <c r="BJ111">
        <f t="shared" si="92"/>
        <v>0</v>
      </c>
      <c r="BK111">
        <f t="shared" si="93"/>
        <v>0</v>
      </c>
      <c r="BL111" s="113">
        <f t="shared" si="39"/>
        <v>0</v>
      </c>
      <c r="BM111">
        <f t="shared" si="94"/>
        <v>0</v>
      </c>
      <c r="BN111">
        <f t="shared" si="95"/>
        <v>0</v>
      </c>
      <c r="BO111">
        <f t="shared" si="96"/>
        <v>0</v>
      </c>
      <c r="BP111" s="113">
        <f t="shared" si="40"/>
        <v>0</v>
      </c>
      <c r="BQ111">
        <f t="shared" si="97"/>
        <v>0</v>
      </c>
      <c r="BR111">
        <f t="shared" si="98"/>
        <v>0</v>
      </c>
      <c r="BS111">
        <f t="shared" si="99"/>
        <v>0</v>
      </c>
      <c r="BT111" s="113">
        <f t="shared" si="41"/>
        <v>0</v>
      </c>
      <c r="BU111">
        <f t="shared" si="100"/>
        <v>0</v>
      </c>
      <c r="BV111">
        <f t="shared" si="101"/>
        <v>0</v>
      </c>
      <c r="BW111">
        <f t="shared" si="102"/>
        <v>0</v>
      </c>
      <c r="BX111" s="113">
        <f t="shared" si="42"/>
        <v>0</v>
      </c>
      <c r="BY111">
        <f t="shared" si="103"/>
        <v>0</v>
      </c>
      <c r="BZ111">
        <f t="shared" si="104"/>
        <v>0</v>
      </c>
      <c r="CA111">
        <f t="shared" si="105"/>
        <v>0</v>
      </c>
      <c r="CB111" s="113">
        <f t="shared" si="43"/>
        <v>0</v>
      </c>
    </row>
    <row r="112" spans="1:104" ht="24" customHeight="1" x14ac:dyDescent="0.25">
      <c r="C112" s="7" t="s">
        <v>67</v>
      </c>
      <c r="D112" s="267" t="s">
        <v>68</v>
      </c>
      <c r="E112" s="268"/>
      <c r="F112" s="269"/>
      <c r="G112" s="107"/>
      <c r="H112" s="108"/>
      <c r="I112" s="108"/>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G112" s="49">
        <f t="shared" si="79"/>
        <v>0</v>
      </c>
      <c r="AH112" s="49">
        <f t="shared" si="80"/>
        <v>0</v>
      </c>
      <c r="AI112" s="49">
        <f t="shared" si="81"/>
        <v>0</v>
      </c>
      <c r="AJ112" s="113">
        <f t="shared" si="36"/>
        <v>0</v>
      </c>
      <c r="AL112" s="49"/>
      <c r="AM112" s="49"/>
      <c r="AN112" s="49"/>
      <c r="AO112" s="125"/>
      <c r="AQ112" s="49">
        <f t="shared" si="82"/>
        <v>0</v>
      </c>
      <c r="AR112" s="49">
        <f t="shared" si="83"/>
        <v>0</v>
      </c>
      <c r="AS112" s="49">
        <f t="shared" si="84"/>
        <v>0</v>
      </c>
      <c r="AT112" s="125">
        <f t="shared" si="50"/>
        <v>0</v>
      </c>
      <c r="AV112" s="49">
        <f t="shared" si="76"/>
        <v>0</v>
      </c>
      <c r="AW112" s="49">
        <f t="shared" si="77"/>
        <v>0</v>
      </c>
      <c r="AX112" s="49">
        <f t="shared" si="78"/>
        <v>0</v>
      </c>
      <c r="AY112" s="125">
        <f t="shared" si="51"/>
        <v>0</v>
      </c>
      <c r="BA112">
        <f t="shared" si="85"/>
        <v>0</v>
      </c>
      <c r="BB112">
        <f t="shared" si="86"/>
        <v>0</v>
      </c>
      <c r="BC112">
        <f t="shared" si="87"/>
        <v>0</v>
      </c>
      <c r="BD112" s="113">
        <f t="shared" si="37"/>
        <v>0</v>
      </c>
      <c r="BE112">
        <f t="shared" si="88"/>
        <v>0</v>
      </c>
      <c r="BF112">
        <f t="shared" si="89"/>
        <v>0</v>
      </c>
      <c r="BG112">
        <f t="shared" si="90"/>
        <v>0</v>
      </c>
      <c r="BH112" s="113">
        <f t="shared" si="38"/>
        <v>0</v>
      </c>
      <c r="BI112">
        <f t="shared" si="91"/>
        <v>0</v>
      </c>
      <c r="BJ112">
        <f t="shared" si="92"/>
        <v>0</v>
      </c>
      <c r="BK112">
        <f t="shared" si="93"/>
        <v>0</v>
      </c>
      <c r="BL112" s="113">
        <f t="shared" si="39"/>
        <v>0</v>
      </c>
      <c r="BM112">
        <f t="shared" si="94"/>
        <v>0</v>
      </c>
      <c r="BN112">
        <f t="shared" si="95"/>
        <v>0</v>
      </c>
      <c r="BO112">
        <f t="shared" si="96"/>
        <v>0</v>
      </c>
      <c r="BP112" s="113">
        <f t="shared" si="40"/>
        <v>0</v>
      </c>
      <c r="BQ112">
        <f t="shared" si="97"/>
        <v>0</v>
      </c>
      <c r="BR112">
        <f t="shared" si="98"/>
        <v>0</v>
      </c>
      <c r="BS112">
        <f t="shared" si="99"/>
        <v>0</v>
      </c>
      <c r="BT112" s="113">
        <f t="shared" si="41"/>
        <v>0</v>
      </c>
      <c r="BU112">
        <f t="shared" si="100"/>
        <v>0</v>
      </c>
      <c r="BV112">
        <f t="shared" si="101"/>
        <v>0</v>
      </c>
      <c r="BW112">
        <f t="shared" si="102"/>
        <v>0</v>
      </c>
      <c r="BX112" s="113">
        <f t="shared" si="42"/>
        <v>0</v>
      </c>
      <c r="BY112">
        <f t="shared" si="103"/>
        <v>0</v>
      </c>
      <c r="BZ112">
        <f t="shared" si="104"/>
        <v>0</v>
      </c>
      <c r="CA112">
        <f t="shared" si="105"/>
        <v>0</v>
      </c>
      <c r="CB112" s="113">
        <f t="shared" si="43"/>
        <v>0</v>
      </c>
    </row>
    <row r="113" spans="1:104" ht="24" customHeight="1" x14ac:dyDescent="0.25">
      <c r="C113" s="7" t="s">
        <v>69</v>
      </c>
      <c r="D113" s="267" t="s">
        <v>70</v>
      </c>
      <c r="E113" s="268"/>
      <c r="F113" s="269"/>
      <c r="G113" s="107"/>
      <c r="H113" s="108"/>
      <c r="I113" s="108"/>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G113" s="49">
        <f t="shared" si="79"/>
        <v>0</v>
      </c>
      <c r="AH113" s="49">
        <f t="shared" si="80"/>
        <v>0</v>
      </c>
      <c r="AI113" s="49">
        <f t="shared" si="81"/>
        <v>0</v>
      </c>
      <c r="AJ113" s="113">
        <f t="shared" si="36"/>
        <v>0</v>
      </c>
      <c r="AL113" s="49"/>
      <c r="AM113" s="49"/>
      <c r="AN113" s="49"/>
      <c r="AO113" s="125"/>
      <c r="AQ113" s="49">
        <f t="shared" si="82"/>
        <v>0</v>
      </c>
      <c r="AR113" s="49">
        <f t="shared" si="83"/>
        <v>0</v>
      </c>
      <c r="AS113" s="49">
        <f t="shared" si="84"/>
        <v>0</v>
      </c>
      <c r="AT113" s="125">
        <f t="shared" si="50"/>
        <v>0</v>
      </c>
      <c r="AV113" s="49">
        <f t="shared" si="76"/>
        <v>0</v>
      </c>
      <c r="AW113" s="49">
        <f t="shared" si="77"/>
        <v>0</v>
      </c>
      <c r="AX113" s="49">
        <f t="shared" si="78"/>
        <v>0</v>
      </c>
      <c r="AY113" s="125">
        <f t="shared" si="51"/>
        <v>0</v>
      </c>
      <c r="BA113">
        <f t="shared" si="85"/>
        <v>0</v>
      </c>
      <c r="BB113">
        <f t="shared" si="86"/>
        <v>0</v>
      </c>
      <c r="BC113">
        <f t="shared" si="87"/>
        <v>0</v>
      </c>
      <c r="BD113" s="113">
        <f t="shared" si="37"/>
        <v>0</v>
      </c>
      <c r="BE113">
        <f t="shared" si="88"/>
        <v>0</v>
      </c>
      <c r="BF113">
        <f t="shared" si="89"/>
        <v>0</v>
      </c>
      <c r="BG113">
        <f t="shared" si="90"/>
        <v>0</v>
      </c>
      <c r="BH113" s="113">
        <f t="shared" si="38"/>
        <v>0</v>
      </c>
      <c r="BI113">
        <f t="shared" si="91"/>
        <v>0</v>
      </c>
      <c r="BJ113">
        <f t="shared" si="92"/>
        <v>0</v>
      </c>
      <c r="BK113">
        <f t="shared" si="93"/>
        <v>0</v>
      </c>
      <c r="BL113" s="113">
        <f t="shared" si="39"/>
        <v>0</v>
      </c>
      <c r="BM113">
        <f t="shared" si="94"/>
        <v>0</v>
      </c>
      <c r="BN113">
        <f t="shared" si="95"/>
        <v>0</v>
      </c>
      <c r="BO113">
        <f t="shared" si="96"/>
        <v>0</v>
      </c>
      <c r="BP113" s="113">
        <f t="shared" si="40"/>
        <v>0</v>
      </c>
      <c r="BQ113">
        <f t="shared" si="97"/>
        <v>0</v>
      </c>
      <c r="BR113">
        <f t="shared" si="98"/>
        <v>0</v>
      </c>
      <c r="BS113">
        <f t="shared" si="99"/>
        <v>0</v>
      </c>
      <c r="BT113" s="113">
        <f t="shared" si="41"/>
        <v>0</v>
      </c>
      <c r="BU113">
        <f t="shared" si="100"/>
        <v>0</v>
      </c>
      <c r="BV113">
        <f t="shared" si="101"/>
        <v>0</v>
      </c>
      <c r="BW113">
        <f t="shared" si="102"/>
        <v>0</v>
      </c>
      <c r="BX113" s="113">
        <f t="shared" si="42"/>
        <v>0</v>
      </c>
      <c r="BY113">
        <f t="shared" si="103"/>
        <v>0</v>
      </c>
      <c r="BZ113">
        <f t="shared" si="104"/>
        <v>0</v>
      </c>
      <c r="CA113">
        <f t="shared" si="105"/>
        <v>0</v>
      </c>
      <c r="CB113" s="113">
        <f t="shared" si="43"/>
        <v>0</v>
      </c>
    </row>
    <row r="114" spans="1:104" ht="15" customHeight="1" x14ac:dyDescent="0.25">
      <c r="F114" s="63" t="s">
        <v>34</v>
      </c>
      <c r="G114" s="100">
        <f t="shared" ref="G114:AD114" si="106">IF(AND(SUM(G105:G113)=0,COUNTIF(G105:G113,"NS")&gt;0),"NS",SUM(G105:G113))</f>
        <v>0</v>
      </c>
      <c r="H114" s="101">
        <f t="shared" si="106"/>
        <v>0</v>
      </c>
      <c r="I114" s="101">
        <f t="shared" si="106"/>
        <v>0</v>
      </c>
      <c r="J114" s="199">
        <f t="shared" si="106"/>
        <v>0</v>
      </c>
      <c r="K114" s="199">
        <f t="shared" si="106"/>
        <v>0</v>
      </c>
      <c r="L114" s="199">
        <f t="shared" si="106"/>
        <v>0</v>
      </c>
      <c r="M114" s="199">
        <f t="shared" si="106"/>
        <v>0</v>
      </c>
      <c r="N114" s="199">
        <f t="shared" si="106"/>
        <v>0</v>
      </c>
      <c r="O114" s="199">
        <f t="shared" si="106"/>
        <v>0</v>
      </c>
      <c r="P114" s="199">
        <f t="shared" si="106"/>
        <v>0</v>
      </c>
      <c r="Q114" s="199">
        <f t="shared" si="106"/>
        <v>0</v>
      </c>
      <c r="R114" s="199">
        <f t="shared" si="106"/>
        <v>0</v>
      </c>
      <c r="S114" s="199">
        <f t="shared" si="106"/>
        <v>0</v>
      </c>
      <c r="T114" s="199">
        <f t="shared" si="106"/>
        <v>0</v>
      </c>
      <c r="U114" s="199">
        <f t="shared" si="106"/>
        <v>0</v>
      </c>
      <c r="V114" s="199">
        <f t="shared" si="106"/>
        <v>0</v>
      </c>
      <c r="W114" s="199">
        <f t="shared" si="106"/>
        <v>0</v>
      </c>
      <c r="X114" s="199">
        <f t="shared" si="106"/>
        <v>0</v>
      </c>
      <c r="Y114" s="199">
        <f t="shared" si="106"/>
        <v>0</v>
      </c>
      <c r="Z114" s="199">
        <f t="shared" si="106"/>
        <v>0</v>
      </c>
      <c r="AA114" s="199">
        <f t="shared" si="106"/>
        <v>0</v>
      </c>
      <c r="AB114" s="199">
        <f t="shared" si="106"/>
        <v>0</v>
      </c>
      <c r="AC114" s="199">
        <f t="shared" si="106"/>
        <v>0</v>
      </c>
      <c r="AD114" s="199">
        <f t="shared" si="106"/>
        <v>0</v>
      </c>
      <c r="AJ114" s="116">
        <f>SUM(AJ105:AJ113)</f>
        <v>0</v>
      </c>
      <c r="AO114" s="155">
        <f>SUM(AO105:AO113)</f>
        <v>0</v>
      </c>
      <c r="AT114" s="155">
        <f>SUM(AT105:AT113)</f>
        <v>0</v>
      </c>
      <c r="AY114" s="155">
        <f>SUM(AY105:AY113)</f>
        <v>0</v>
      </c>
      <c r="BD114" s="116">
        <f>SUM(BD105:BD113)</f>
        <v>0</v>
      </c>
      <c r="BH114" s="116">
        <f>SUM(BH105:BH113)</f>
        <v>0</v>
      </c>
      <c r="BL114" s="116">
        <f>SUM(BL105:BL113)</f>
        <v>0</v>
      </c>
      <c r="BP114" s="116">
        <f>SUM(BP105:BP113)</f>
        <v>0</v>
      </c>
      <c r="BT114" s="116">
        <f>SUM(BT105:BT113)</f>
        <v>0</v>
      </c>
      <c r="BX114" s="116">
        <f>SUM(BX105:BX113)</f>
        <v>0</v>
      </c>
      <c r="CB114" s="116">
        <f>SUM(CB105:CB113)</f>
        <v>0</v>
      </c>
    </row>
    <row r="115" spans="1:104" x14ac:dyDescent="0.2">
      <c r="B115" s="243" t="str">
        <f>IF(SUM(AJ114:AY114)&gt;=1,"Error: Verificar la suma por fila.","")</f>
        <v/>
      </c>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row>
    <row r="116" spans="1:104" x14ac:dyDescent="0.2">
      <c r="B116" s="243" t="str">
        <f>IF(SUM(BD114:CB114)&gt;=1,"Error: Verificar la suma por fila desagregada.","")</f>
        <v/>
      </c>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row>
    <row r="117" spans="1:104" x14ac:dyDescent="0.2">
      <c r="B117" s="263" t="str">
        <f>IF(SUM(CZ109)&gt;=1,"Error: Verificar la consistencia con la pregunta 5","")</f>
        <v/>
      </c>
      <c r="C117" s="263"/>
      <c r="D117" s="263"/>
      <c r="E117" s="263"/>
      <c r="F117" s="263"/>
      <c r="G117" s="263"/>
      <c r="H117" s="263"/>
      <c r="I117" s="263"/>
      <c r="J117" s="263"/>
      <c r="K117" s="263"/>
      <c r="L117" s="263"/>
      <c r="M117" s="263"/>
      <c r="N117" s="263"/>
      <c r="O117" s="263"/>
      <c r="P117" s="245" t="str">
        <f>IF(OR(AG103=AH103,AG103=AI103),"","Error: Debe completar toda la información requerida.")</f>
        <v/>
      </c>
      <c r="Q117" s="245"/>
      <c r="R117" s="245"/>
      <c r="S117" s="245"/>
      <c r="T117" s="245"/>
      <c r="U117" s="245"/>
      <c r="V117" s="245"/>
      <c r="W117" s="245"/>
      <c r="X117" s="245"/>
      <c r="Y117" s="245"/>
      <c r="Z117" s="245"/>
      <c r="AA117" s="245"/>
      <c r="AB117" s="245"/>
      <c r="AC117" s="245"/>
      <c r="AD117" s="245"/>
    </row>
    <row r="118" spans="1:104" ht="24" customHeight="1" x14ac:dyDescent="0.2">
      <c r="A118" s="4" t="s">
        <v>71</v>
      </c>
      <c r="B118" s="324" t="s">
        <v>423</v>
      </c>
      <c r="C118" s="324"/>
      <c r="D118" s="324"/>
      <c r="E118" s="324"/>
      <c r="F118" s="324"/>
      <c r="G118" s="324"/>
      <c r="H118" s="324"/>
      <c r="I118" s="324"/>
      <c r="J118" s="324"/>
      <c r="K118" s="324"/>
      <c r="L118" s="324"/>
      <c r="M118" s="324"/>
      <c r="N118" s="324"/>
      <c r="O118" s="324"/>
      <c r="P118" s="324"/>
      <c r="Q118" s="324"/>
      <c r="R118" s="324"/>
      <c r="S118" s="324"/>
      <c r="T118" s="324"/>
      <c r="U118" s="324"/>
      <c r="V118" s="324"/>
      <c r="W118" s="324"/>
      <c r="X118" s="324"/>
      <c r="Y118" s="324"/>
      <c r="Z118" s="324"/>
      <c r="AA118" s="324"/>
      <c r="AB118" s="324"/>
      <c r="AC118" s="324"/>
      <c r="AD118" s="324"/>
    </row>
    <row r="119" spans="1:104" ht="36" customHeight="1" x14ac:dyDescent="0.2">
      <c r="C119" s="289" t="s">
        <v>557</v>
      </c>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row>
    <row r="120" spans="1:104" ht="15" customHeight="1" x14ac:dyDescent="0.2"/>
    <row r="121" spans="1:104" ht="24" customHeight="1" x14ac:dyDescent="0.25">
      <c r="C121" s="336" t="s">
        <v>291</v>
      </c>
      <c r="D121" s="337"/>
      <c r="E121" s="337"/>
      <c r="F121" s="338"/>
      <c r="G121" s="270" t="s">
        <v>325</v>
      </c>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G121" s="11" t="s">
        <v>563</v>
      </c>
      <c r="AH121" s="11" t="s">
        <v>564</v>
      </c>
      <c r="AI121" s="11" t="s">
        <v>565</v>
      </c>
      <c r="AP121"/>
      <c r="AQ121"/>
      <c r="AR121"/>
      <c r="AS121"/>
      <c r="AT121"/>
      <c r="AU121"/>
      <c r="AV121"/>
      <c r="AW121"/>
      <c r="AX121"/>
      <c r="AY121"/>
      <c r="AZ121"/>
      <c r="BA121" t="s">
        <v>574</v>
      </c>
      <c r="BB121"/>
      <c r="BC121"/>
      <c r="BD121"/>
      <c r="BE121"/>
      <c r="BF121"/>
      <c r="BG121"/>
      <c r="BH121"/>
      <c r="BI121"/>
      <c r="BJ121"/>
      <c r="BK121"/>
      <c r="BL121"/>
      <c r="BM121"/>
      <c r="BN121"/>
      <c r="BO121"/>
      <c r="BP121"/>
      <c r="BQ121"/>
      <c r="BR121"/>
      <c r="BS121"/>
      <c r="BT121"/>
      <c r="BU121"/>
      <c r="BV121"/>
      <c r="BW121"/>
      <c r="BX121"/>
      <c r="BY121"/>
      <c r="BZ121"/>
      <c r="CE121" s="11" t="s">
        <v>573</v>
      </c>
    </row>
    <row r="122" spans="1:104" ht="63.75" customHeight="1" x14ac:dyDescent="0.25">
      <c r="C122" s="355"/>
      <c r="D122" s="356"/>
      <c r="E122" s="356"/>
      <c r="F122" s="357"/>
      <c r="G122" s="293" t="s">
        <v>40</v>
      </c>
      <c r="H122" s="293" t="s">
        <v>37</v>
      </c>
      <c r="I122" s="293" t="s">
        <v>39</v>
      </c>
      <c r="J122" s="282" t="s">
        <v>41</v>
      </c>
      <c r="K122" s="283"/>
      <c r="L122" s="284"/>
      <c r="M122" s="282" t="s">
        <v>42</v>
      </c>
      <c r="N122" s="283"/>
      <c r="O122" s="284"/>
      <c r="P122" s="282" t="s">
        <v>43</v>
      </c>
      <c r="Q122" s="283"/>
      <c r="R122" s="284"/>
      <c r="S122" s="282" t="s">
        <v>44</v>
      </c>
      <c r="T122" s="283"/>
      <c r="U122" s="283"/>
      <c r="V122" s="282" t="s">
        <v>45</v>
      </c>
      <c r="W122" s="283"/>
      <c r="X122" s="283"/>
      <c r="Y122" s="282" t="s">
        <v>46</v>
      </c>
      <c r="Z122" s="283"/>
      <c r="AA122" s="283"/>
      <c r="AB122" s="282" t="s">
        <v>47</v>
      </c>
      <c r="AC122" s="283"/>
      <c r="AD122" s="284"/>
      <c r="AG122" s="11">
        <f>COUNTBLANK(G124:AD131)</f>
        <v>192</v>
      </c>
      <c r="AH122" s="11">
        <v>192</v>
      </c>
      <c r="AI122" s="11">
        <v>0</v>
      </c>
      <c r="AP122"/>
      <c r="AQ122"/>
      <c r="AR122"/>
      <c r="AS122"/>
      <c r="AT122"/>
      <c r="AU122"/>
      <c r="AV122"/>
      <c r="AW122"/>
      <c r="AX122"/>
      <c r="AY122"/>
      <c r="AZ122"/>
      <c r="BA122" s="281" t="s">
        <v>41</v>
      </c>
      <c r="BB122" s="281"/>
      <c r="BC122" s="281"/>
      <c r="BD122" s="281"/>
      <c r="BE122" s="281" t="s">
        <v>42</v>
      </c>
      <c r="BF122" s="281"/>
      <c r="BG122" s="281"/>
      <c r="BH122" s="281"/>
      <c r="BI122" s="281" t="s">
        <v>43</v>
      </c>
      <c r="BJ122" s="281"/>
      <c r="BK122" s="281"/>
      <c r="BL122" s="281"/>
      <c r="BM122" s="281" t="s">
        <v>44</v>
      </c>
      <c r="BN122" s="281"/>
      <c r="BO122" s="281"/>
      <c r="BP122" s="281"/>
      <c r="BQ122" s="281" t="s">
        <v>45</v>
      </c>
      <c r="BR122" s="281"/>
      <c r="BS122" s="281"/>
      <c r="BT122" s="281"/>
      <c r="BU122" s="281" t="s">
        <v>46</v>
      </c>
      <c r="BV122" s="281"/>
      <c r="BW122" s="281"/>
      <c r="BX122" s="281"/>
      <c r="BY122" s="281" t="s">
        <v>47</v>
      </c>
      <c r="BZ122" s="281"/>
      <c r="CA122" s="281"/>
      <c r="CB122" s="281"/>
      <c r="CD122"/>
      <c r="CE122" s="278" t="s">
        <v>41</v>
      </c>
      <c r="CF122" s="279"/>
      <c r="CG122" s="280"/>
      <c r="CH122" s="278" t="s">
        <v>42</v>
      </c>
      <c r="CI122" s="279"/>
      <c r="CJ122" s="280"/>
      <c r="CK122" s="278" t="s">
        <v>43</v>
      </c>
      <c r="CL122" s="279"/>
      <c r="CM122" s="280"/>
      <c r="CN122" s="278" t="s">
        <v>44</v>
      </c>
      <c r="CO122" s="279"/>
      <c r="CP122" s="279"/>
      <c r="CQ122" s="278" t="s">
        <v>45</v>
      </c>
      <c r="CR122" s="279"/>
      <c r="CS122" s="279"/>
      <c r="CT122" s="278" t="s">
        <v>46</v>
      </c>
      <c r="CU122" s="279"/>
      <c r="CV122" s="279"/>
      <c r="CW122" s="278" t="s">
        <v>47</v>
      </c>
      <c r="CX122" s="279"/>
      <c r="CY122" s="280"/>
    </row>
    <row r="123" spans="1:104" ht="43.5" customHeight="1" x14ac:dyDescent="0.25">
      <c r="C123" s="339"/>
      <c r="D123" s="340"/>
      <c r="E123" s="340"/>
      <c r="F123" s="341"/>
      <c r="G123" s="294"/>
      <c r="H123" s="294"/>
      <c r="I123" s="294"/>
      <c r="J123" s="202" t="s">
        <v>119</v>
      </c>
      <c r="K123" s="203" t="s">
        <v>37</v>
      </c>
      <c r="L123" s="203" t="s">
        <v>39</v>
      </c>
      <c r="M123" s="202" t="s">
        <v>119</v>
      </c>
      <c r="N123" s="203" t="s">
        <v>37</v>
      </c>
      <c r="O123" s="203" t="s">
        <v>39</v>
      </c>
      <c r="P123" s="202" t="s">
        <v>119</v>
      </c>
      <c r="Q123" s="203" t="s">
        <v>37</v>
      </c>
      <c r="R123" s="203" t="s">
        <v>39</v>
      </c>
      <c r="S123" s="202" t="s">
        <v>119</v>
      </c>
      <c r="T123" s="203" t="s">
        <v>37</v>
      </c>
      <c r="U123" s="203" t="s">
        <v>39</v>
      </c>
      <c r="V123" s="202" t="s">
        <v>119</v>
      </c>
      <c r="W123" s="203" t="s">
        <v>37</v>
      </c>
      <c r="X123" s="203" t="s">
        <v>39</v>
      </c>
      <c r="Y123" s="202" t="s">
        <v>119</v>
      </c>
      <c r="Z123" s="203" t="s">
        <v>37</v>
      </c>
      <c r="AA123" s="203" t="s">
        <v>39</v>
      </c>
      <c r="AB123" s="202" t="s">
        <v>119</v>
      </c>
      <c r="AC123" s="203" t="s">
        <v>37</v>
      </c>
      <c r="AD123" s="203" t="s">
        <v>39</v>
      </c>
      <c r="AG123" s="114" t="s">
        <v>562</v>
      </c>
      <c r="AH123" s="114" t="s">
        <v>560</v>
      </c>
      <c r="AI123" s="114" t="s">
        <v>559</v>
      </c>
      <c r="AJ123" s="114" t="s">
        <v>561</v>
      </c>
      <c r="AL123" s="115" t="s">
        <v>562</v>
      </c>
      <c r="AM123" s="115" t="s">
        <v>560</v>
      </c>
      <c r="AN123" s="115" t="s">
        <v>559</v>
      </c>
      <c r="AO123" s="115" t="s">
        <v>561</v>
      </c>
      <c r="AQ123" s="115" t="s">
        <v>562</v>
      </c>
      <c r="AR123" s="115" t="s">
        <v>560</v>
      </c>
      <c r="AS123" s="115" t="s">
        <v>559</v>
      </c>
      <c r="AT123" s="115" t="s">
        <v>561</v>
      </c>
      <c r="AU123"/>
      <c r="AV123" s="115" t="s">
        <v>562</v>
      </c>
      <c r="AW123" s="115" t="s">
        <v>560</v>
      </c>
      <c r="AX123" s="115" t="s">
        <v>559</v>
      </c>
      <c r="AY123" s="115" t="s">
        <v>561</v>
      </c>
      <c r="AZ123"/>
      <c r="BA123" s="118" t="s">
        <v>562</v>
      </c>
      <c r="BB123" s="118" t="s">
        <v>560</v>
      </c>
      <c r="BC123" s="118" t="s">
        <v>559</v>
      </c>
      <c r="BD123" s="118" t="s">
        <v>561</v>
      </c>
      <c r="BE123" s="118" t="s">
        <v>562</v>
      </c>
      <c r="BF123" s="118" t="s">
        <v>560</v>
      </c>
      <c r="BG123" s="118" t="s">
        <v>559</v>
      </c>
      <c r="BH123" s="118" t="s">
        <v>561</v>
      </c>
      <c r="BI123" s="118" t="s">
        <v>562</v>
      </c>
      <c r="BJ123" s="118" t="s">
        <v>560</v>
      </c>
      <c r="BK123" s="118" t="s">
        <v>559</v>
      </c>
      <c r="BL123" s="118" t="s">
        <v>561</v>
      </c>
      <c r="BM123" s="118" t="s">
        <v>562</v>
      </c>
      <c r="BN123" s="118" t="s">
        <v>560</v>
      </c>
      <c r="BO123" s="118" t="s">
        <v>559</v>
      </c>
      <c r="BP123" s="118" t="s">
        <v>561</v>
      </c>
      <c r="BQ123" s="118" t="s">
        <v>562</v>
      </c>
      <c r="BR123" s="118" t="s">
        <v>560</v>
      </c>
      <c r="BS123" s="118" t="s">
        <v>559</v>
      </c>
      <c r="BT123" s="118" t="s">
        <v>561</v>
      </c>
      <c r="BU123" s="118" t="s">
        <v>562</v>
      </c>
      <c r="BV123" s="118" t="s">
        <v>560</v>
      </c>
      <c r="BW123" s="118" t="s">
        <v>559</v>
      </c>
      <c r="BX123" s="118" t="s">
        <v>561</v>
      </c>
      <c r="BY123" s="118" t="s">
        <v>562</v>
      </c>
      <c r="BZ123" s="118" t="s">
        <v>560</v>
      </c>
      <c r="CA123" s="118" t="s">
        <v>559</v>
      </c>
      <c r="CB123" s="118" t="s">
        <v>561</v>
      </c>
      <c r="CD123"/>
      <c r="CE123" s="196" t="s">
        <v>119</v>
      </c>
      <c r="CF123" s="192" t="s">
        <v>37</v>
      </c>
      <c r="CG123" s="192" t="s">
        <v>39</v>
      </c>
      <c r="CH123" s="196" t="s">
        <v>119</v>
      </c>
      <c r="CI123" s="192" t="s">
        <v>37</v>
      </c>
      <c r="CJ123" s="192" t="s">
        <v>39</v>
      </c>
      <c r="CK123" s="196" t="s">
        <v>119</v>
      </c>
      <c r="CL123" s="192" t="s">
        <v>37</v>
      </c>
      <c r="CM123" s="192" t="s">
        <v>39</v>
      </c>
      <c r="CN123" s="196" t="s">
        <v>119</v>
      </c>
      <c r="CO123" s="192" t="s">
        <v>37</v>
      </c>
      <c r="CP123" s="192" t="s">
        <v>39</v>
      </c>
      <c r="CQ123" s="196" t="s">
        <v>119</v>
      </c>
      <c r="CR123" s="192" t="s">
        <v>37</v>
      </c>
      <c r="CS123" s="192" t="s">
        <v>39</v>
      </c>
      <c r="CT123" s="196" t="s">
        <v>119</v>
      </c>
      <c r="CU123" s="192" t="s">
        <v>37</v>
      </c>
      <c r="CV123" s="192" t="s">
        <v>39</v>
      </c>
      <c r="CW123" s="196" t="s">
        <v>119</v>
      </c>
      <c r="CX123" s="192" t="s">
        <v>37</v>
      </c>
      <c r="CY123" s="192" t="s">
        <v>39</v>
      </c>
    </row>
    <row r="124" spans="1:104" ht="15" customHeight="1" x14ac:dyDescent="0.25">
      <c r="C124" s="7" t="s">
        <v>36</v>
      </c>
      <c r="D124" s="267" t="s">
        <v>73</v>
      </c>
      <c r="E124" s="268"/>
      <c r="F124" s="269"/>
      <c r="G124" s="198"/>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G124" s="49">
        <f>G124</f>
        <v>0</v>
      </c>
      <c r="AH124" s="49">
        <f>COUNTIF(H124:I124,"NS")</f>
        <v>0</v>
      </c>
      <c r="AI124" s="49">
        <f>SUM(H124:I124)</f>
        <v>0</v>
      </c>
      <c r="AJ124" s="113">
        <f t="shared" ref="AJ124:AJ131" si="107">IF($AG$122=$AH$122,0,IF(OR(AND(AG124=0,AH124&gt;0),AND(AG124="NS",AI124&gt;0),AND(AG124="ns",AI124=0,AH124=0)),1,IF(OR(AND(AG124&gt;0,AH124=2),AND(AG124="NS",AH124=2),AND(AG124="NS",AI124=0,AH124&gt;0),AG124=AI124),0,1)))</f>
        <v>0</v>
      </c>
      <c r="AL124" s="49"/>
      <c r="AM124" s="49"/>
      <c r="AN124" s="49"/>
      <c r="AO124" s="125"/>
      <c r="AQ124" s="49">
        <f>H124</f>
        <v>0</v>
      </c>
      <c r="AR124" s="49">
        <f>COUNTIF(AC124,"NS")+COUNTIF(Z124,"NS")+COUNTIF(W124,"NS")+COUNTIF(T124,"NS")+COUNTIF(Q124,"NS")+COUNTIF(N124,"NS")+COUNTIF(K124,"NS")</f>
        <v>0</v>
      </c>
      <c r="AS124" s="49">
        <f>SUM(K124,N124,Q124,T124,W124,Z124,AC124)</f>
        <v>0</v>
      </c>
      <c r="AT124" s="125">
        <f>IF($AG$122=$AH$122,0,IF(OR(AND(AQ124=0,AR124&gt;0),AND(AQ124="ns",AS124&gt;0),AND(AQ124="ns",AS124=0,AR124=0)),1,IF(OR(AND(AR124&gt;=2,AS124&lt;AQ124),AND(AQ124="ns",AS124=0,AR124&gt;0),AS124=AQ124),0,1)))</f>
        <v>0</v>
      </c>
      <c r="AU124"/>
      <c r="AV124" s="49">
        <f>I124</f>
        <v>0</v>
      </c>
      <c r="AW124" s="49">
        <f>COUNTIF(AD124,"NS")+COUNTIF(AA124,"NS")+COUNTIF(X124,"NS")+COUNTIF(U124,"NS")+COUNTIF(R124,"NS")+COUNTIF(O124,"NS")+COUNTIF(L124,"NS")</f>
        <v>0</v>
      </c>
      <c r="AX124" s="49">
        <f>SUM(L124,O124,R124,U124,X124,AA124,AD124)</f>
        <v>0</v>
      </c>
      <c r="AY124" s="125">
        <f>IF($AG$122=$AH$122,0,IF(OR(AND(AV124=0,AW124&gt;0),AND(AV124="ns",AX124&gt;0),AND(AV124="ns",AX124=0,AW124=0)),1,IF(OR(AND(AW124&gt;=2,AX124&lt;AV124),AND(AV124="ns",AX124=0,AW124&gt;0),AX124=AV124),0,1)))</f>
        <v>0</v>
      </c>
      <c r="AZ124"/>
      <c r="BA124">
        <f>J124</f>
        <v>0</v>
      </c>
      <c r="BB124">
        <f>COUNTIF(K124:L124,"NS")</f>
        <v>0</v>
      </c>
      <c r="BC124">
        <f>SUM(K124:L124)</f>
        <v>0</v>
      </c>
      <c r="BD124" s="113">
        <f t="shared" ref="BD124:BD131" si="108">IF($AG$122=$AH$122,0,IF(OR(AND(BA124=0,BB124&gt;0),AND(BA124="NS",BC124&gt;0),AND(BA124="ns",BC124=0,BB124=0)),1,IF(OR(AND(BA124&gt;0,BB124=2),AND(BA124="NS",BB124=2),AND(BA124="NS",BC124=0,BB124&gt;0),BA124=BC124),0,1)))</f>
        <v>0</v>
      </c>
      <c r="BE124">
        <f>M124</f>
        <v>0</v>
      </c>
      <c r="BF124">
        <f>COUNTIF(N124:O124,"NS")</f>
        <v>0</v>
      </c>
      <c r="BG124">
        <f>SUM(N124:O124)</f>
        <v>0</v>
      </c>
      <c r="BH124" s="113">
        <f t="shared" ref="BH124:BH131" si="109">IF($AG$122=$AH$122,0,IF(OR(AND(BE124=0,BF124&gt;0),AND(BE124="NS",BG124&gt;0),AND(BE124="ns",BG124=0,BF124=0)),1,IF(OR(AND(BE124&gt;0,BF124=2),AND(BE124="NS",BF124=2),AND(BE124="NS",BG124=0,BF124&gt;0),BE124=BG124),0,1)))</f>
        <v>0</v>
      </c>
      <c r="BI124">
        <f>P124</f>
        <v>0</v>
      </c>
      <c r="BJ124">
        <f>COUNTIF(Q124:R124,"NS")</f>
        <v>0</v>
      </c>
      <c r="BK124">
        <f>SUM(Q124:R124)</f>
        <v>0</v>
      </c>
      <c r="BL124" s="113">
        <f t="shared" ref="BL124:BL131" si="110">IF($AG$122=$AH$122,0,IF(OR(AND(BI124=0,BJ124&gt;0),AND(BI124="NS",BK124&gt;0),AND(BI124="ns",BK124=0,BJ124=0)),1,IF(OR(AND(BI124&gt;0,BJ124=2),AND(BI124="NS",BJ124=2),AND(BI124="NS",BK124=0,BJ124&gt;0),BI124=BK124),0,1)))</f>
        <v>0</v>
      </c>
      <c r="BM124">
        <f>S124</f>
        <v>0</v>
      </c>
      <c r="BN124">
        <f>COUNTIF(T124:U124,"NS")</f>
        <v>0</v>
      </c>
      <c r="BO124">
        <f>SUM(T124:U124)</f>
        <v>0</v>
      </c>
      <c r="BP124" s="113">
        <f t="shared" ref="BP124:BP131" si="111">IF($AG$122=$AH$122,0,IF(OR(AND(BM124=0,BN124&gt;0),AND(BM124="NS",BO124&gt;0),AND(BM124="ns",BO124=0,BN124=0)),1,IF(OR(AND(BM124&gt;0,BN124=2),AND(BM124="NS",BN124=2),AND(BM124="NS",BO124=0,BN124&gt;0),BM124=BO124),0,1)))</f>
        <v>0</v>
      </c>
      <c r="BQ124">
        <f>V124</f>
        <v>0</v>
      </c>
      <c r="BR124">
        <f>COUNTIF(W124:X124,"NS")</f>
        <v>0</v>
      </c>
      <c r="BS124">
        <f>SUM(W124:X124)</f>
        <v>0</v>
      </c>
      <c r="BT124" s="113">
        <f t="shared" ref="BT124:BT131" si="112">IF($AG$122=$AH$122,0,IF(OR(AND(BQ124=0,BR124&gt;0),AND(BQ124="NS",BS124&gt;0),AND(BQ124="ns",BS124=0,BR124=0)),1,IF(OR(AND(BQ124&gt;0,BR124=2),AND(BQ124="NS",BR124=2),AND(BQ124="NS",BS124=0,BR124&gt;0),BQ124=BS124),0,1)))</f>
        <v>0</v>
      </c>
      <c r="BU124">
        <f>Y124</f>
        <v>0</v>
      </c>
      <c r="BV124">
        <f>COUNTIF(Z124:AA124,"NS")</f>
        <v>0</v>
      </c>
      <c r="BW124">
        <f>SUM(Z124:AA124)</f>
        <v>0</v>
      </c>
      <c r="BX124" s="113">
        <f t="shared" ref="BX124:BX131" si="113">IF($AG$122=$AH$122,0,IF(OR(AND(BU124=0,BV124&gt;0),AND(BU124="NS",BW124&gt;0),AND(BU124="ns",BW124=0,BV124=0)),1,IF(OR(AND(BU124&gt;0,BV124=2),AND(BU124="NS",BV124=2),AND(BU124="NS",BW124=0,BV124&gt;0),BU124=BW124),0,1)))</f>
        <v>0</v>
      </c>
      <c r="BY124">
        <f>AB124</f>
        <v>0</v>
      </c>
      <c r="BZ124">
        <f>COUNTIF(AC124:AD124,"NS")</f>
        <v>0</v>
      </c>
      <c r="CA124">
        <f>SUM(AC124:AD124)</f>
        <v>0</v>
      </c>
      <c r="CB124" s="113">
        <f t="shared" ref="CB124:CB131" si="114">IF($AG$122=$AH$122,0,IF(OR(AND(BY124=0,BZ124&gt;0),AND(BY124="NS",CA124&gt;0),AND(BY124="ns",CA124=0,BZ124=0)),1,IF(OR(AND(BY124&gt;0,BZ124=2),AND(BY124="NS",BZ124=2),AND(BY124="NS",CA124=0,BZ124&gt;0),BY124=CA124),0,1)))</f>
        <v>0</v>
      </c>
      <c r="CD124" s="119" t="s">
        <v>570</v>
      </c>
      <c r="CE124" s="11">
        <f>$J$81</f>
        <v>0</v>
      </c>
      <c r="CF124" s="11">
        <f>$J$79</f>
        <v>0</v>
      </c>
      <c r="CG124" s="11">
        <f>$J$80</f>
        <v>0</v>
      </c>
      <c r="CH124" s="11">
        <f>$M$81</f>
        <v>0</v>
      </c>
      <c r="CI124" s="11">
        <f>$M$79</f>
        <v>0</v>
      </c>
      <c r="CJ124" s="11">
        <f>$M$80</f>
        <v>0</v>
      </c>
      <c r="CK124" s="11">
        <f>$P$81</f>
        <v>0</v>
      </c>
      <c r="CL124" s="11">
        <f>$P$79</f>
        <v>0</v>
      </c>
      <c r="CM124" s="11">
        <f>$P$80</f>
        <v>0</v>
      </c>
      <c r="CN124" s="11">
        <f>$S$81</f>
        <v>0</v>
      </c>
      <c r="CO124" s="11">
        <f>$S$79</f>
        <v>0</v>
      </c>
      <c r="CP124" s="11">
        <f>$S$80</f>
        <v>0</v>
      </c>
      <c r="CQ124" s="11">
        <f>$V$81</f>
        <v>0</v>
      </c>
      <c r="CR124" s="11">
        <f>$V$79</f>
        <v>0</v>
      </c>
      <c r="CS124" s="11">
        <f>$V$80</f>
        <v>0</v>
      </c>
      <c r="CT124" s="11">
        <f>$Y$81</f>
        <v>0</v>
      </c>
      <c r="CU124" s="11">
        <f>$Y$79</f>
        <v>0</v>
      </c>
      <c r="CV124" s="11">
        <f>$Y$80</f>
        <v>0</v>
      </c>
      <c r="CW124" s="11">
        <f>$AB$81</f>
        <v>0</v>
      </c>
      <c r="CX124" s="11">
        <f>$AB$79</f>
        <v>0</v>
      </c>
      <c r="CY124" s="11">
        <f>$AB$80</f>
        <v>0</v>
      </c>
    </row>
    <row r="125" spans="1:104" ht="24" customHeight="1" x14ac:dyDescent="0.25">
      <c r="C125" s="7" t="s">
        <v>38</v>
      </c>
      <c r="D125" s="267" t="s">
        <v>74</v>
      </c>
      <c r="E125" s="268"/>
      <c r="F125" s="269"/>
      <c r="G125" s="198"/>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G125" s="49">
        <f t="shared" ref="AG125:AG127" si="115">G125</f>
        <v>0</v>
      </c>
      <c r="AH125" s="49">
        <f t="shared" ref="AH125:AH127" si="116">COUNTIF(H125:I125,"NS")</f>
        <v>0</v>
      </c>
      <c r="AI125" s="49">
        <f t="shared" ref="AI125:AI127" si="117">SUM(H125:I125)</f>
        <v>0</v>
      </c>
      <c r="AJ125" s="113">
        <f t="shared" si="107"/>
        <v>0</v>
      </c>
      <c r="AL125" s="49"/>
      <c r="AM125" s="49"/>
      <c r="AN125" s="49"/>
      <c r="AO125" s="125"/>
      <c r="AQ125" s="49">
        <f t="shared" ref="AQ125:AQ127" si="118">H125</f>
        <v>0</v>
      </c>
      <c r="AR125" s="49">
        <f t="shared" ref="AR125:AR127" si="119">COUNTIF(AC125,"NS")+COUNTIF(Z125,"NS")+COUNTIF(W125,"NS")+COUNTIF(T125,"NS")+COUNTIF(Q125,"NS")+COUNTIF(N125,"NS")+COUNTIF(K125,"NS")</f>
        <v>0</v>
      </c>
      <c r="AS125" s="49">
        <f t="shared" ref="AS125:AS127" si="120">SUM(K125,N125,Q125,T125,W125,Z125,AC125)</f>
        <v>0</v>
      </c>
      <c r="AT125" s="125">
        <f t="shared" ref="AT125:AT131" si="121">IF($AG$122=$AH$122,0,IF(OR(AND(AQ125=0,AR125&gt;0),AND(AQ125="ns",AS125&gt;0),AND(AQ125="ns",AS125=0,AR125=0)),1,IF(OR(AND(AR125&gt;=2,AS125&lt;AQ125),AND(AQ125="ns",AS125=0,AR125&gt;0),AS125=AQ125),0,1)))</f>
        <v>0</v>
      </c>
      <c r="AU125"/>
      <c r="AV125" s="49">
        <f>I125</f>
        <v>0</v>
      </c>
      <c r="AW125" s="49">
        <f>COUNTIF(AD125,"NS")+COUNTIF(AA125,"NS")+COUNTIF(X125,"NS")+COUNTIF(U125,"NS")+COUNTIF(R125,"NS")+COUNTIF(O125,"NS")+COUNTIF(L125,"NS")</f>
        <v>0</v>
      </c>
      <c r="AX125" s="49">
        <f>SUM(L125,O125,R125,U125,X125,AA125,AD125)</f>
        <v>0</v>
      </c>
      <c r="AY125" s="125">
        <f t="shared" ref="AY125:AY131" si="122">IF($AG$122=$AH$122,0,IF(OR(AND(AV125=0,AW125&gt;0),AND(AV125="ns",AX125&gt;0),AND(AV125="ns",AX125=0,AW125=0)),1,IF(OR(AND(AW125&gt;=2,AX125&lt;AV125),AND(AV125="ns",AX125=0,AW125&gt;0),AX125=AV125),0,1)))</f>
        <v>0</v>
      </c>
      <c r="AZ125"/>
      <c r="BA125">
        <f t="shared" ref="BA125:BA127" si="123">J125</f>
        <v>0</v>
      </c>
      <c r="BB125">
        <f t="shared" ref="BB125:BB127" si="124">COUNTIF(K125:L125,"NS")</f>
        <v>0</v>
      </c>
      <c r="BC125">
        <f t="shared" ref="BC125:BC127" si="125">SUM(K125:L125)</f>
        <v>0</v>
      </c>
      <c r="BD125" s="113">
        <f t="shared" si="108"/>
        <v>0</v>
      </c>
      <c r="BE125">
        <f t="shared" ref="BE125:BE127" si="126">M125</f>
        <v>0</v>
      </c>
      <c r="BF125">
        <f t="shared" ref="BF125:BF127" si="127">COUNTIF(N125:O125,"NS")</f>
        <v>0</v>
      </c>
      <c r="BG125">
        <f t="shared" ref="BG125:BG127" si="128">SUM(N125:O125)</f>
        <v>0</v>
      </c>
      <c r="BH125" s="113">
        <f t="shared" si="109"/>
        <v>0</v>
      </c>
      <c r="BI125">
        <f t="shared" ref="BI125:BI127" si="129">P125</f>
        <v>0</v>
      </c>
      <c r="BJ125">
        <f t="shared" ref="BJ125:BJ127" si="130">COUNTIF(Q125:R125,"NS")</f>
        <v>0</v>
      </c>
      <c r="BK125">
        <f t="shared" ref="BK125:BK127" si="131">SUM(Q125:R125)</f>
        <v>0</v>
      </c>
      <c r="BL125" s="113">
        <f t="shared" si="110"/>
        <v>0</v>
      </c>
      <c r="BM125">
        <f t="shared" ref="BM125:BM127" si="132">S125</f>
        <v>0</v>
      </c>
      <c r="BN125">
        <f t="shared" ref="BN125:BN127" si="133">COUNTIF(T125:U125,"NS")</f>
        <v>0</v>
      </c>
      <c r="BO125">
        <f t="shared" ref="BO125:BO127" si="134">SUM(T125:U125)</f>
        <v>0</v>
      </c>
      <c r="BP125" s="113">
        <f t="shared" si="111"/>
        <v>0</v>
      </c>
      <c r="BQ125">
        <f t="shared" ref="BQ125:BQ127" si="135">V125</f>
        <v>0</v>
      </c>
      <c r="BR125">
        <f t="shared" ref="BR125:BR127" si="136">COUNTIF(W125:X125,"NS")</f>
        <v>0</v>
      </c>
      <c r="BS125">
        <f t="shared" ref="BS125:BS127" si="137">SUM(W125:X125)</f>
        <v>0</v>
      </c>
      <c r="BT125" s="113">
        <f t="shared" si="112"/>
        <v>0</v>
      </c>
      <c r="BU125">
        <f t="shared" ref="BU125:BU127" si="138">Y125</f>
        <v>0</v>
      </c>
      <c r="BV125">
        <f t="shared" ref="BV125:BV127" si="139">COUNTIF(Z125:AA125,"NS")</f>
        <v>0</v>
      </c>
      <c r="BW125">
        <f t="shared" ref="BW125:BW127" si="140">SUM(Z125:AA125)</f>
        <v>0</v>
      </c>
      <c r="BX125" s="113">
        <f t="shared" si="113"/>
        <v>0</v>
      </c>
      <c r="BY125">
        <f t="shared" ref="BY125:BY127" si="141">AB125</f>
        <v>0</v>
      </c>
      <c r="BZ125">
        <f t="shared" ref="BZ125:BZ127" si="142">COUNTIF(AC125:AD125,"NS")</f>
        <v>0</v>
      </c>
      <c r="CA125">
        <f t="shared" ref="CA125:CA127" si="143">SUM(AC125:AD125)</f>
        <v>0</v>
      </c>
      <c r="CB125" s="113">
        <f t="shared" si="114"/>
        <v>0</v>
      </c>
      <c r="CD125" s="119" t="s">
        <v>567</v>
      </c>
      <c r="CE125" s="11">
        <f t="shared" ref="CE125:CY125" si="144">COUNTIF(J124:J131,"NS")</f>
        <v>0</v>
      </c>
      <c r="CF125" s="11">
        <f t="shared" si="144"/>
        <v>0</v>
      </c>
      <c r="CG125" s="11">
        <f t="shared" si="144"/>
        <v>0</v>
      </c>
      <c r="CH125" s="11">
        <f t="shared" si="144"/>
        <v>0</v>
      </c>
      <c r="CI125" s="11">
        <f t="shared" si="144"/>
        <v>0</v>
      </c>
      <c r="CJ125" s="11">
        <f t="shared" si="144"/>
        <v>0</v>
      </c>
      <c r="CK125" s="11">
        <f t="shared" si="144"/>
        <v>0</v>
      </c>
      <c r="CL125" s="11">
        <f t="shared" si="144"/>
        <v>0</v>
      </c>
      <c r="CM125" s="11">
        <f t="shared" si="144"/>
        <v>0</v>
      </c>
      <c r="CN125" s="11">
        <f t="shared" si="144"/>
        <v>0</v>
      </c>
      <c r="CO125" s="11">
        <f t="shared" si="144"/>
        <v>0</v>
      </c>
      <c r="CP125" s="11">
        <f t="shared" si="144"/>
        <v>0</v>
      </c>
      <c r="CQ125" s="11">
        <f t="shared" si="144"/>
        <v>0</v>
      </c>
      <c r="CR125" s="11">
        <f t="shared" si="144"/>
        <v>0</v>
      </c>
      <c r="CS125" s="11">
        <f t="shared" si="144"/>
        <v>0</v>
      </c>
      <c r="CT125" s="11">
        <f t="shared" si="144"/>
        <v>0</v>
      </c>
      <c r="CU125" s="11">
        <f t="shared" si="144"/>
        <v>0</v>
      </c>
      <c r="CV125" s="11">
        <f t="shared" si="144"/>
        <v>0</v>
      </c>
      <c r="CW125" s="11">
        <f t="shared" si="144"/>
        <v>0</v>
      </c>
      <c r="CX125" s="11">
        <f t="shared" si="144"/>
        <v>0</v>
      </c>
      <c r="CY125" s="11">
        <f t="shared" si="144"/>
        <v>0</v>
      </c>
    </row>
    <row r="126" spans="1:104" ht="15" customHeight="1" x14ac:dyDescent="0.25">
      <c r="C126" s="7" t="s">
        <v>52</v>
      </c>
      <c r="D126" s="267" t="s">
        <v>75</v>
      </c>
      <c r="E126" s="268"/>
      <c r="F126" s="269"/>
      <c r="G126" s="198"/>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G126" s="49">
        <f t="shared" si="115"/>
        <v>0</v>
      </c>
      <c r="AH126" s="49">
        <f t="shared" si="116"/>
        <v>0</v>
      </c>
      <c r="AI126" s="49">
        <f t="shared" si="117"/>
        <v>0</v>
      </c>
      <c r="AJ126" s="113">
        <f t="shared" si="107"/>
        <v>0</v>
      </c>
      <c r="AL126" s="49"/>
      <c r="AM126" s="49"/>
      <c r="AN126" s="49"/>
      <c r="AO126" s="125"/>
      <c r="AQ126" s="49">
        <f t="shared" si="118"/>
        <v>0</v>
      </c>
      <c r="AR126" s="49">
        <f t="shared" si="119"/>
        <v>0</v>
      </c>
      <c r="AS126" s="49">
        <f t="shared" si="120"/>
        <v>0</v>
      </c>
      <c r="AT126" s="125">
        <f t="shared" si="121"/>
        <v>0</v>
      </c>
      <c r="AU126"/>
      <c r="AV126" s="49">
        <f>I126</f>
        <v>0</v>
      </c>
      <c r="AW126" s="49">
        <f>COUNTIF(AD126,"NS")+COUNTIF(AA126,"NS")+COUNTIF(X126,"NS")+COUNTIF(U126,"NS")+COUNTIF(R126,"NS")+COUNTIF(O126,"NS")+COUNTIF(L126,"NS")</f>
        <v>0</v>
      </c>
      <c r="AX126" s="49">
        <f>SUM(L126,O126,R126,U126,X126,AA126,AD126)</f>
        <v>0</v>
      </c>
      <c r="AY126" s="125">
        <f t="shared" si="122"/>
        <v>0</v>
      </c>
      <c r="AZ126"/>
      <c r="BA126">
        <f t="shared" si="123"/>
        <v>0</v>
      </c>
      <c r="BB126">
        <f t="shared" si="124"/>
        <v>0</v>
      </c>
      <c r="BC126">
        <f t="shared" si="125"/>
        <v>0</v>
      </c>
      <c r="BD126" s="113">
        <f t="shared" si="108"/>
        <v>0</v>
      </c>
      <c r="BE126">
        <f t="shared" si="126"/>
        <v>0</v>
      </c>
      <c r="BF126">
        <f t="shared" si="127"/>
        <v>0</v>
      </c>
      <c r="BG126">
        <f t="shared" si="128"/>
        <v>0</v>
      </c>
      <c r="BH126" s="113">
        <f t="shared" si="109"/>
        <v>0</v>
      </c>
      <c r="BI126">
        <f t="shared" si="129"/>
        <v>0</v>
      </c>
      <c r="BJ126">
        <f t="shared" si="130"/>
        <v>0</v>
      </c>
      <c r="BK126">
        <f t="shared" si="131"/>
        <v>0</v>
      </c>
      <c r="BL126" s="113">
        <f t="shared" si="110"/>
        <v>0</v>
      </c>
      <c r="BM126">
        <f t="shared" si="132"/>
        <v>0</v>
      </c>
      <c r="BN126">
        <f t="shared" si="133"/>
        <v>0</v>
      </c>
      <c r="BO126">
        <f t="shared" si="134"/>
        <v>0</v>
      </c>
      <c r="BP126" s="113">
        <f t="shared" si="111"/>
        <v>0</v>
      </c>
      <c r="BQ126">
        <f t="shared" si="135"/>
        <v>0</v>
      </c>
      <c r="BR126">
        <f t="shared" si="136"/>
        <v>0</v>
      </c>
      <c r="BS126">
        <f t="shared" si="137"/>
        <v>0</v>
      </c>
      <c r="BT126" s="113">
        <f t="shared" si="112"/>
        <v>0</v>
      </c>
      <c r="BU126">
        <f t="shared" si="138"/>
        <v>0</v>
      </c>
      <c r="BV126">
        <f t="shared" si="139"/>
        <v>0</v>
      </c>
      <c r="BW126">
        <f t="shared" si="140"/>
        <v>0</v>
      </c>
      <c r="BX126" s="113">
        <f t="shared" si="113"/>
        <v>0</v>
      </c>
      <c r="BY126">
        <f t="shared" si="141"/>
        <v>0</v>
      </c>
      <c r="BZ126">
        <f t="shared" si="142"/>
        <v>0</v>
      </c>
      <c r="CA126">
        <f t="shared" si="143"/>
        <v>0</v>
      </c>
      <c r="CB126" s="113">
        <f t="shared" si="114"/>
        <v>0</v>
      </c>
      <c r="CD126" s="119" t="s">
        <v>571</v>
      </c>
      <c r="CE126" s="11">
        <f t="shared" ref="CE126:CY126" si="145">SUM(J124:J131)</f>
        <v>0</v>
      </c>
      <c r="CF126" s="11">
        <f t="shared" si="145"/>
        <v>0</v>
      </c>
      <c r="CG126" s="11">
        <f t="shared" si="145"/>
        <v>0</v>
      </c>
      <c r="CH126" s="11">
        <f t="shared" si="145"/>
        <v>0</v>
      </c>
      <c r="CI126" s="11">
        <f t="shared" si="145"/>
        <v>0</v>
      </c>
      <c r="CJ126" s="11">
        <f t="shared" si="145"/>
        <v>0</v>
      </c>
      <c r="CK126" s="11">
        <f t="shared" si="145"/>
        <v>0</v>
      </c>
      <c r="CL126" s="11">
        <f t="shared" si="145"/>
        <v>0</v>
      </c>
      <c r="CM126" s="11">
        <f t="shared" si="145"/>
        <v>0</v>
      </c>
      <c r="CN126" s="11">
        <f t="shared" si="145"/>
        <v>0</v>
      </c>
      <c r="CO126" s="11">
        <f t="shared" si="145"/>
        <v>0</v>
      </c>
      <c r="CP126" s="11">
        <f t="shared" si="145"/>
        <v>0</v>
      </c>
      <c r="CQ126" s="11">
        <f t="shared" si="145"/>
        <v>0</v>
      </c>
      <c r="CR126" s="11">
        <f t="shared" si="145"/>
        <v>0</v>
      </c>
      <c r="CS126" s="11">
        <f t="shared" si="145"/>
        <v>0</v>
      </c>
      <c r="CT126" s="11">
        <f t="shared" si="145"/>
        <v>0</v>
      </c>
      <c r="CU126" s="11">
        <f t="shared" si="145"/>
        <v>0</v>
      </c>
      <c r="CV126" s="11">
        <f t="shared" si="145"/>
        <v>0</v>
      </c>
      <c r="CW126" s="11">
        <f t="shared" si="145"/>
        <v>0</v>
      </c>
      <c r="CX126" s="11">
        <f t="shared" si="145"/>
        <v>0</v>
      </c>
      <c r="CY126" s="11">
        <f t="shared" si="145"/>
        <v>0</v>
      </c>
    </row>
    <row r="127" spans="1:104" ht="15" customHeight="1" x14ac:dyDescent="0.25">
      <c r="C127" s="7" t="s">
        <v>54</v>
      </c>
      <c r="D127" s="267" t="s">
        <v>76</v>
      </c>
      <c r="E127" s="268"/>
      <c r="F127" s="269"/>
      <c r="G127" s="200"/>
      <c r="H127" s="200"/>
      <c r="I127" s="200"/>
      <c r="J127" s="200"/>
      <c r="K127" s="204"/>
      <c r="L127" s="204"/>
      <c r="M127" s="200"/>
      <c r="N127" s="200"/>
      <c r="O127" s="200"/>
      <c r="P127" s="200"/>
      <c r="Q127" s="204"/>
      <c r="R127" s="204"/>
      <c r="S127" s="200"/>
      <c r="T127" s="200"/>
      <c r="U127" s="200"/>
      <c r="V127" s="200"/>
      <c r="W127" s="200"/>
      <c r="X127" s="200"/>
      <c r="Y127" s="200"/>
      <c r="Z127" s="204"/>
      <c r="AA127" s="204"/>
      <c r="AB127" s="200"/>
      <c r="AC127" s="204"/>
      <c r="AD127" s="204"/>
      <c r="AG127" s="49">
        <f t="shared" si="115"/>
        <v>0</v>
      </c>
      <c r="AH127" s="49">
        <f t="shared" si="116"/>
        <v>0</v>
      </c>
      <c r="AI127" s="49">
        <f t="shared" si="117"/>
        <v>0</v>
      </c>
      <c r="AJ127" s="113">
        <f t="shared" si="107"/>
        <v>0</v>
      </c>
      <c r="AL127" s="49"/>
      <c r="AM127" s="49"/>
      <c r="AN127" s="49"/>
      <c r="AO127" s="125"/>
      <c r="AQ127" s="49">
        <f t="shared" si="118"/>
        <v>0</v>
      </c>
      <c r="AR127" s="49">
        <f t="shared" si="119"/>
        <v>0</v>
      </c>
      <c r="AS127" s="49">
        <f t="shared" si="120"/>
        <v>0</v>
      </c>
      <c r="AT127" s="125">
        <f t="shared" si="121"/>
        <v>0</v>
      </c>
      <c r="AU127"/>
      <c r="AV127" s="49">
        <f>I127</f>
        <v>0</v>
      </c>
      <c r="AW127" s="49">
        <f>COUNTIF(AD127,"NS")+COUNTIF(AA127,"NS")+COUNTIF(X127,"NS")+COUNTIF(U127,"NS")+COUNTIF(R127,"NS")+COUNTIF(O127,"NS")+COUNTIF(L127,"NS")</f>
        <v>0</v>
      </c>
      <c r="AX127" s="49">
        <f>SUM(L127,O127,R127,U127,X127,AA127,AD127)</f>
        <v>0</v>
      </c>
      <c r="AY127" s="125">
        <f t="shared" si="122"/>
        <v>0</v>
      </c>
      <c r="AZ127"/>
      <c r="BA127">
        <f t="shared" si="123"/>
        <v>0</v>
      </c>
      <c r="BB127">
        <f t="shared" si="124"/>
        <v>0</v>
      </c>
      <c r="BC127">
        <f t="shared" si="125"/>
        <v>0</v>
      </c>
      <c r="BD127" s="113">
        <f t="shared" si="108"/>
        <v>0</v>
      </c>
      <c r="BE127">
        <f t="shared" si="126"/>
        <v>0</v>
      </c>
      <c r="BF127">
        <f t="shared" si="127"/>
        <v>0</v>
      </c>
      <c r="BG127">
        <f t="shared" si="128"/>
        <v>0</v>
      </c>
      <c r="BH127" s="113">
        <f t="shared" si="109"/>
        <v>0</v>
      </c>
      <c r="BI127">
        <f t="shared" si="129"/>
        <v>0</v>
      </c>
      <c r="BJ127">
        <f t="shared" si="130"/>
        <v>0</v>
      </c>
      <c r="BK127">
        <f t="shared" si="131"/>
        <v>0</v>
      </c>
      <c r="BL127" s="113">
        <f t="shared" si="110"/>
        <v>0</v>
      </c>
      <c r="BM127">
        <f t="shared" si="132"/>
        <v>0</v>
      </c>
      <c r="BN127">
        <f t="shared" si="133"/>
        <v>0</v>
      </c>
      <c r="BO127">
        <f t="shared" si="134"/>
        <v>0</v>
      </c>
      <c r="BP127" s="113">
        <f t="shared" si="111"/>
        <v>0</v>
      </c>
      <c r="BQ127">
        <f t="shared" si="135"/>
        <v>0</v>
      </c>
      <c r="BR127">
        <f t="shared" si="136"/>
        <v>0</v>
      </c>
      <c r="BS127">
        <f t="shared" si="137"/>
        <v>0</v>
      </c>
      <c r="BT127" s="113">
        <f t="shared" si="112"/>
        <v>0</v>
      </c>
      <c r="BU127">
        <f t="shared" si="138"/>
        <v>0</v>
      </c>
      <c r="BV127">
        <f t="shared" si="139"/>
        <v>0</v>
      </c>
      <c r="BW127">
        <f t="shared" si="140"/>
        <v>0</v>
      </c>
      <c r="BX127" s="113">
        <f t="shared" si="113"/>
        <v>0</v>
      </c>
      <c r="BY127">
        <f t="shared" si="141"/>
        <v>0</v>
      </c>
      <c r="BZ127">
        <f t="shared" si="142"/>
        <v>0</v>
      </c>
      <c r="CA127">
        <f t="shared" si="143"/>
        <v>0</v>
      </c>
      <c r="CB127" s="113">
        <f t="shared" si="114"/>
        <v>0</v>
      </c>
      <c r="CD127" s="119" t="s">
        <v>572</v>
      </c>
      <c r="CE127" s="129">
        <f t="shared" ref="CE127:CY127" si="146">IF($AG$122=$AH$122,0,IF(OR(AND(CE124=0,CE125&gt;0),AND(CE124="ns",CE126&gt;0),AND(CE124="ns",CE126=0,CE125=0)),1,IF(OR(AND(CE125&gt;=2,CE126&lt;CE124),AND(CE124="ns",CE126=0,CE125&gt;0),CE126=CE124),0,1)))</f>
        <v>0</v>
      </c>
      <c r="CF127" s="129">
        <f t="shared" si="146"/>
        <v>0</v>
      </c>
      <c r="CG127" s="129">
        <f t="shared" si="146"/>
        <v>0</v>
      </c>
      <c r="CH127" s="129">
        <f t="shared" si="146"/>
        <v>0</v>
      </c>
      <c r="CI127" s="129">
        <f t="shared" si="146"/>
        <v>0</v>
      </c>
      <c r="CJ127" s="129">
        <f t="shared" si="146"/>
        <v>0</v>
      </c>
      <c r="CK127" s="129">
        <f t="shared" si="146"/>
        <v>0</v>
      </c>
      <c r="CL127" s="129">
        <f t="shared" si="146"/>
        <v>0</v>
      </c>
      <c r="CM127" s="129">
        <f t="shared" si="146"/>
        <v>0</v>
      </c>
      <c r="CN127" s="129">
        <f t="shared" si="146"/>
        <v>0</v>
      </c>
      <c r="CO127" s="129">
        <f t="shared" si="146"/>
        <v>0</v>
      </c>
      <c r="CP127" s="129">
        <f t="shared" si="146"/>
        <v>0</v>
      </c>
      <c r="CQ127" s="129">
        <f t="shared" si="146"/>
        <v>0</v>
      </c>
      <c r="CR127" s="129">
        <f t="shared" si="146"/>
        <v>0</v>
      </c>
      <c r="CS127" s="129">
        <f t="shared" si="146"/>
        <v>0</v>
      </c>
      <c r="CT127" s="129">
        <f t="shared" si="146"/>
        <v>0</v>
      </c>
      <c r="CU127" s="129">
        <f t="shared" si="146"/>
        <v>0</v>
      </c>
      <c r="CV127" s="129">
        <f t="shared" si="146"/>
        <v>0</v>
      </c>
      <c r="CW127" s="129">
        <f t="shared" si="146"/>
        <v>0</v>
      </c>
      <c r="CX127" s="129">
        <f t="shared" si="146"/>
        <v>0</v>
      </c>
      <c r="CY127" s="129">
        <f t="shared" si="146"/>
        <v>0</v>
      </c>
      <c r="CZ127" s="116">
        <f>SUM(CE127:CY127)</f>
        <v>0</v>
      </c>
    </row>
    <row r="128" spans="1:104" ht="48" customHeight="1" x14ac:dyDescent="0.25">
      <c r="C128" s="7" t="s">
        <v>56</v>
      </c>
      <c r="D128" s="267" t="s">
        <v>309</v>
      </c>
      <c r="E128" s="268"/>
      <c r="F128" s="269"/>
      <c r="G128" s="200"/>
      <c r="H128" s="200"/>
      <c r="I128" s="200"/>
      <c r="J128" s="200"/>
      <c r="K128" s="204"/>
      <c r="L128" s="204"/>
      <c r="M128" s="200"/>
      <c r="N128" s="200"/>
      <c r="O128" s="200"/>
      <c r="P128" s="200"/>
      <c r="Q128" s="204"/>
      <c r="R128" s="204"/>
      <c r="S128" s="200"/>
      <c r="T128" s="200"/>
      <c r="U128" s="200"/>
      <c r="V128" s="200"/>
      <c r="W128" s="200"/>
      <c r="X128" s="200"/>
      <c r="Y128" s="200"/>
      <c r="Z128" s="204"/>
      <c r="AA128" s="204"/>
      <c r="AB128" s="200"/>
      <c r="AC128" s="204"/>
      <c r="AD128" s="204"/>
      <c r="AG128" s="49">
        <f t="shared" ref="AG128:AG131" si="147">G128</f>
        <v>0</v>
      </c>
      <c r="AH128" s="49">
        <f t="shared" ref="AH128:AH131" si="148">COUNTIF(H128:I128,"NS")</f>
        <v>0</v>
      </c>
      <c r="AI128" s="49">
        <f t="shared" ref="AI128:AI131" si="149">SUM(H128:I128)</f>
        <v>0</v>
      </c>
      <c r="AJ128" s="113">
        <f t="shared" si="107"/>
        <v>0</v>
      </c>
      <c r="AL128" s="49"/>
      <c r="AM128" s="49"/>
      <c r="AN128" s="49"/>
      <c r="AO128" s="125"/>
      <c r="AQ128" s="49">
        <f t="shared" ref="AQ128:AQ131" si="150">H128</f>
        <v>0</v>
      </c>
      <c r="AR128" s="49">
        <f t="shared" ref="AR128:AR131" si="151">COUNTIF(AC128,"NS")+COUNTIF(Z128,"NS")+COUNTIF(W128,"NS")+COUNTIF(T128,"NS")+COUNTIF(Q128,"NS")+COUNTIF(N128,"NS")+COUNTIF(K128,"NS")</f>
        <v>0</v>
      </c>
      <c r="AS128" s="49">
        <f t="shared" ref="AS128:AS131" si="152">SUM(K128,N128,Q128,T128,W128,Z128,AC128)</f>
        <v>0</v>
      </c>
      <c r="AT128" s="125">
        <f t="shared" si="121"/>
        <v>0</v>
      </c>
      <c r="AU128"/>
      <c r="AV128" s="49">
        <f t="shared" ref="AV128:AV131" si="153">I128</f>
        <v>0</v>
      </c>
      <c r="AW128" s="49">
        <f t="shared" ref="AW128:AW131" si="154">COUNTIF(AD128,"NS")+COUNTIF(AA128,"NS")+COUNTIF(X128,"NS")+COUNTIF(U128,"NS")+COUNTIF(R128,"NS")+COUNTIF(O128,"NS")+COUNTIF(L128,"NS")</f>
        <v>0</v>
      </c>
      <c r="AX128" s="49">
        <f t="shared" ref="AX128:AX131" si="155">SUM(L128,O128,R128,U128,X128,AA128,AD128)</f>
        <v>0</v>
      </c>
      <c r="AY128" s="125">
        <f t="shared" si="122"/>
        <v>0</v>
      </c>
      <c r="AZ128"/>
      <c r="BA128">
        <f t="shared" ref="BA128:BA131" si="156">J128</f>
        <v>0</v>
      </c>
      <c r="BB128">
        <f t="shared" ref="BB128:BB131" si="157">COUNTIF(K128:L128,"NS")</f>
        <v>0</v>
      </c>
      <c r="BC128">
        <f t="shared" ref="BC128:BC131" si="158">SUM(K128:L128)</f>
        <v>0</v>
      </c>
      <c r="BD128" s="113">
        <f t="shared" si="108"/>
        <v>0</v>
      </c>
      <c r="BE128">
        <f t="shared" ref="BE128:BE131" si="159">M128</f>
        <v>0</v>
      </c>
      <c r="BF128">
        <f t="shared" ref="BF128:BF131" si="160">COUNTIF(N128:O128,"NS")</f>
        <v>0</v>
      </c>
      <c r="BG128">
        <f t="shared" ref="BG128:BG131" si="161">SUM(N128:O128)</f>
        <v>0</v>
      </c>
      <c r="BH128" s="113">
        <f t="shared" si="109"/>
        <v>0</v>
      </c>
      <c r="BI128">
        <f t="shared" ref="BI128:BI131" si="162">P128</f>
        <v>0</v>
      </c>
      <c r="BJ128">
        <f t="shared" ref="BJ128:BJ131" si="163">COUNTIF(Q128:R128,"NS")</f>
        <v>0</v>
      </c>
      <c r="BK128">
        <f t="shared" ref="BK128:BK131" si="164">SUM(Q128:R128)</f>
        <v>0</v>
      </c>
      <c r="BL128" s="113">
        <f t="shared" si="110"/>
        <v>0</v>
      </c>
      <c r="BM128">
        <f t="shared" ref="BM128:BM131" si="165">S128</f>
        <v>0</v>
      </c>
      <c r="BN128">
        <f t="shared" ref="BN128:BN131" si="166">COUNTIF(T128:U128,"NS")</f>
        <v>0</v>
      </c>
      <c r="BO128">
        <f t="shared" ref="BO128:BO131" si="167">SUM(T128:U128)</f>
        <v>0</v>
      </c>
      <c r="BP128" s="113">
        <f t="shared" si="111"/>
        <v>0</v>
      </c>
      <c r="BQ128">
        <f t="shared" ref="BQ128:BQ131" si="168">V128</f>
        <v>0</v>
      </c>
      <c r="BR128">
        <f t="shared" ref="BR128:BR131" si="169">COUNTIF(W128:X128,"NS")</f>
        <v>0</v>
      </c>
      <c r="BS128">
        <f t="shared" ref="BS128:BS131" si="170">SUM(W128:X128)</f>
        <v>0</v>
      </c>
      <c r="BT128" s="113">
        <f t="shared" si="112"/>
        <v>0</v>
      </c>
      <c r="BU128">
        <f t="shared" ref="BU128:BU131" si="171">Y128</f>
        <v>0</v>
      </c>
      <c r="BV128">
        <f t="shared" ref="BV128:BV131" si="172">COUNTIF(Z128:AA128,"NS")</f>
        <v>0</v>
      </c>
      <c r="BW128">
        <f t="shared" ref="BW128:BW131" si="173">SUM(Z128:AA128)</f>
        <v>0</v>
      </c>
      <c r="BX128" s="113">
        <f t="shared" si="113"/>
        <v>0</v>
      </c>
      <c r="BY128">
        <f t="shared" ref="BY128:BY131" si="174">AB128</f>
        <v>0</v>
      </c>
      <c r="BZ128">
        <f t="shared" ref="BZ128:BZ131" si="175">COUNTIF(AC128:AD128,"NS")</f>
        <v>0</v>
      </c>
      <c r="CA128">
        <f t="shared" ref="CA128:CA131" si="176">SUM(AC128:AD128)</f>
        <v>0</v>
      </c>
      <c r="CB128" s="113">
        <f t="shared" si="114"/>
        <v>0</v>
      </c>
    </row>
    <row r="129" spans="1:103" ht="15" customHeight="1" x14ac:dyDescent="0.25">
      <c r="C129" s="7" t="s">
        <v>63</v>
      </c>
      <c r="D129" s="267" t="s">
        <v>77</v>
      </c>
      <c r="E129" s="268"/>
      <c r="F129" s="269"/>
      <c r="G129" s="200"/>
      <c r="H129" s="200"/>
      <c r="I129" s="200"/>
      <c r="J129" s="200"/>
      <c r="K129" s="204"/>
      <c r="L129" s="204"/>
      <c r="M129" s="200"/>
      <c r="N129" s="200"/>
      <c r="O129" s="200"/>
      <c r="P129" s="200"/>
      <c r="Q129" s="204"/>
      <c r="R129" s="204"/>
      <c r="S129" s="200"/>
      <c r="T129" s="200"/>
      <c r="U129" s="200"/>
      <c r="V129" s="200"/>
      <c r="W129" s="200"/>
      <c r="X129" s="200"/>
      <c r="Y129" s="200"/>
      <c r="Z129" s="204"/>
      <c r="AA129" s="204"/>
      <c r="AB129" s="200"/>
      <c r="AC129" s="204"/>
      <c r="AD129" s="204"/>
      <c r="AG129" s="49">
        <f t="shared" si="147"/>
        <v>0</v>
      </c>
      <c r="AH129" s="49">
        <f t="shared" si="148"/>
        <v>0</v>
      </c>
      <c r="AI129" s="49">
        <f t="shared" si="149"/>
        <v>0</v>
      </c>
      <c r="AJ129" s="113">
        <f t="shared" si="107"/>
        <v>0</v>
      </c>
      <c r="AL129" s="49"/>
      <c r="AM129" s="49"/>
      <c r="AN129" s="49"/>
      <c r="AO129" s="125"/>
      <c r="AQ129" s="49">
        <f t="shared" si="150"/>
        <v>0</v>
      </c>
      <c r="AR129" s="49">
        <f t="shared" si="151"/>
        <v>0</v>
      </c>
      <c r="AS129" s="49">
        <f t="shared" si="152"/>
        <v>0</v>
      </c>
      <c r="AT129" s="125">
        <f t="shared" si="121"/>
        <v>0</v>
      </c>
      <c r="AU129"/>
      <c r="AV129" s="49">
        <f t="shared" si="153"/>
        <v>0</v>
      </c>
      <c r="AW129" s="49">
        <f t="shared" si="154"/>
        <v>0</v>
      </c>
      <c r="AX129" s="49">
        <f t="shared" si="155"/>
        <v>0</v>
      </c>
      <c r="AY129" s="125">
        <f t="shared" si="122"/>
        <v>0</v>
      </c>
      <c r="AZ129"/>
      <c r="BA129">
        <f t="shared" si="156"/>
        <v>0</v>
      </c>
      <c r="BB129">
        <f t="shared" si="157"/>
        <v>0</v>
      </c>
      <c r="BC129">
        <f t="shared" si="158"/>
        <v>0</v>
      </c>
      <c r="BD129" s="113">
        <f t="shared" si="108"/>
        <v>0</v>
      </c>
      <c r="BE129">
        <f t="shared" si="159"/>
        <v>0</v>
      </c>
      <c r="BF129">
        <f t="shared" si="160"/>
        <v>0</v>
      </c>
      <c r="BG129">
        <f t="shared" si="161"/>
        <v>0</v>
      </c>
      <c r="BH129" s="113">
        <f t="shared" si="109"/>
        <v>0</v>
      </c>
      <c r="BI129">
        <f t="shared" si="162"/>
        <v>0</v>
      </c>
      <c r="BJ129">
        <f t="shared" si="163"/>
        <v>0</v>
      </c>
      <c r="BK129">
        <f t="shared" si="164"/>
        <v>0</v>
      </c>
      <c r="BL129" s="113">
        <f t="shared" si="110"/>
        <v>0</v>
      </c>
      <c r="BM129">
        <f t="shared" si="165"/>
        <v>0</v>
      </c>
      <c r="BN129">
        <f t="shared" si="166"/>
        <v>0</v>
      </c>
      <c r="BO129">
        <f t="shared" si="167"/>
        <v>0</v>
      </c>
      <c r="BP129" s="113">
        <f t="shared" si="111"/>
        <v>0</v>
      </c>
      <c r="BQ129">
        <f t="shared" si="168"/>
        <v>0</v>
      </c>
      <c r="BR129">
        <f t="shared" si="169"/>
        <v>0</v>
      </c>
      <c r="BS129">
        <f t="shared" si="170"/>
        <v>0</v>
      </c>
      <c r="BT129" s="113">
        <f t="shared" si="112"/>
        <v>0</v>
      </c>
      <c r="BU129">
        <f t="shared" si="171"/>
        <v>0</v>
      </c>
      <c r="BV129">
        <f t="shared" si="172"/>
        <v>0</v>
      </c>
      <c r="BW129">
        <f t="shared" si="173"/>
        <v>0</v>
      </c>
      <c r="BX129" s="113">
        <f t="shared" si="113"/>
        <v>0</v>
      </c>
      <c r="BY129">
        <f t="shared" si="174"/>
        <v>0</v>
      </c>
      <c r="BZ129">
        <f t="shared" si="175"/>
        <v>0</v>
      </c>
      <c r="CA129">
        <f t="shared" si="176"/>
        <v>0</v>
      </c>
      <c r="CB129" s="113">
        <f t="shared" si="114"/>
        <v>0</v>
      </c>
    </row>
    <row r="130" spans="1:103" ht="15" customHeight="1" x14ac:dyDescent="0.25">
      <c r="C130" s="7" t="s">
        <v>65</v>
      </c>
      <c r="D130" s="267" t="s">
        <v>78</v>
      </c>
      <c r="E130" s="268"/>
      <c r="F130" s="269"/>
      <c r="G130" s="200"/>
      <c r="H130" s="200"/>
      <c r="I130" s="200"/>
      <c r="J130" s="200"/>
      <c r="K130" s="204"/>
      <c r="L130" s="204"/>
      <c r="M130" s="200"/>
      <c r="N130" s="200"/>
      <c r="O130" s="200"/>
      <c r="P130" s="200"/>
      <c r="Q130" s="204"/>
      <c r="R130" s="204"/>
      <c r="S130" s="200"/>
      <c r="T130" s="200"/>
      <c r="U130" s="200"/>
      <c r="V130" s="200"/>
      <c r="W130" s="200"/>
      <c r="X130" s="200"/>
      <c r="Y130" s="200"/>
      <c r="Z130" s="204"/>
      <c r="AA130" s="204"/>
      <c r="AB130" s="200"/>
      <c r="AC130" s="204"/>
      <c r="AD130" s="204"/>
      <c r="AG130" s="49">
        <f t="shared" si="147"/>
        <v>0</v>
      </c>
      <c r="AH130" s="49">
        <f t="shared" si="148"/>
        <v>0</v>
      </c>
      <c r="AI130" s="49">
        <f t="shared" si="149"/>
        <v>0</v>
      </c>
      <c r="AJ130" s="113">
        <f t="shared" si="107"/>
        <v>0</v>
      </c>
      <c r="AL130" s="49"/>
      <c r="AM130" s="49"/>
      <c r="AN130" s="49"/>
      <c r="AO130" s="125"/>
      <c r="AQ130" s="49">
        <f t="shared" si="150"/>
        <v>0</v>
      </c>
      <c r="AR130" s="49">
        <f t="shared" si="151"/>
        <v>0</v>
      </c>
      <c r="AS130" s="49">
        <f t="shared" si="152"/>
        <v>0</v>
      </c>
      <c r="AT130" s="125">
        <f t="shared" si="121"/>
        <v>0</v>
      </c>
      <c r="AU130"/>
      <c r="AV130" s="49">
        <f t="shared" si="153"/>
        <v>0</v>
      </c>
      <c r="AW130" s="49">
        <f t="shared" si="154"/>
        <v>0</v>
      </c>
      <c r="AX130" s="49">
        <f t="shared" si="155"/>
        <v>0</v>
      </c>
      <c r="AY130" s="125">
        <f t="shared" si="122"/>
        <v>0</v>
      </c>
      <c r="AZ130"/>
      <c r="BA130">
        <f t="shared" si="156"/>
        <v>0</v>
      </c>
      <c r="BB130">
        <f t="shared" si="157"/>
        <v>0</v>
      </c>
      <c r="BC130">
        <f t="shared" si="158"/>
        <v>0</v>
      </c>
      <c r="BD130" s="113">
        <f t="shared" si="108"/>
        <v>0</v>
      </c>
      <c r="BE130">
        <f t="shared" si="159"/>
        <v>0</v>
      </c>
      <c r="BF130">
        <f t="shared" si="160"/>
        <v>0</v>
      </c>
      <c r="BG130">
        <f t="shared" si="161"/>
        <v>0</v>
      </c>
      <c r="BH130" s="113">
        <f t="shared" si="109"/>
        <v>0</v>
      </c>
      <c r="BI130">
        <f t="shared" si="162"/>
        <v>0</v>
      </c>
      <c r="BJ130">
        <f t="shared" si="163"/>
        <v>0</v>
      </c>
      <c r="BK130">
        <f t="shared" si="164"/>
        <v>0</v>
      </c>
      <c r="BL130" s="113">
        <f t="shared" si="110"/>
        <v>0</v>
      </c>
      <c r="BM130">
        <f t="shared" si="165"/>
        <v>0</v>
      </c>
      <c r="BN130">
        <f t="shared" si="166"/>
        <v>0</v>
      </c>
      <c r="BO130">
        <f t="shared" si="167"/>
        <v>0</v>
      </c>
      <c r="BP130" s="113">
        <f t="shared" si="111"/>
        <v>0</v>
      </c>
      <c r="BQ130">
        <f t="shared" si="168"/>
        <v>0</v>
      </c>
      <c r="BR130">
        <f t="shared" si="169"/>
        <v>0</v>
      </c>
      <c r="BS130">
        <f t="shared" si="170"/>
        <v>0</v>
      </c>
      <c r="BT130" s="113">
        <f t="shared" si="112"/>
        <v>0</v>
      </c>
      <c r="BU130">
        <f t="shared" si="171"/>
        <v>0</v>
      </c>
      <c r="BV130">
        <f t="shared" si="172"/>
        <v>0</v>
      </c>
      <c r="BW130">
        <f t="shared" si="173"/>
        <v>0</v>
      </c>
      <c r="BX130" s="113">
        <f t="shared" si="113"/>
        <v>0</v>
      </c>
      <c r="BY130">
        <f t="shared" si="174"/>
        <v>0</v>
      </c>
      <c r="BZ130">
        <f t="shared" si="175"/>
        <v>0</v>
      </c>
      <c r="CA130">
        <f t="shared" si="176"/>
        <v>0</v>
      </c>
      <c r="CB130" s="113">
        <f t="shared" si="114"/>
        <v>0</v>
      </c>
    </row>
    <row r="131" spans="1:103" ht="15" customHeight="1" x14ac:dyDescent="0.25">
      <c r="C131" s="7" t="s">
        <v>67</v>
      </c>
      <c r="D131" s="267" t="s">
        <v>79</v>
      </c>
      <c r="E131" s="268"/>
      <c r="F131" s="269"/>
      <c r="G131" s="200"/>
      <c r="H131" s="200"/>
      <c r="I131" s="200"/>
      <c r="J131" s="200"/>
      <c r="K131" s="204"/>
      <c r="L131" s="204"/>
      <c r="M131" s="200"/>
      <c r="N131" s="200"/>
      <c r="O131" s="200"/>
      <c r="P131" s="200"/>
      <c r="Q131" s="204"/>
      <c r="R131" s="204"/>
      <c r="S131" s="200"/>
      <c r="T131" s="200"/>
      <c r="U131" s="200"/>
      <c r="V131" s="200"/>
      <c r="W131" s="200"/>
      <c r="X131" s="200"/>
      <c r="Y131" s="200"/>
      <c r="Z131" s="204"/>
      <c r="AA131" s="204"/>
      <c r="AB131" s="200"/>
      <c r="AC131" s="204"/>
      <c r="AD131" s="204"/>
      <c r="AG131" s="49">
        <f t="shared" si="147"/>
        <v>0</v>
      </c>
      <c r="AH131" s="49">
        <f t="shared" si="148"/>
        <v>0</v>
      </c>
      <c r="AI131" s="49">
        <f t="shared" si="149"/>
        <v>0</v>
      </c>
      <c r="AJ131" s="113">
        <f t="shared" si="107"/>
        <v>0</v>
      </c>
      <c r="AL131" s="49"/>
      <c r="AM131" s="49"/>
      <c r="AN131" s="49"/>
      <c r="AO131" s="125"/>
      <c r="AQ131" s="49">
        <f t="shared" si="150"/>
        <v>0</v>
      </c>
      <c r="AR131" s="49">
        <f t="shared" si="151"/>
        <v>0</v>
      </c>
      <c r="AS131" s="49">
        <f t="shared" si="152"/>
        <v>0</v>
      </c>
      <c r="AT131" s="125">
        <f t="shared" si="121"/>
        <v>0</v>
      </c>
      <c r="AU131"/>
      <c r="AV131" s="49">
        <f t="shared" si="153"/>
        <v>0</v>
      </c>
      <c r="AW131" s="49">
        <f t="shared" si="154"/>
        <v>0</v>
      </c>
      <c r="AX131" s="49">
        <f t="shared" si="155"/>
        <v>0</v>
      </c>
      <c r="AY131" s="125">
        <f t="shared" si="122"/>
        <v>0</v>
      </c>
      <c r="AZ131"/>
      <c r="BA131">
        <f t="shared" si="156"/>
        <v>0</v>
      </c>
      <c r="BB131">
        <f t="shared" si="157"/>
        <v>0</v>
      </c>
      <c r="BC131">
        <f t="shared" si="158"/>
        <v>0</v>
      </c>
      <c r="BD131" s="113">
        <f t="shared" si="108"/>
        <v>0</v>
      </c>
      <c r="BE131">
        <f t="shared" si="159"/>
        <v>0</v>
      </c>
      <c r="BF131">
        <f t="shared" si="160"/>
        <v>0</v>
      </c>
      <c r="BG131">
        <f t="shared" si="161"/>
        <v>0</v>
      </c>
      <c r="BH131" s="113">
        <f t="shared" si="109"/>
        <v>0</v>
      </c>
      <c r="BI131">
        <f t="shared" si="162"/>
        <v>0</v>
      </c>
      <c r="BJ131">
        <f t="shared" si="163"/>
        <v>0</v>
      </c>
      <c r="BK131">
        <f t="shared" si="164"/>
        <v>0</v>
      </c>
      <c r="BL131" s="113">
        <f t="shared" si="110"/>
        <v>0</v>
      </c>
      <c r="BM131">
        <f t="shared" si="165"/>
        <v>0</v>
      </c>
      <c r="BN131">
        <f t="shared" si="166"/>
        <v>0</v>
      </c>
      <c r="BO131">
        <f t="shared" si="167"/>
        <v>0</v>
      </c>
      <c r="BP131" s="113">
        <f t="shared" si="111"/>
        <v>0</v>
      </c>
      <c r="BQ131">
        <f t="shared" si="168"/>
        <v>0</v>
      </c>
      <c r="BR131">
        <f t="shared" si="169"/>
        <v>0</v>
      </c>
      <c r="BS131">
        <f t="shared" si="170"/>
        <v>0</v>
      </c>
      <c r="BT131" s="113">
        <f t="shared" si="112"/>
        <v>0</v>
      </c>
      <c r="BU131">
        <f t="shared" si="171"/>
        <v>0</v>
      </c>
      <c r="BV131">
        <f t="shared" si="172"/>
        <v>0</v>
      </c>
      <c r="BW131">
        <f t="shared" si="173"/>
        <v>0</v>
      </c>
      <c r="BX131" s="113">
        <f t="shared" si="113"/>
        <v>0</v>
      </c>
      <c r="BY131">
        <f t="shared" si="174"/>
        <v>0</v>
      </c>
      <c r="BZ131">
        <f t="shared" si="175"/>
        <v>0</v>
      </c>
      <c r="CA131">
        <f t="shared" si="176"/>
        <v>0</v>
      </c>
      <c r="CB131" s="113">
        <f t="shared" si="114"/>
        <v>0</v>
      </c>
    </row>
    <row r="132" spans="1:103" ht="15" customHeight="1" x14ac:dyDescent="0.25">
      <c r="F132" s="63" t="s">
        <v>34</v>
      </c>
      <c r="G132" s="197">
        <f t="shared" ref="G132:AD132" si="177">IF(AND(SUM(G124:G131)=0,COUNTIF(G124:G131,"NS")&gt;0),"NS",SUM(G124:G131))</f>
        <v>0</v>
      </c>
      <c r="H132" s="199">
        <f t="shared" si="177"/>
        <v>0</v>
      </c>
      <c r="I132" s="199">
        <f t="shared" si="177"/>
        <v>0</v>
      </c>
      <c r="J132" s="199">
        <f t="shared" si="177"/>
        <v>0</v>
      </c>
      <c r="K132" s="199">
        <f t="shared" si="177"/>
        <v>0</v>
      </c>
      <c r="L132" s="199">
        <f t="shared" si="177"/>
        <v>0</v>
      </c>
      <c r="M132" s="199">
        <f t="shared" si="177"/>
        <v>0</v>
      </c>
      <c r="N132" s="199">
        <f t="shared" si="177"/>
        <v>0</v>
      </c>
      <c r="O132" s="199">
        <f t="shared" si="177"/>
        <v>0</v>
      </c>
      <c r="P132" s="199">
        <f t="shared" si="177"/>
        <v>0</v>
      </c>
      <c r="Q132" s="199">
        <f t="shared" si="177"/>
        <v>0</v>
      </c>
      <c r="R132" s="199">
        <f t="shared" si="177"/>
        <v>0</v>
      </c>
      <c r="S132" s="199">
        <f t="shared" si="177"/>
        <v>0</v>
      </c>
      <c r="T132" s="199">
        <f t="shared" si="177"/>
        <v>0</v>
      </c>
      <c r="U132" s="199">
        <f t="shared" si="177"/>
        <v>0</v>
      </c>
      <c r="V132" s="199">
        <f t="shared" si="177"/>
        <v>0</v>
      </c>
      <c r="W132" s="199">
        <f t="shared" si="177"/>
        <v>0</v>
      </c>
      <c r="X132" s="199">
        <f t="shared" si="177"/>
        <v>0</v>
      </c>
      <c r="Y132" s="199">
        <f t="shared" si="177"/>
        <v>0</v>
      </c>
      <c r="Z132" s="199">
        <f t="shared" si="177"/>
        <v>0</v>
      </c>
      <c r="AA132" s="199">
        <f t="shared" si="177"/>
        <v>0</v>
      </c>
      <c r="AB132" s="199">
        <f t="shared" si="177"/>
        <v>0</v>
      </c>
      <c r="AC132" s="199">
        <f t="shared" si="177"/>
        <v>0</v>
      </c>
      <c r="AD132" s="199">
        <f t="shared" si="177"/>
        <v>0</v>
      </c>
      <c r="AG132" s="49"/>
      <c r="AH132" s="49"/>
      <c r="AI132" s="49"/>
      <c r="AJ132" s="133">
        <f>SUM(AJ124:AJ131)</f>
        <v>0</v>
      </c>
      <c r="AL132" s="49"/>
      <c r="AM132" s="49"/>
      <c r="AN132" s="49"/>
      <c r="AO132" s="155">
        <f>SUM(AO124:AO131)</f>
        <v>0</v>
      </c>
      <c r="AQ132" s="49"/>
      <c r="AR132" s="49"/>
      <c r="AS132" s="49"/>
      <c r="AT132" s="155">
        <f>SUM(AT124:AT131)</f>
        <v>0</v>
      </c>
      <c r="AU132"/>
      <c r="AV132" s="49"/>
      <c r="AW132" s="49"/>
      <c r="AX132" s="49"/>
      <c r="AY132" s="155">
        <f>SUM(AY124:AY131)</f>
        <v>0</v>
      </c>
      <c r="AZ132"/>
      <c r="BA132"/>
      <c r="BB132"/>
      <c r="BC132"/>
      <c r="BD132" s="133">
        <f>SUM(BD124:BD131)</f>
        <v>0</v>
      </c>
      <c r="BE132"/>
      <c r="BF132"/>
      <c r="BG132"/>
      <c r="BH132" s="133">
        <f>SUM(BH124:BH131)</f>
        <v>0</v>
      </c>
      <c r="BI132"/>
      <c r="BJ132"/>
      <c r="BK132"/>
      <c r="BL132" s="133">
        <f>SUM(BL124:BL131)</f>
        <v>0</v>
      </c>
      <c r="BM132"/>
      <c r="BN132"/>
      <c r="BO132"/>
      <c r="BP132" s="133">
        <f>SUM(BP124:BP131)</f>
        <v>0</v>
      </c>
      <c r="BQ132"/>
      <c r="BR132"/>
      <c r="BS132"/>
      <c r="BT132" s="133">
        <f>SUM(BT124:BT131)</f>
        <v>0</v>
      </c>
      <c r="BU132"/>
      <c r="BV132"/>
      <c r="BW132"/>
      <c r="BX132" s="133">
        <f>SUM(BX124:BX131)</f>
        <v>0</v>
      </c>
      <c r="BY132"/>
      <c r="BZ132"/>
      <c r="CA132"/>
      <c r="CB132" s="133">
        <f>SUM(CB124:CB131)</f>
        <v>0</v>
      </c>
    </row>
    <row r="133" spans="1:103" x14ac:dyDescent="0.2">
      <c r="B133" s="243" t="str">
        <f>IF(SUM(AJ132:AY132)&gt;=1,"Error: Verificar la suma por fila.","")</f>
        <v/>
      </c>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row>
    <row r="134" spans="1:103" x14ac:dyDescent="0.2">
      <c r="B134" s="243" t="str">
        <f>IF(SUM(BD132:CB132)&gt;=1,"Error: Verificar la suma por fila desagregada.","")</f>
        <v/>
      </c>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row>
    <row r="135" spans="1:103" x14ac:dyDescent="0.2">
      <c r="B135" s="263" t="str">
        <f>IF(SUM(CZ127)&gt;=1,"Error: Verificar la consistencia con la pregunta 5","")</f>
        <v/>
      </c>
      <c r="C135" s="263"/>
      <c r="D135" s="263"/>
      <c r="E135" s="263"/>
      <c r="F135" s="263"/>
      <c r="G135" s="263"/>
      <c r="H135" s="263"/>
      <c r="I135" s="263"/>
      <c r="J135" s="263"/>
      <c r="K135" s="263"/>
      <c r="L135" s="263"/>
      <c r="M135" s="263"/>
      <c r="N135" s="263"/>
      <c r="O135" s="263"/>
      <c r="P135" s="245" t="str">
        <f>IF(OR(AG122=AH122,AG122=AI122),"","Error: Debe completar toda la información requerida.")</f>
        <v/>
      </c>
      <c r="Q135" s="245"/>
      <c r="R135" s="245"/>
      <c r="S135" s="245"/>
      <c r="T135" s="245"/>
      <c r="U135" s="245"/>
      <c r="V135" s="245"/>
      <c r="W135" s="245"/>
      <c r="X135" s="245"/>
      <c r="Y135" s="245"/>
      <c r="Z135" s="245"/>
      <c r="AA135" s="245"/>
      <c r="AB135" s="245"/>
      <c r="AC135" s="245"/>
      <c r="AD135" s="245"/>
    </row>
    <row r="136" spans="1:103" ht="24" customHeight="1" x14ac:dyDescent="0.2">
      <c r="A136" s="4" t="s">
        <v>80</v>
      </c>
      <c r="B136" s="324" t="s">
        <v>424</v>
      </c>
      <c r="C136" s="324"/>
      <c r="D136" s="324"/>
      <c r="E136" s="324"/>
      <c r="F136" s="324"/>
      <c r="G136" s="324"/>
      <c r="H136" s="324"/>
      <c r="I136" s="324"/>
      <c r="J136" s="324"/>
      <c r="K136" s="324"/>
      <c r="L136" s="324"/>
      <c r="M136" s="324"/>
      <c r="N136" s="324"/>
      <c r="O136" s="324"/>
      <c r="P136" s="324"/>
      <c r="Q136" s="324"/>
      <c r="R136" s="324"/>
      <c r="S136" s="324"/>
      <c r="T136" s="324"/>
      <c r="U136" s="324"/>
      <c r="V136" s="324"/>
      <c r="W136" s="324"/>
      <c r="X136" s="324"/>
      <c r="Y136" s="324"/>
      <c r="Z136" s="324"/>
      <c r="AA136" s="324"/>
      <c r="AB136" s="324"/>
      <c r="AC136" s="324"/>
      <c r="AD136" s="324"/>
    </row>
    <row r="137" spans="1:103" ht="24" customHeight="1" x14ac:dyDescent="0.2">
      <c r="C137" s="289" t="s">
        <v>507</v>
      </c>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row>
    <row r="138" spans="1:103" x14ac:dyDescent="0.2"/>
    <row r="139" spans="1:103" ht="24" customHeight="1" x14ac:dyDescent="0.25">
      <c r="C139" s="336" t="s">
        <v>310</v>
      </c>
      <c r="D139" s="337"/>
      <c r="E139" s="337"/>
      <c r="F139" s="338"/>
      <c r="G139" s="270" t="s">
        <v>325</v>
      </c>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G139" s="11" t="s">
        <v>563</v>
      </c>
      <c r="AH139" s="11" t="s">
        <v>564</v>
      </c>
      <c r="AI139" s="11" t="s">
        <v>565</v>
      </c>
      <c r="AP139"/>
      <c r="AQ139"/>
      <c r="AR139"/>
      <c r="AS139"/>
      <c r="AT139"/>
      <c r="AU139"/>
      <c r="AV139"/>
      <c r="AW139"/>
      <c r="AX139"/>
      <c r="AY139"/>
      <c r="AZ139"/>
      <c r="BA139" t="s">
        <v>574</v>
      </c>
      <c r="BB139"/>
      <c r="BC139"/>
      <c r="BD139"/>
      <c r="BE139"/>
      <c r="BF139"/>
      <c r="BG139"/>
      <c r="BH139"/>
      <c r="BI139"/>
      <c r="BJ139"/>
      <c r="BK139"/>
      <c r="BL139"/>
      <c r="BM139"/>
      <c r="BN139"/>
      <c r="BO139"/>
      <c r="BP139"/>
      <c r="BQ139"/>
      <c r="BR139"/>
      <c r="BS139"/>
      <c r="BT139"/>
      <c r="BU139"/>
      <c r="BV139"/>
      <c r="BW139"/>
      <c r="BX139"/>
      <c r="BY139"/>
      <c r="BZ139"/>
      <c r="CE139" s="11" t="s">
        <v>573</v>
      </c>
    </row>
    <row r="140" spans="1:103" ht="63.75" customHeight="1" x14ac:dyDescent="0.25">
      <c r="C140" s="355"/>
      <c r="D140" s="356"/>
      <c r="E140" s="356"/>
      <c r="F140" s="357"/>
      <c r="G140" s="293" t="s">
        <v>40</v>
      </c>
      <c r="H140" s="293" t="s">
        <v>37</v>
      </c>
      <c r="I140" s="293" t="s">
        <v>39</v>
      </c>
      <c r="J140" s="282" t="s">
        <v>41</v>
      </c>
      <c r="K140" s="283"/>
      <c r="L140" s="284"/>
      <c r="M140" s="282" t="s">
        <v>42</v>
      </c>
      <c r="N140" s="283"/>
      <c r="O140" s="284"/>
      <c r="P140" s="282" t="s">
        <v>43</v>
      </c>
      <c r="Q140" s="283"/>
      <c r="R140" s="284"/>
      <c r="S140" s="282" t="s">
        <v>44</v>
      </c>
      <c r="T140" s="283"/>
      <c r="U140" s="283"/>
      <c r="V140" s="282" t="s">
        <v>45</v>
      </c>
      <c r="W140" s="283"/>
      <c r="X140" s="283"/>
      <c r="Y140" s="282" t="s">
        <v>46</v>
      </c>
      <c r="Z140" s="283"/>
      <c r="AA140" s="283"/>
      <c r="AB140" s="282" t="s">
        <v>47</v>
      </c>
      <c r="AC140" s="283"/>
      <c r="AD140" s="284"/>
      <c r="AG140" s="11">
        <f>COUNTBLANK(G142:AD157)</f>
        <v>384</v>
      </c>
      <c r="AH140" s="11">
        <v>384</v>
      </c>
      <c r="AI140" s="11">
        <v>0</v>
      </c>
      <c r="AP140"/>
      <c r="AQ140"/>
      <c r="AR140"/>
      <c r="AS140"/>
      <c r="AT140"/>
      <c r="AU140"/>
      <c r="AV140"/>
      <c r="AW140"/>
      <c r="AX140"/>
      <c r="AY140"/>
      <c r="AZ140"/>
      <c r="BA140" s="281" t="s">
        <v>41</v>
      </c>
      <c r="BB140" s="281"/>
      <c r="BC140" s="281"/>
      <c r="BD140" s="281"/>
      <c r="BE140" s="281" t="s">
        <v>42</v>
      </c>
      <c r="BF140" s="281"/>
      <c r="BG140" s="281"/>
      <c r="BH140" s="281"/>
      <c r="BI140" s="281" t="s">
        <v>43</v>
      </c>
      <c r="BJ140" s="281"/>
      <c r="BK140" s="281"/>
      <c r="BL140" s="281"/>
      <c r="BM140" s="281" t="s">
        <v>44</v>
      </c>
      <c r="BN140" s="281"/>
      <c r="BO140" s="281"/>
      <c r="BP140" s="281"/>
      <c r="BQ140" s="281" t="s">
        <v>45</v>
      </c>
      <c r="BR140" s="281"/>
      <c r="BS140" s="281"/>
      <c r="BT140" s="281"/>
      <c r="BU140" s="281" t="s">
        <v>46</v>
      </c>
      <c r="BV140" s="281"/>
      <c r="BW140" s="281"/>
      <c r="BX140" s="281"/>
      <c r="BY140" s="281" t="s">
        <v>47</v>
      </c>
      <c r="BZ140" s="281"/>
      <c r="CA140" s="281"/>
      <c r="CB140" s="281"/>
      <c r="CD140"/>
      <c r="CE140" s="278" t="s">
        <v>41</v>
      </c>
      <c r="CF140" s="279"/>
      <c r="CG140" s="280"/>
      <c r="CH140" s="278" t="s">
        <v>42</v>
      </c>
      <c r="CI140" s="279"/>
      <c r="CJ140" s="280"/>
      <c r="CK140" s="278" t="s">
        <v>43</v>
      </c>
      <c r="CL140" s="279"/>
      <c r="CM140" s="280"/>
      <c r="CN140" s="278" t="s">
        <v>44</v>
      </c>
      <c r="CO140" s="279"/>
      <c r="CP140" s="279"/>
      <c r="CQ140" s="278" t="s">
        <v>45</v>
      </c>
      <c r="CR140" s="279"/>
      <c r="CS140" s="279"/>
      <c r="CT140" s="278" t="s">
        <v>46</v>
      </c>
      <c r="CU140" s="279"/>
      <c r="CV140" s="279"/>
      <c r="CW140" s="278" t="s">
        <v>47</v>
      </c>
      <c r="CX140" s="279"/>
      <c r="CY140" s="280"/>
    </row>
    <row r="141" spans="1:103" ht="60" customHeight="1" x14ac:dyDescent="0.25">
      <c r="C141" s="339"/>
      <c r="D141" s="340"/>
      <c r="E141" s="340"/>
      <c r="F141" s="341"/>
      <c r="G141" s="294"/>
      <c r="H141" s="294"/>
      <c r="I141" s="294"/>
      <c r="J141" s="202" t="s">
        <v>119</v>
      </c>
      <c r="K141" s="203" t="s">
        <v>37</v>
      </c>
      <c r="L141" s="203" t="s">
        <v>39</v>
      </c>
      <c r="M141" s="202" t="s">
        <v>119</v>
      </c>
      <c r="N141" s="203" t="s">
        <v>37</v>
      </c>
      <c r="O141" s="203" t="s">
        <v>39</v>
      </c>
      <c r="P141" s="202" t="s">
        <v>119</v>
      </c>
      <c r="Q141" s="203" t="s">
        <v>37</v>
      </c>
      <c r="R141" s="203" t="s">
        <v>39</v>
      </c>
      <c r="S141" s="202" t="s">
        <v>119</v>
      </c>
      <c r="T141" s="203" t="s">
        <v>37</v>
      </c>
      <c r="U141" s="203" t="s">
        <v>39</v>
      </c>
      <c r="V141" s="202" t="s">
        <v>119</v>
      </c>
      <c r="W141" s="203" t="s">
        <v>37</v>
      </c>
      <c r="X141" s="203" t="s">
        <v>39</v>
      </c>
      <c r="Y141" s="202" t="s">
        <v>119</v>
      </c>
      <c r="Z141" s="203" t="s">
        <v>37</v>
      </c>
      <c r="AA141" s="203" t="s">
        <v>39</v>
      </c>
      <c r="AB141" s="202" t="s">
        <v>119</v>
      </c>
      <c r="AC141" s="203" t="s">
        <v>37</v>
      </c>
      <c r="AD141" s="203" t="s">
        <v>39</v>
      </c>
      <c r="AG141" s="114" t="s">
        <v>562</v>
      </c>
      <c r="AH141" s="114" t="s">
        <v>560</v>
      </c>
      <c r="AI141" s="114" t="s">
        <v>559</v>
      </c>
      <c r="AJ141" s="114" t="s">
        <v>561</v>
      </c>
      <c r="AL141" s="115" t="s">
        <v>562</v>
      </c>
      <c r="AM141" s="115" t="s">
        <v>560</v>
      </c>
      <c r="AN141" s="115" t="s">
        <v>559</v>
      </c>
      <c r="AO141" s="115" t="s">
        <v>561</v>
      </c>
      <c r="AQ141" s="115" t="s">
        <v>562</v>
      </c>
      <c r="AR141" s="115" t="s">
        <v>560</v>
      </c>
      <c r="AS141" s="115" t="s">
        <v>559</v>
      </c>
      <c r="AT141" s="115" t="s">
        <v>561</v>
      </c>
      <c r="AU141"/>
      <c r="AV141" s="115" t="s">
        <v>562</v>
      </c>
      <c r="AW141" s="115" t="s">
        <v>560</v>
      </c>
      <c r="AX141" s="115" t="s">
        <v>559</v>
      </c>
      <c r="AY141" s="115" t="s">
        <v>561</v>
      </c>
      <c r="AZ141"/>
      <c r="BA141" s="118" t="s">
        <v>562</v>
      </c>
      <c r="BB141" s="118" t="s">
        <v>560</v>
      </c>
      <c r="BC141" s="118" t="s">
        <v>559</v>
      </c>
      <c r="BD141" s="118" t="s">
        <v>561</v>
      </c>
      <c r="BE141" s="118" t="s">
        <v>562</v>
      </c>
      <c r="BF141" s="118" t="s">
        <v>560</v>
      </c>
      <c r="BG141" s="118" t="s">
        <v>559</v>
      </c>
      <c r="BH141" s="118" t="s">
        <v>561</v>
      </c>
      <c r="BI141" s="118" t="s">
        <v>562</v>
      </c>
      <c r="BJ141" s="118" t="s">
        <v>560</v>
      </c>
      <c r="BK141" s="118" t="s">
        <v>559</v>
      </c>
      <c r="BL141" s="118" t="s">
        <v>561</v>
      </c>
      <c r="BM141" s="118" t="s">
        <v>562</v>
      </c>
      <c r="BN141" s="118" t="s">
        <v>560</v>
      </c>
      <c r="BO141" s="118" t="s">
        <v>559</v>
      </c>
      <c r="BP141" s="118" t="s">
        <v>561</v>
      </c>
      <c r="BQ141" s="118" t="s">
        <v>562</v>
      </c>
      <c r="BR141" s="118" t="s">
        <v>560</v>
      </c>
      <c r="BS141" s="118" t="s">
        <v>559</v>
      </c>
      <c r="BT141" s="118" t="s">
        <v>561</v>
      </c>
      <c r="BU141" s="118" t="s">
        <v>562</v>
      </c>
      <c r="BV141" s="118" t="s">
        <v>560</v>
      </c>
      <c r="BW141" s="118" t="s">
        <v>559</v>
      </c>
      <c r="BX141" s="118" t="s">
        <v>561</v>
      </c>
      <c r="BY141" s="118" t="s">
        <v>562</v>
      </c>
      <c r="BZ141" s="118" t="s">
        <v>560</v>
      </c>
      <c r="CA141" s="118" t="s">
        <v>559</v>
      </c>
      <c r="CB141" s="118" t="s">
        <v>561</v>
      </c>
      <c r="CD141"/>
      <c r="CE141" s="196" t="s">
        <v>119</v>
      </c>
      <c r="CF141" s="192" t="s">
        <v>37</v>
      </c>
      <c r="CG141" s="192" t="s">
        <v>39</v>
      </c>
      <c r="CH141" s="196" t="s">
        <v>119</v>
      </c>
      <c r="CI141" s="192" t="s">
        <v>37</v>
      </c>
      <c r="CJ141" s="192" t="s">
        <v>39</v>
      </c>
      <c r="CK141" s="196" t="s">
        <v>119</v>
      </c>
      <c r="CL141" s="192" t="s">
        <v>37</v>
      </c>
      <c r="CM141" s="192" t="s">
        <v>39</v>
      </c>
      <c r="CN141" s="196" t="s">
        <v>119</v>
      </c>
      <c r="CO141" s="192" t="s">
        <v>37</v>
      </c>
      <c r="CP141" s="192" t="s">
        <v>39</v>
      </c>
      <c r="CQ141" s="196" t="s">
        <v>119</v>
      </c>
      <c r="CR141" s="192" t="s">
        <v>37</v>
      </c>
      <c r="CS141" s="192" t="s">
        <v>39</v>
      </c>
      <c r="CT141" s="196" t="s">
        <v>119</v>
      </c>
      <c r="CU141" s="192" t="s">
        <v>37</v>
      </c>
      <c r="CV141" s="192" t="s">
        <v>39</v>
      </c>
      <c r="CW141" s="196" t="s">
        <v>119</v>
      </c>
      <c r="CX141" s="192" t="s">
        <v>37</v>
      </c>
      <c r="CY141" s="192" t="s">
        <v>39</v>
      </c>
    </row>
    <row r="142" spans="1:103" ht="15" customHeight="1" x14ac:dyDescent="0.25">
      <c r="C142" s="7" t="s">
        <v>36</v>
      </c>
      <c r="D142" s="267" t="s">
        <v>81</v>
      </c>
      <c r="E142" s="268"/>
      <c r="F142" s="269"/>
      <c r="G142" s="198"/>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G142" s="49">
        <f>G142</f>
        <v>0</v>
      </c>
      <c r="AH142" s="49">
        <f>COUNTIF(H142:I142,"NS")</f>
        <v>0</v>
      </c>
      <c r="AI142" s="49">
        <f>SUM(H142:I142)</f>
        <v>0</v>
      </c>
      <c r="AJ142" s="113">
        <f>IF($AG$140=$AH$140,0,IF(OR(AND(AG142=0,AH142&gt;0),AND(AG142="NS",AI142&gt;0),AND(AG142="ns",AI142=0,AH142=0)),1,IF(OR(AND(AG142&gt;0,AH142=2),AND(AG142="NS",AH142=2),AND(AG142="NS",AI142=0,AH142&gt;0),AG142=AI142),0,1)))</f>
        <v>0</v>
      </c>
      <c r="AL142" s="49"/>
      <c r="AM142" s="49"/>
      <c r="AN142" s="49"/>
      <c r="AO142" s="125"/>
      <c r="AQ142" s="49">
        <f>H142</f>
        <v>0</v>
      </c>
      <c r="AR142" s="49">
        <f>COUNTIF(AC142,"NS")+COUNTIF(Z142,"NS")+COUNTIF(W142,"NS")+COUNTIF(T142,"NS")+COUNTIF(Q142,"NS")+COUNTIF(N142,"NS")+COUNTIF(K142,"NS")</f>
        <v>0</v>
      </c>
      <c r="AS142" s="49">
        <f>SUM(K142,N142,Q142,T142,W142,Z142,AC142)</f>
        <v>0</v>
      </c>
      <c r="AT142" s="125">
        <f>IF($AG$140=$AH$140,0,IF(OR(AND(AQ142=0,AR142&gt;0),AND(AQ142="ns",AS142&gt;0),AND(AQ142="ns",AS142=0,AR142=0)),1,IF(OR(AND(AR142&gt;=2,AS142&lt;AQ142),AND(AQ142="ns",AS142=0,AR142&gt;0),AS142=AQ142),0,1)))</f>
        <v>0</v>
      </c>
      <c r="AU142"/>
      <c r="AV142" s="49">
        <f>I142</f>
        <v>0</v>
      </c>
      <c r="AW142" s="49">
        <f>COUNTIF(AD142,"NS")+COUNTIF(AA142,"NS")+COUNTIF(X142,"NS")+COUNTIF(U142,"NS")+COUNTIF(R142,"NS")+COUNTIF(O142,"NS")+COUNTIF(L142,"NS")</f>
        <v>0</v>
      </c>
      <c r="AX142" s="49">
        <f>SUM(L142,O142,R142,U142,X142,AA142,AD142)</f>
        <v>0</v>
      </c>
      <c r="AY142" s="125">
        <f>IF($AG$140=$AH$140,0,IF(OR(AND(AV142=0,AW142&gt;0),AND(AV142="ns",AX142&gt;0),AND(AV142="ns",AX142=0,AW142=0)),1,IF(OR(AND(AW142&gt;=2,AX142&lt;AV142),AND(AV142="ns",AX142=0,AW142&gt;0),AX142=AV142),0,1)))</f>
        <v>0</v>
      </c>
      <c r="AZ142"/>
      <c r="BA142">
        <f>J142</f>
        <v>0</v>
      </c>
      <c r="BB142">
        <f>COUNTIF(K142:L142,"NS")</f>
        <v>0</v>
      </c>
      <c r="BC142">
        <f>SUM(K142:L142)</f>
        <v>0</v>
      </c>
      <c r="BD142" s="113">
        <f>IF($AG$140=$AH$140,0,IF(OR(AND(BA142=0,BB142&gt;0),AND(BA142="NS",BC142&gt;0),AND(BA142="ns",BC142=0,BB142=0)),1,IF(OR(AND(BA142&gt;0,BB142=2),AND(BA142="NS",BB142=2),AND(BA142="NS",BC142=0,BB142&gt;0),BA142=BC142),0,1)))</f>
        <v>0</v>
      </c>
      <c r="BE142">
        <f>M142</f>
        <v>0</v>
      </c>
      <c r="BF142">
        <f>COUNTIF(N142:O142,"NS")</f>
        <v>0</v>
      </c>
      <c r="BG142">
        <f>SUM(N142:O142)</f>
        <v>0</v>
      </c>
      <c r="BH142" s="113">
        <f>IF($AG$140=$AH$140,0,IF(OR(AND(BE142=0,BF142&gt;0),AND(BE142="NS",BG142&gt;0),AND(BE142="ns",BG142=0,BF142=0)),1,IF(OR(AND(BE142&gt;0,BF142=2),AND(BE142="NS",BF142=2),AND(BE142="NS",BG142=0,BF142&gt;0),BE142=BG142),0,1)))</f>
        <v>0</v>
      </c>
      <c r="BI142">
        <f>P142</f>
        <v>0</v>
      </c>
      <c r="BJ142">
        <f>COUNTIF(Q142:R142,"NS")</f>
        <v>0</v>
      </c>
      <c r="BK142">
        <f>SUM(Q142:R142)</f>
        <v>0</v>
      </c>
      <c r="BL142" s="113">
        <f>IF($AG$140=$AH$140,0,IF(OR(AND(BI142=0,BJ142&gt;0),AND(BI142="NS",BK142&gt;0),AND(BI142="ns",BK142=0,BJ142=0)),1,IF(OR(AND(BI142&gt;0,BJ142=2),AND(BI142="NS",BJ142=2),AND(BI142="NS",BK142=0,BJ142&gt;0),BI142=BK142),0,1)))</f>
        <v>0</v>
      </c>
      <c r="BM142">
        <f>S142</f>
        <v>0</v>
      </c>
      <c r="BN142">
        <f>COUNTIF(T142:U142,"NS")</f>
        <v>0</v>
      </c>
      <c r="BO142">
        <f>SUM(T142:U142)</f>
        <v>0</v>
      </c>
      <c r="BP142" s="113">
        <f>IF($AG$140=$AH$140,0,IF(OR(AND(BM142=0,BN142&gt;0),AND(BM142="NS",BO142&gt;0),AND(BM142="ns",BO142=0,BN142=0)),1,IF(OR(AND(BM142&gt;0,BN142=2),AND(BM142="NS",BN142=2),AND(BM142="NS",BO142=0,BN142&gt;0),BM142=BO142),0,1)))</f>
        <v>0</v>
      </c>
      <c r="BQ142">
        <f>V142</f>
        <v>0</v>
      </c>
      <c r="BR142">
        <f>COUNTIF(W142:X142,"NS")</f>
        <v>0</v>
      </c>
      <c r="BS142">
        <f>SUM(W142:X142)</f>
        <v>0</v>
      </c>
      <c r="BT142" s="113">
        <f t="shared" ref="BT142:BT157" si="178">IF($AG$140=$AH$140,0,IF(OR(AND(BQ142=0,BR142&gt;0),AND(BQ142="NS",BS142&gt;0),AND(BQ142="ns",BS142=0,BR142=0)),1,IF(OR(AND(BQ142&gt;0,BR142=2),AND(BQ142="NS",BR142=2),AND(BQ142="NS",BS142=0,BR142&gt;0),BQ142=BS142),0,1)))</f>
        <v>0</v>
      </c>
      <c r="BU142">
        <f>Y142</f>
        <v>0</v>
      </c>
      <c r="BV142">
        <f>COUNTIF(Z142:AA142,"NS")</f>
        <v>0</v>
      </c>
      <c r="BW142">
        <f>SUM(Z142:AA142)</f>
        <v>0</v>
      </c>
      <c r="BX142" s="113">
        <f t="shared" ref="BX142:BX157" si="179">IF($AG$140=$AH$140,0,IF(OR(AND(BU142=0,BV142&gt;0),AND(BU142="NS",BW142&gt;0),AND(BU142="ns",BW142=0,BV142=0)),1,IF(OR(AND(BU142&gt;0,BV142=2),AND(BU142="NS",BV142=2),AND(BU142="NS",BW142=0,BV142&gt;0),BU142=BW142),0,1)))</f>
        <v>0</v>
      </c>
      <c r="BY142">
        <f>AB142</f>
        <v>0</v>
      </c>
      <c r="BZ142">
        <f>COUNTIF(AC142:AD142,"NS")</f>
        <v>0</v>
      </c>
      <c r="CA142">
        <f>SUM(AC142:AD142)</f>
        <v>0</v>
      </c>
      <c r="CB142" s="113">
        <f t="shared" ref="CB142:CB157" si="180">IF($AG$140=$AH$140,0,IF(OR(AND(BY142=0,BZ142&gt;0),AND(BY142="NS",CA142&gt;0),AND(BY142="ns",CA142=0,BZ142=0)),1,IF(OR(AND(BY142&gt;0,BZ142=2),AND(BY142="NS",BZ142=2),AND(BY142="NS",CA142=0,BZ142&gt;0),BY142=CA142),0,1)))</f>
        <v>0</v>
      </c>
      <c r="CD142" s="119" t="s">
        <v>570</v>
      </c>
      <c r="CE142" s="11">
        <f>$J$81</f>
        <v>0</v>
      </c>
      <c r="CF142" s="11">
        <f>$J$79</f>
        <v>0</v>
      </c>
      <c r="CG142" s="11">
        <f>$J$80</f>
        <v>0</v>
      </c>
      <c r="CH142" s="11">
        <f>$M$81</f>
        <v>0</v>
      </c>
      <c r="CI142" s="11">
        <f>$M$79</f>
        <v>0</v>
      </c>
      <c r="CJ142" s="11">
        <f>$M$80</f>
        <v>0</v>
      </c>
      <c r="CK142" s="11">
        <f>$P$81</f>
        <v>0</v>
      </c>
      <c r="CL142" s="11">
        <f>$P$79</f>
        <v>0</v>
      </c>
      <c r="CM142" s="11">
        <f>$P$80</f>
        <v>0</v>
      </c>
      <c r="CN142" s="11">
        <f>$S$81</f>
        <v>0</v>
      </c>
      <c r="CO142" s="11">
        <f>$S$79</f>
        <v>0</v>
      </c>
      <c r="CP142" s="11">
        <f>$S$80</f>
        <v>0</v>
      </c>
      <c r="CQ142" s="11">
        <f>$V$81</f>
        <v>0</v>
      </c>
      <c r="CR142" s="11">
        <f>$V$79</f>
        <v>0</v>
      </c>
      <c r="CS142" s="11">
        <f>$V$80</f>
        <v>0</v>
      </c>
      <c r="CT142" s="11">
        <f>$Y$81</f>
        <v>0</v>
      </c>
      <c r="CU142" s="11">
        <f>$Y$79</f>
        <v>0</v>
      </c>
      <c r="CV142" s="11">
        <f>$Y$80</f>
        <v>0</v>
      </c>
      <c r="CW142" s="11">
        <f>$AB$81</f>
        <v>0</v>
      </c>
      <c r="CX142" s="11">
        <f>$AB$79</f>
        <v>0</v>
      </c>
      <c r="CY142" s="11">
        <f>$AB$80</f>
        <v>0</v>
      </c>
    </row>
    <row r="143" spans="1:103" ht="24" customHeight="1" x14ac:dyDescent="0.25">
      <c r="C143" s="7" t="s">
        <v>38</v>
      </c>
      <c r="D143" s="267" t="s">
        <v>82</v>
      </c>
      <c r="E143" s="268"/>
      <c r="F143" s="269"/>
      <c r="G143" s="198"/>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G143" s="49">
        <f t="shared" ref="AG143:AG157" si="181">G143</f>
        <v>0</v>
      </c>
      <c r="AH143" s="49">
        <f t="shared" ref="AH143:AH157" si="182">COUNTIF(H143:I143,"NS")</f>
        <v>0</v>
      </c>
      <c r="AI143" s="49">
        <f t="shared" ref="AI143:AI157" si="183">SUM(H143:I143)</f>
        <v>0</v>
      </c>
      <c r="AJ143" s="113">
        <f t="shared" ref="AJ143:AJ157" si="184">IF($AG$140=$AH$140,0,IF(OR(AND(AG143=0,AH143&gt;0),AND(AG143="NS",AI143&gt;0),AND(AG143="ns",AI143=0,AH143=0)),1,IF(OR(AND(AG143&gt;0,AH143=2),AND(AG143="NS",AH143=2),AND(AG143="NS",AI143=0,AH143&gt;0),AG143=AI143),0,1)))</f>
        <v>0</v>
      </c>
      <c r="AL143" s="49"/>
      <c r="AM143" s="49"/>
      <c r="AN143" s="49"/>
      <c r="AO143" s="125"/>
      <c r="AQ143" s="49">
        <f t="shared" ref="AQ143:AQ146" si="185">H143</f>
        <v>0</v>
      </c>
      <c r="AR143" s="49">
        <f t="shared" ref="AR143:AR146" si="186">COUNTIF(AC143,"NS")+COUNTIF(Z143,"NS")+COUNTIF(W143,"NS")+COUNTIF(T143,"NS")+COUNTIF(Q143,"NS")+COUNTIF(N143,"NS")+COUNTIF(K143,"NS")</f>
        <v>0</v>
      </c>
      <c r="AS143" s="49">
        <f t="shared" ref="AS143:AS146" si="187">SUM(K143,N143,Q143,T143,W143,Z143,AC143)</f>
        <v>0</v>
      </c>
      <c r="AT143" s="125">
        <f t="shared" ref="AT143:AT157" si="188">IF($AG$140=$AH$140,0,IF(OR(AND(AQ143=0,AR143&gt;0),AND(AQ143="ns",AS143&gt;0),AND(AQ143="ns",AS143=0,AR143=0)),1,IF(OR(AND(AR143&gt;=2,AS143&lt;AQ143),AND(AQ143="ns",AS143=0,AR143&gt;0),AS143=AQ143),0,1)))</f>
        <v>0</v>
      </c>
      <c r="AU143"/>
      <c r="AV143" s="49">
        <f>I143</f>
        <v>0</v>
      </c>
      <c r="AW143" s="49">
        <f>COUNTIF(AD143,"NS")+COUNTIF(AA143,"NS")+COUNTIF(X143,"NS")+COUNTIF(U143,"NS")+COUNTIF(R143,"NS")+COUNTIF(O143,"NS")+COUNTIF(L143,"NS")</f>
        <v>0</v>
      </c>
      <c r="AX143" s="49">
        <f>SUM(L143,O143,R143,U143,X143,AA143,AD143)</f>
        <v>0</v>
      </c>
      <c r="AY143" s="125">
        <f t="shared" ref="AY143:AY157" si="189">IF($AG$140=$AH$140,0,IF(OR(AND(AV143=0,AW143&gt;0),AND(AV143="ns",AX143&gt;0),AND(AV143="ns",AX143=0,AW143=0)),1,IF(OR(AND(AW143&gt;=2,AX143&lt;AV143),AND(AV143="ns",AX143=0,AW143&gt;0),AX143=AV143),0,1)))</f>
        <v>0</v>
      </c>
      <c r="AZ143"/>
      <c r="BA143">
        <f t="shared" ref="BA143:BA146" si="190">J143</f>
        <v>0</v>
      </c>
      <c r="BB143">
        <f t="shared" ref="BB143:BB146" si="191">COUNTIF(K143:L143,"NS")</f>
        <v>0</v>
      </c>
      <c r="BC143">
        <f t="shared" ref="BC143:BC146" si="192">SUM(K143:L143)</f>
        <v>0</v>
      </c>
      <c r="BD143" s="113">
        <f t="shared" ref="BD143:BD157" si="193">IF($AG$140=$AH$140,0,IF(OR(AND(BA143=0,BB143&gt;0),AND(BA143="NS",BC143&gt;0),AND(BA143="ns",BC143=0,BB143=0)),1,IF(OR(AND(BA143&gt;0,BB143=2),AND(BA143="NS",BB143=2),AND(BA143="NS",BC143=0,BB143&gt;0),BA143=BC143),0,1)))</f>
        <v>0</v>
      </c>
      <c r="BE143">
        <f t="shared" ref="BE143:BE146" si="194">M143</f>
        <v>0</v>
      </c>
      <c r="BF143">
        <f t="shared" ref="BF143:BF146" si="195">COUNTIF(N143:O143,"NS")</f>
        <v>0</v>
      </c>
      <c r="BG143">
        <f t="shared" ref="BG143:BG146" si="196">SUM(N143:O143)</f>
        <v>0</v>
      </c>
      <c r="BH143" s="113">
        <f t="shared" ref="BH143:BH157" si="197">IF($AG$140=$AH$140,0,IF(OR(AND(BE143=0,BF143&gt;0),AND(BE143="NS",BG143&gt;0),AND(BE143="ns",BG143=0,BF143=0)),1,IF(OR(AND(BE143&gt;0,BF143=2),AND(BE143="NS",BF143=2),AND(BE143="NS",BG143=0,BF143&gt;0),BE143=BG143),0,1)))</f>
        <v>0</v>
      </c>
      <c r="BI143">
        <f t="shared" ref="BI143:BI146" si="198">P143</f>
        <v>0</v>
      </c>
      <c r="BJ143">
        <f t="shared" ref="BJ143:BJ146" si="199">COUNTIF(Q143:R143,"NS")</f>
        <v>0</v>
      </c>
      <c r="BK143">
        <f t="shared" ref="BK143:BK146" si="200">SUM(Q143:R143)</f>
        <v>0</v>
      </c>
      <c r="BL143" s="113">
        <f t="shared" ref="BL143:BL157" si="201">IF($AG$140=$AH$140,0,IF(OR(AND(BI143=0,BJ143&gt;0),AND(BI143="NS",BK143&gt;0),AND(BI143="ns",BK143=0,BJ143=0)),1,IF(OR(AND(BI143&gt;0,BJ143=2),AND(BI143="NS",BJ143=2),AND(BI143="NS",BK143=0,BJ143&gt;0),BI143=BK143),0,1)))</f>
        <v>0</v>
      </c>
      <c r="BM143">
        <f t="shared" ref="BM143:BM146" si="202">S143</f>
        <v>0</v>
      </c>
      <c r="BN143">
        <f t="shared" ref="BN143:BN146" si="203">COUNTIF(T143:U143,"NS")</f>
        <v>0</v>
      </c>
      <c r="BO143">
        <f t="shared" ref="BO143:BO146" si="204">SUM(T143:U143)</f>
        <v>0</v>
      </c>
      <c r="BP143" s="113">
        <f t="shared" ref="BP143:BP157" si="205">IF($AG$140=$AH$140,0,IF(OR(AND(BM143=0,BN143&gt;0),AND(BM143="NS",BO143&gt;0),AND(BM143="ns",BO143=0,BN143=0)),1,IF(OR(AND(BM143&gt;0,BN143=2),AND(BM143="NS",BN143=2),AND(BM143="NS",BO143=0,BN143&gt;0),BM143=BO143),0,1)))</f>
        <v>0</v>
      </c>
      <c r="BQ143">
        <f t="shared" ref="BQ143:BQ146" si="206">V143</f>
        <v>0</v>
      </c>
      <c r="BR143">
        <f t="shared" ref="BR143:BR146" si="207">COUNTIF(W143:X143,"NS")</f>
        <v>0</v>
      </c>
      <c r="BS143">
        <f t="shared" ref="BS143:BS146" si="208">SUM(W143:X143)</f>
        <v>0</v>
      </c>
      <c r="BT143" s="113">
        <f t="shared" si="178"/>
        <v>0</v>
      </c>
      <c r="BU143">
        <f t="shared" ref="BU143:BU146" si="209">Y143</f>
        <v>0</v>
      </c>
      <c r="BV143">
        <f t="shared" ref="BV143:BV146" si="210">COUNTIF(Z143:AA143,"NS")</f>
        <v>0</v>
      </c>
      <c r="BW143">
        <f t="shared" ref="BW143:BW146" si="211">SUM(Z143:AA143)</f>
        <v>0</v>
      </c>
      <c r="BX143" s="113">
        <f t="shared" si="179"/>
        <v>0</v>
      </c>
      <c r="BY143">
        <f t="shared" ref="BY143:BY146" si="212">AB143</f>
        <v>0</v>
      </c>
      <c r="BZ143">
        <f t="shared" ref="BZ143:BZ146" si="213">COUNTIF(AC143:AD143,"NS")</f>
        <v>0</v>
      </c>
      <c r="CA143">
        <f t="shared" ref="CA143:CA146" si="214">SUM(AC143:AD143)</f>
        <v>0</v>
      </c>
      <c r="CB143" s="113">
        <f t="shared" si="180"/>
        <v>0</v>
      </c>
      <c r="CD143" s="119" t="s">
        <v>567</v>
      </c>
      <c r="CE143" s="11">
        <f t="shared" ref="CE143:CY143" si="215">COUNTIF(J142:J157,"NS")</f>
        <v>0</v>
      </c>
      <c r="CF143" s="11">
        <f t="shared" si="215"/>
        <v>0</v>
      </c>
      <c r="CG143" s="11">
        <f t="shared" si="215"/>
        <v>0</v>
      </c>
      <c r="CH143" s="11">
        <f t="shared" si="215"/>
        <v>0</v>
      </c>
      <c r="CI143" s="11">
        <f t="shared" si="215"/>
        <v>0</v>
      </c>
      <c r="CJ143" s="11">
        <f t="shared" si="215"/>
        <v>0</v>
      </c>
      <c r="CK143" s="11">
        <f t="shared" si="215"/>
        <v>0</v>
      </c>
      <c r="CL143" s="11">
        <f t="shared" si="215"/>
        <v>0</v>
      </c>
      <c r="CM143" s="11">
        <f t="shared" si="215"/>
        <v>0</v>
      </c>
      <c r="CN143" s="11">
        <f t="shared" si="215"/>
        <v>0</v>
      </c>
      <c r="CO143" s="11">
        <f t="shared" si="215"/>
        <v>0</v>
      </c>
      <c r="CP143" s="11">
        <f t="shared" si="215"/>
        <v>0</v>
      </c>
      <c r="CQ143" s="11">
        <f t="shared" si="215"/>
        <v>0</v>
      </c>
      <c r="CR143" s="11">
        <f t="shared" si="215"/>
        <v>0</v>
      </c>
      <c r="CS143" s="11">
        <f t="shared" si="215"/>
        <v>0</v>
      </c>
      <c r="CT143" s="11">
        <f t="shared" si="215"/>
        <v>0</v>
      </c>
      <c r="CU143" s="11">
        <f t="shared" si="215"/>
        <v>0</v>
      </c>
      <c r="CV143" s="11">
        <f t="shared" si="215"/>
        <v>0</v>
      </c>
      <c r="CW143" s="11">
        <f t="shared" si="215"/>
        <v>0</v>
      </c>
      <c r="CX143" s="11">
        <f t="shared" si="215"/>
        <v>0</v>
      </c>
      <c r="CY143" s="11">
        <f t="shared" si="215"/>
        <v>0</v>
      </c>
    </row>
    <row r="144" spans="1:103" ht="36" customHeight="1" x14ac:dyDescent="0.25">
      <c r="C144" s="7" t="s">
        <v>52</v>
      </c>
      <c r="D144" s="267" t="s">
        <v>83</v>
      </c>
      <c r="E144" s="268"/>
      <c r="F144" s="269"/>
      <c r="G144" s="198"/>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G144" s="49">
        <f t="shared" si="181"/>
        <v>0</v>
      </c>
      <c r="AH144" s="49">
        <f t="shared" si="182"/>
        <v>0</v>
      </c>
      <c r="AI144" s="49">
        <f t="shared" si="183"/>
        <v>0</v>
      </c>
      <c r="AJ144" s="113">
        <f t="shared" si="184"/>
        <v>0</v>
      </c>
      <c r="AL144" s="49"/>
      <c r="AM144" s="49"/>
      <c r="AN144" s="49"/>
      <c r="AO144" s="125"/>
      <c r="AQ144" s="49">
        <f t="shared" si="185"/>
        <v>0</v>
      </c>
      <c r="AR144" s="49">
        <f t="shared" si="186"/>
        <v>0</v>
      </c>
      <c r="AS144" s="49">
        <f t="shared" si="187"/>
        <v>0</v>
      </c>
      <c r="AT144" s="125">
        <f t="shared" si="188"/>
        <v>0</v>
      </c>
      <c r="AU144"/>
      <c r="AV144" s="49">
        <f>I144</f>
        <v>0</v>
      </c>
      <c r="AW144" s="49">
        <f>COUNTIF(AD144,"NS")+COUNTIF(AA144,"NS")+COUNTIF(X144,"NS")+COUNTIF(U144,"NS")+COUNTIF(R144,"NS")+COUNTIF(O144,"NS")+COUNTIF(L144,"NS")</f>
        <v>0</v>
      </c>
      <c r="AX144" s="49">
        <f>SUM(L144,O144,R144,U144,X144,AA144,AD144)</f>
        <v>0</v>
      </c>
      <c r="AY144" s="125">
        <f t="shared" si="189"/>
        <v>0</v>
      </c>
      <c r="AZ144"/>
      <c r="BA144">
        <f t="shared" si="190"/>
        <v>0</v>
      </c>
      <c r="BB144">
        <f t="shared" si="191"/>
        <v>0</v>
      </c>
      <c r="BC144">
        <f t="shared" si="192"/>
        <v>0</v>
      </c>
      <c r="BD144" s="113">
        <f t="shared" si="193"/>
        <v>0</v>
      </c>
      <c r="BE144">
        <f t="shared" si="194"/>
        <v>0</v>
      </c>
      <c r="BF144">
        <f t="shared" si="195"/>
        <v>0</v>
      </c>
      <c r="BG144">
        <f t="shared" si="196"/>
        <v>0</v>
      </c>
      <c r="BH144" s="113">
        <f t="shared" si="197"/>
        <v>0</v>
      </c>
      <c r="BI144">
        <f t="shared" si="198"/>
        <v>0</v>
      </c>
      <c r="BJ144">
        <f t="shared" si="199"/>
        <v>0</v>
      </c>
      <c r="BK144">
        <f t="shared" si="200"/>
        <v>0</v>
      </c>
      <c r="BL144" s="113">
        <f t="shared" si="201"/>
        <v>0</v>
      </c>
      <c r="BM144">
        <f t="shared" si="202"/>
        <v>0</v>
      </c>
      <c r="BN144">
        <f t="shared" si="203"/>
        <v>0</v>
      </c>
      <c r="BO144">
        <f t="shared" si="204"/>
        <v>0</v>
      </c>
      <c r="BP144" s="113">
        <f t="shared" si="205"/>
        <v>0</v>
      </c>
      <c r="BQ144">
        <f t="shared" si="206"/>
        <v>0</v>
      </c>
      <c r="BR144">
        <f t="shared" si="207"/>
        <v>0</v>
      </c>
      <c r="BS144">
        <f t="shared" si="208"/>
        <v>0</v>
      </c>
      <c r="BT144" s="113">
        <f t="shared" si="178"/>
        <v>0</v>
      </c>
      <c r="BU144">
        <f t="shared" si="209"/>
        <v>0</v>
      </c>
      <c r="BV144">
        <f t="shared" si="210"/>
        <v>0</v>
      </c>
      <c r="BW144">
        <f t="shared" si="211"/>
        <v>0</v>
      </c>
      <c r="BX144" s="113">
        <f t="shared" si="179"/>
        <v>0</v>
      </c>
      <c r="BY144">
        <f t="shared" si="212"/>
        <v>0</v>
      </c>
      <c r="BZ144">
        <f t="shared" si="213"/>
        <v>0</v>
      </c>
      <c r="CA144">
        <f t="shared" si="214"/>
        <v>0</v>
      </c>
      <c r="CB144" s="113">
        <f t="shared" si="180"/>
        <v>0</v>
      </c>
      <c r="CD144" s="119" t="s">
        <v>571</v>
      </c>
      <c r="CE144" s="11">
        <f t="shared" ref="CE144:CY144" si="216">SUM(J142:J157)</f>
        <v>0</v>
      </c>
      <c r="CF144" s="11">
        <f t="shared" si="216"/>
        <v>0</v>
      </c>
      <c r="CG144" s="11">
        <f t="shared" si="216"/>
        <v>0</v>
      </c>
      <c r="CH144" s="11">
        <f t="shared" si="216"/>
        <v>0</v>
      </c>
      <c r="CI144" s="11">
        <f t="shared" si="216"/>
        <v>0</v>
      </c>
      <c r="CJ144" s="11">
        <f t="shared" si="216"/>
        <v>0</v>
      </c>
      <c r="CK144" s="11">
        <f t="shared" si="216"/>
        <v>0</v>
      </c>
      <c r="CL144" s="11">
        <f t="shared" si="216"/>
        <v>0</v>
      </c>
      <c r="CM144" s="11">
        <f t="shared" si="216"/>
        <v>0</v>
      </c>
      <c r="CN144" s="11">
        <f t="shared" si="216"/>
        <v>0</v>
      </c>
      <c r="CO144" s="11">
        <f t="shared" si="216"/>
        <v>0</v>
      </c>
      <c r="CP144" s="11">
        <f t="shared" si="216"/>
        <v>0</v>
      </c>
      <c r="CQ144" s="11">
        <f t="shared" si="216"/>
        <v>0</v>
      </c>
      <c r="CR144" s="11">
        <f t="shared" si="216"/>
        <v>0</v>
      </c>
      <c r="CS144" s="11">
        <f t="shared" si="216"/>
        <v>0</v>
      </c>
      <c r="CT144" s="11">
        <f t="shared" si="216"/>
        <v>0</v>
      </c>
      <c r="CU144" s="11">
        <f t="shared" si="216"/>
        <v>0</v>
      </c>
      <c r="CV144" s="11">
        <f t="shared" si="216"/>
        <v>0</v>
      </c>
      <c r="CW144" s="11">
        <f t="shared" si="216"/>
        <v>0</v>
      </c>
      <c r="CX144" s="11">
        <f t="shared" si="216"/>
        <v>0</v>
      </c>
      <c r="CY144" s="11">
        <f t="shared" si="216"/>
        <v>0</v>
      </c>
    </row>
    <row r="145" spans="2:104" ht="36" customHeight="1" x14ac:dyDescent="0.25">
      <c r="C145" s="7" t="s">
        <v>54</v>
      </c>
      <c r="D145" s="267" t="s">
        <v>84</v>
      </c>
      <c r="E145" s="268"/>
      <c r="F145" s="269"/>
      <c r="G145" s="198"/>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G145" s="49">
        <f t="shared" si="181"/>
        <v>0</v>
      </c>
      <c r="AH145" s="49">
        <f t="shared" si="182"/>
        <v>0</v>
      </c>
      <c r="AI145" s="49">
        <f t="shared" si="183"/>
        <v>0</v>
      </c>
      <c r="AJ145" s="113">
        <f t="shared" si="184"/>
        <v>0</v>
      </c>
      <c r="AL145" s="49"/>
      <c r="AM145" s="49"/>
      <c r="AN145" s="49"/>
      <c r="AO145" s="125"/>
      <c r="AQ145" s="49">
        <f t="shared" si="185"/>
        <v>0</v>
      </c>
      <c r="AR145" s="49">
        <f t="shared" si="186"/>
        <v>0</v>
      </c>
      <c r="AS145" s="49">
        <f t="shared" si="187"/>
        <v>0</v>
      </c>
      <c r="AT145" s="125">
        <f t="shared" si="188"/>
        <v>0</v>
      </c>
      <c r="AU145"/>
      <c r="AV145" s="49">
        <f>I145</f>
        <v>0</v>
      </c>
      <c r="AW145" s="49">
        <f>COUNTIF(AD145,"NS")+COUNTIF(AA145,"NS")+COUNTIF(X145,"NS")+COUNTIF(U145,"NS")+COUNTIF(R145,"NS")+COUNTIF(O145,"NS")+COUNTIF(L145,"NS")</f>
        <v>0</v>
      </c>
      <c r="AX145" s="49">
        <f>SUM(L145,O145,R145,U145,X145,AA145,AD145)</f>
        <v>0</v>
      </c>
      <c r="AY145" s="125">
        <f t="shared" si="189"/>
        <v>0</v>
      </c>
      <c r="AZ145"/>
      <c r="BA145">
        <f t="shared" si="190"/>
        <v>0</v>
      </c>
      <c r="BB145">
        <f t="shared" si="191"/>
        <v>0</v>
      </c>
      <c r="BC145">
        <f t="shared" si="192"/>
        <v>0</v>
      </c>
      <c r="BD145" s="113">
        <f t="shared" si="193"/>
        <v>0</v>
      </c>
      <c r="BE145">
        <f t="shared" si="194"/>
        <v>0</v>
      </c>
      <c r="BF145">
        <f t="shared" si="195"/>
        <v>0</v>
      </c>
      <c r="BG145">
        <f t="shared" si="196"/>
        <v>0</v>
      </c>
      <c r="BH145" s="113">
        <f t="shared" si="197"/>
        <v>0</v>
      </c>
      <c r="BI145">
        <f t="shared" si="198"/>
        <v>0</v>
      </c>
      <c r="BJ145">
        <f t="shared" si="199"/>
        <v>0</v>
      </c>
      <c r="BK145">
        <f t="shared" si="200"/>
        <v>0</v>
      </c>
      <c r="BL145" s="113">
        <f t="shared" si="201"/>
        <v>0</v>
      </c>
      <c r="BM145">
        <f t="shared" si="202"/>
        <v>0</v>
      </c>
      <c r="BN145">
        <f t="shared" si="203"/>
        <v>0</v>
      </c>
      <c r="BO145">
        <f t="shared" si="204"/>
        <v>0</v>
      </c>
      <c r="BP145" s="113">
        <f t="shared" si="205"/>
        <v>0</v>
      </c>
      <c r="BQ145">
        <f t="shared" si="206"/>
        <v>0</v>
      </c>
      <c r="BR145">
        <f t="shared" si="207"/>
        <v>0</v>
      </c>
      <c r="BS145">
        <f t="shared" si="208"/>
        <v>0</v>
      </c>
      <c r="BT145" s="113">
        <f t="shared" si="178"/>
        <v>0</v>
      </c>
      <c r="BU145">
        <f t="shared" si="209"/>
        <v>0</v>
      </c>
      <c r="BV145">
        <f t="shared" si="210"/>
        <v>0</v>
      </c>
      <c r="BW145">
        <f t="shared" si="211"/>
        <v>0</v>
      </c>
      <c r="BX145" s="113">
        <f t="shared" si="179"/>
        <v>0</v>
      </c>
      <c r="BY145">
        <f t="shared" si="212"/>
        <v>0</v>
      </c>
      <c r="BZ145">
        <f t="shared" si="213"/>
        <v>0</v>
      </c>
      <c r="CA145">
        <f t="shared" si="214"/>
        <v>0</v>
      </c>
      <c r="CB145" s="113">
        <f t="shared" si="180"/>
        <v>0</v>
      </c>
      <c r="CD145" s="119" t="s">
        <v>572</v>
      </c>
      <c r="CE145" s="129">
        <f t="shared" ref="CE145:CY145" si="217">IF($AG$140=$AH$140,0,IF(OR(AND(CE142=0,CE143&gt;0),AND(CE142="ns",CE144&gt;0),AND(CE142="ns",CE144=0,CE143=0)),1,IF(OR(AND(CE143&gt;=2,CE144&lt;CE142),AND(CE142="ns",CE144=0,CE143&gt;0),CE144=CE142),0,1)))</f>
        <v>0</v>
      </c>
      <c r="CF145" s="129">
        <f t="shared" si="217"/>
        <v>0</v>
      </c>
      <c r="CG145" s="129">
        <f t="shared" si="217"/>
        <v>0</v>
      </c>
      <c r="CH145" s="129">
        <f t="shared" si="217"/>
        <v>0</v>
      </c>
      <c r="CI145" s="129">
        <f t="shared" si="217"/>
        <v>0</v>
      </c>
      <c r="CJ145" s="129">
        <f t="shared" si="217"/>
        <v>0</v>
      </c>
      <c r="CK145" s="129">
        <f t="shared" si="217"/>
        <v>0</v>
      </c>
      <c r="CL145" s="129">
        <f t="shared" si="217"/>
        <v>0</v>
      </c>
      <c r="CM145" s="129">
        <f t="shared" si="217"/>
        <v>0</v>
      </c>
      <c r="CN145" s="129">
        <f t="shared" si="217"/>
        <v>0</v>
      </c>
      <c r="CO145" s="129">
        <f t="shared" si="217"/>
        <v>0</v>
      </c>
      <c r="CP145" s="129">
        <f t="shared" si="217"/>
        <v>0</v>
      </c>
      <c r="CQ145" s="129">
        <f t="shared" si="217"/>
        <v>0</v>
      </c>
      <c r="CR145" s="129">
        <f t="shared" si="217"/>
        <v>0</v>
      </c>
      <c r="CS145" s="129">
        <f t="shared" si="217"/>
        <v>0</v>
      </c>
      <c r="CT145" s="129">
        <f t="shared" si="217"/>
        <v>0</v>
      </c>
      <c r="CU145" s="129">
        <f t="shared" si="217"/>
        <v>0</v>
      </c>
      <c r="CV145" s="129">
        <f t="shared" si="217"/>
        <v>0</v>
      </c>
      <c r="CW145" s="129">
        <f t="shared" si="217"/>
        <v>0</v>
      </c>
      <c r="CX145" s="129">
        <f t="shared" si="217"/>
        <v>0</v>
      </c>
      <c r="CY145" s="129">
        <f t="shared" si="217"/>
        <v>0</v>
      </c>
      <c r="CZ145" s="116">
        <f>SUM(CE145:CY145)</f>
        <v>0</v>
      </c>
    </row>
    <row r="146" spans="2:104" ht="36" customHeight="1" x14ac:dyDescent="0.25">
      <c r="C146" s="7" t="s">
        <v>56</v>
      </c>
      <c r="D146" s="267" t="s">
        <v>85</v>
      </c>
      <c r="E146" s="268"/>
      <c r="F146" s="269"/>
      <c r="G146" s="198"/>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G146" s="49">
        <f t="shared" si="181"/>
        <v>0</v>
      </c>
      <c r="AH146" s="49">
        <f t="shared" si="182"/>
        <v>0</v>
      </c>
      <c r="AI146" s="49">
        <f t="shared" si="183"/>
        <v>0</v>
      </c>
      <c r="AJ146" s="113">
        <f t="shared" si="184"/>
        <v>0</v>
      </c>
      <c r="AL146" s="49"/>
      <c r="AM146" s="49"/>
      <c r="AN146" s="49"/>
      <c r="AO146" s="125"/>
      <c r="AQ146" s="49">
        <f t="shared" si="185"/>
        <v>0</v>
      </c>
      <c r="AR146" s="49">
        <f t="shared" si="186"/>
        <v>0</v>
      </c>
      <c r="AS146" s="49">
        <f t="shared" si="187"/>
        <v>0</v>
      </c>
      <c r="AT146" s="125">
        <f t="shared" si="188"/>
        <v>0</v>
      </c>
      <c r="AU146"/>
      <c r="AV146" s="49">
        <f t="shared" ref="AV146" si="218">I146</f>
        <v>0</v>
      </c>
      <c r="AW146" s="49">
        <f t="shared" ref="AW146" si="219">COUNTIF(AD146,"NS")+COUNTIF(AA146,"NS")+COUNTIF(X146,"NS")+COUNTIF(U146,"NS")+COUNTIF(R146,"NS")+COUNTIF(O146,"NS")+COUNTIF(L146,"NS")</f>
        <v>0</v>
      </c>
      <c r="AX146" s="49">
        <f t="shared" ref="AX146" si="220">SUM(L146,O146,R146,U146,X146,AA146,AD146)</f>
        <v>0</v>
      </c>
      <c r="AY146" s="125">
        <f t="shared" si="189"/>
        <v>0</v>
      </c>
      <c r="AZ146"/>
      <c r="BA146">
        <f t="shared" si="190"/>
        <v>0</v>
      </c>
      <c r="BB146">
        <f t="shared" si="191"/>
        <v>0</v>
      </c>
      <c r="BC146">
        <f t="shared" si="192"/>
        <v>0</v>
      </c>
      <c r="BD146" s="113">
        <f t="shared" si="193"/>
        <v>0</v>
      </c>
      <c r="BE146">
        <f t="shared" si="194"/>
        <v>0</v>
      </c>
      <c r="BF146">
        <f t="shared" si="195"/>
        <v>0</v>
      </c>
      <c r="BG146">
        <f t="shared" si="196"/>
        <v>0</v>
      </c>
      <c r="BH146" s="113">
        <f t="shared" si="197"/>
        <v>0</v>
      </c>
      <c r="BI146">
        <f t="shared" si="198"/>
        <v>0</v>
      </c>
      <c r="BJ146">
        <f t="shared" si="199"/>
        <v>0</v>
      </c>
      <c r="BK146">
        <f t="shared" si="200"/>
        <v>0</v>
      </c>
      <c r="BL146" s="113">
        <f t="shared" si="201"/>
        <v>0</v>
      </c>
      <c r="BM146">
        <f t="shared" si="202"/>
        <v>0</v>
      </c>
      <c r="BN146">
        <f t="shared" si="203"/>
        <v>0</v>
      </c>
      <c r="BO146">
        <f t="shared" si="204"/>
        <v>0</v>
      </c>
      <c r="BP146" s="113">
        <f t="shared" si="205"/>
        <v>0</v>
      </c>
      <c r="BQ146">
        <f t="shared" si="206"/>
        <v>0</v>
      </c>
      <c r="BR146">
        <f t="shared" si="207"/>
        <v>0</v>
      </c>
      <c r="BS146">
        <f t="shared" si="208"/>
        <v>0</v>
      </c>
      <c r="BT146" s="113">
        <f t="shared" si="178"/>
        <v>0</v>
      </c>
      <c r="BU146">
        <f t="shared" si="209"/>
        <v>0</v>
      </c>
      <c r="BV146">
        <f t="shared" si="210"/>
        <v>0</v>
      </c>
      <c r="BW146">
        <f t="shared" si="211"/>
        <v>0</v>
      </c>
      <c r="BX146" s="113">
        <f t="shared" si="179"/>
        <v>0</v>
      </c>
      <c r="BY146">
        <f t="shared" si="212"/>
        <v>0</v>
      </c>
      <c r="BZ146">
        <f t="shared" si="213"/>
        <v>0</v>
      </c>
      <c r="CA146">
        <f t="shared" si="214"/>
        <v>0</v>
      </c>
      <c r="CB146" s="113">
        <f t="shared" si="180"/>
        <v>0</v>
      </c>
    </row>
    <row r="147" spans="2:104" ht="36" customHeight="1" x14ac:dyDescent="0.25">
      <c r="C147" s="7" t="s">
        <v>63</v>
      </c>
      <c r="D147" s="267" t="s">
        <v>86</v>
      </c>
      <c r="E147" s="268"/>
      <c r="F147" s="269"/>
      <c r="G147" s="198"/>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G147" s="49">
        <f t="shared" si="181"/>
        <v>0</v>
      </c>
      <c r="AH147" s="49">
        <f t="shared" si="182"/>
        <v>0</v>
      </c>
      <c r="AI147" s="49">
        <f t="shared" si="183"/>
        <v>0</v>
      </c>
      <c r="AJ147" s="113">
        <f t="shared" si="184"/>
        <v>0</v>
      </c>
      <c r="AL147" s="49"/>
      <c r="AM147" s="49"/>
      <c r="AN147" s="49"/>
      <c r="AO147" s="125"/>
      <c r="AQ147" s="49">
        <f t="shared" ref="AQ147:AQ157" si="221">H147</f>
        <v>0</v>
      </c>
      <c r="AR147" s="49">
        <f t="shared" ref="AR147:AR157" si="222">COUNTIF(AC147,"NS")+COUNTIF(Z147,"NS")+COUNTIF(W147,"NS")+COUNTIF(T147,"NS")+COUNTIF(Q147,"NS")+COUNTIF(N147,"NS")+COUNTIF(K147,"NS")</f>
        <v>0</v>
      </c>
      <c r="AS147" s="49">
        <f t="shared" ref="AS147:AS157" si="223">SUM(K147,N147,Q147,T147,W147,Z147,AC147)</f>
        <v>0</v>
      </c>
      <c r="AT147" s="125">
        <f t="shared" si="188"/>
        <v>0</v>
      </c>
      <c r="AU147"/>
      <c r="AV147" s="49">
        <f t="shared" ref="AV147:AV157" si="224">I147</f>
        <v>0</v>
      </c>
      <c r="AW147" s="49">
        <f t="shared" ref="AW147:AW157" si="225">COUNTIF(AD147,"NS")+COUNTIF(AA147,"NS")+COUNTIF(X147,"NS")+COUNTIF(U147,"NS")+COUNTIF(R147,"NS")+COUNTIF(O147,"NS")+COUNTIF(L147,"NS")</f>
        <v>0</v>
      </c>
      <c r="AX147" s="49">
        <f t="shared" ref="AX147:AX157" si="226">SUM(L147,O147,R147,U147,X147,AA147,AD147)</f>
        <v>0</v>
      </c>
      <c r="AY147" s="125">
        <f t="shared" si="189"/>
        <v>0</v>
      </c>
      <c r="AZ147"/>
      <c r="BA147">
        <f t="shared" ref="BA147:BA157" si="227">J147</f>
        <v>0</v>
      </c>
      <c r="BB147">
        <f t="shared" ref="BB147:BB157" si="228">COUNTIF(K147:L147,"NS")</f>
        <v>0</v>
      </c>
      <c r="BC147">
        <f t="shared" ref="BC147:BC157" si="229">SUM(K147:L147)</f>
        <v>0</v>
      </c>
      <c r="BD147" s="113">
        <f t="shared" si="193"/>
        <v>0</v>
      </c>
      <c r="BE147">
        <f t="shared" ref="BE147:BE157" si="230">M147</f>
        <v>0</v>
      </c>
      <c r="BF147">
        <f t="shared" ref="BF147:BF157" si="231">COUNTIF(N147:O147,"NS")</f>
        <v>0</v>
      </c>
      <c r="BG147">
        <f t="shared" ref="BG147:BG157" si="232">SUM(N147:O147)</f>
        <v>0</v>
      </c>
      <c r="BH147" s="113">
        <f t="shared" si="197"/>
        <v>0</v>
      </c>
      <c r="BI147">
        <f t="shared" ref="BI147:BI157" si="233">P147</f>
        <v>0</v>
      </c>
      <c r="BJ147">
        <f t="shared" ref="BJ147:BJ157" si="234">COUNTIF(Q147:R147,"NS")</f>
        <v>0</v>
      </c>
      <c r="BK147">
        <f t="shared" ref="BK147:BK157" si="235">SUM(Q147:R147)</f>
        <v>0</v>
      </c>
      <c r="BL147" s="113">
        <f t="shared" si="201"/>
        <v>0</v>
      </c>
      <c r="BM147">
        <f t="shared" ref="BM147:BM157" si="236">S147</f>
        <v>0</v>
      </c>
      <c r="BN147">
        <f t="shared" ref="BN147:BN157" si="237">COUNTIF(T147:U147,"NS")</f>
        <v>0</v>
      </c>
      <c r="BO147">
        <f t="shared" ref="BO147:BO157" si="238">SUM(T147:U147)</f>
        <v>0</v>
      </c>
      <c r="BP147" s="113">
        <f t="shared" si="205"/>
        <v>0</v>
      </c>
      <c r="BQ147">
        <f t="shared" ref="BQ147:BQ157" si="239">V147</f>
        <v>0</v>
      </c>
      <c r="BR147">
        <f t="shared" ref="BR147:BR157" si="240">COUNTIF(W147:X147,"NS")</f>
        <v>0</v>
      </c>
      <c r="BS147">
        <f t="shared" ref="BS147:BS157" si="241">SUM(W147:X147)</f>
        <v>0</v>
      </c>
      <c r="BT147" s="113">
        <f t="shared" si="178"/>
        <v>0</v>
      </c>
      <c r="BU147">
        <f t="shared" ref="BU147:BU157" si="242">Y147</f>
        <v>0</v>
      </c>
      <c r="BV147">
        <f t="shared" ref="BV147:BV157" si="243">COUNTIF(Z147:AA147,"NS")</f>
        <v>0</v>
      </c>
      <c r="BW147">
        <f t="shared" ref="BW147:BW157" si="244">SUM(Z147:AA147)</f>
        <v>0</v>
      </c>
      <c r="BX147" s="113">
        <f t="shared" si="179"/>
        <v>0</v>
      </c>
      <c r="BY147">
        <f t="shared" ref="BY147:BY157" si="245">AB147</f>
        <v>0</v>
      </c>
      <c r="BZ147">
        <f t="shared" ref="BZ147:BZ157" si="246">COUNTIF(AC147:AD147,"NS")</f>
        <v>0</v>
      </c>
      <c r="CA147">
        <f t="shared" ref="CA147:CA157" si="247">SUM(AC147:AD147)</f>
        <v>0</v>
      </c>
      <c r="CB147" s="113">
        <f t="shared" si="180"/>
        <v>0</v>
      </c>
    </row>
    <row r="148" spans="2:104" ht="36" customHeight="1" x14ac:dyDescent="0.25">
      <c r="C148" s="7" t="s">
        <v>65</v>
      </c>
      <c r="D148" s="267" t="s">
        <v>87</v>
      </c>
      <c r="E148" s="268"/>
      <c r="F148" s="269"/>
      <c r="G148" s="198"/>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G148" s="49">
        <f t="shared" si="181"/>
        <v>0</v>
      </c>
      <c r="AH148" s="49">
        <f t="shared" si="182"/>
        <v>0</v>
      </c>
      <c r="AI148" s="49">
        <f t="shared" si="183"/>
        <v>0</v>
      </c>
      <c r="AJ148" s="113">
        <f t="shared" si="184"/>
        <v>0</v>
      </c>
      <c r="AL148" s="49"/>
      <c r="AM148" s="49"/>
      <c r="AN148" s="49"/>
      <c r="AO148" s="125"/>
      <c r="AQ148" s="49">
        <f t="shared" si="221"/>
        <v>0</v>
      </c>
      <c r="AR148" s="49">
        <f t="shared" si="222"/>
        <v>0</v>
      </c>
      <c r="AS148" s="49">
        <f t="shared" si="223"/>
        <v>0</v>
      </c>
      <c r="AT148" s="125">
        <f t="shared" si="188"/>
        <v>0</v>
      </c>
      <c r="AU148"/>
      <c r="AV148" s="49">
        <f t="shared" si="224"/>
        <v>0</v>
      </c>
      <c r="AW148" s="49">
        <f t="shared" si="225"/>
        <v>0</v>
      </c>
      <c r="AX148" s="49">
        <f t="shared" si="226"/>
        <v>0</v>
      </c>
      <c r="AY148" s="125">
        <f t="shared" si="189"/>
        <v>0</v>
      </c>
      <c r="AZ148"/>
      <c r="BA148">
        <f t="shared" si="227"/>
        <v>0</v>
      </c>
      <c r="BB148">
        <f t="shared" si="228"/>
        <v>0</v>
      </c>
      <c r="BC148">
        <f t="shared" si="229"/>
        <v>0</v>
      </c>
      <c r="BD148" s="113">
        <f t="shared" si="193"/>
        <v>0</v>
      </c>
      <c r="BE148">
        <f t="shared" si="230"/>
        <v>0</v>
      </c>
      <c r="BF148">
        <f t="shared" si="231"/>
        <v>0</v>
      </c>
      <c r="BG148">
        <f t="shared" si="232"/>
        <v>0</v>
      </c>
      <c r="BH148" s="113">
        <f t="shared" si="197"/>
        <v>0</v>
      </c>
      <c r="BI148">
        <f t="shared" si="233"/>
        <v>0</v>
      </c>
      <c r="BJ148">
        <f t="shared" si="234"/>
        <v>0</v>
      </c>
      <c r="BK148">
        <f t="shared" si="235"/>
        <v>0</v>
      </c>
      <c r="BL148" s="113">
        <f t="shared" si="201"/>
        <v>0</v>
      </c>
      <c r="BM148">
        <f t="shared" si="236"/>
        <v>0</v>
      </c>
      <c r="BN148">
        <f t="shared" si="237"/>
        <v>0</v>
      </c>
      <c r="BO148">
        <f t="shared" si="238"/>
        <v>0</v>
      </c>
      <c r="BP148" s="113">
        <f t="shared" si="205"/>
        <v>0</v>
      </c>
      <c r="BQ148">
        <f t="shared" si="239"/>
        <v>0</v>
      </c>
      <c r="BR148">
        <f t="shared" si="240"/>
        <v>0</v>
      </c>
      <c r="BS148">
        <f t="shared" si="241"/>
        <v>0</v>
      </c>
      <c r="BT148" s="113">
        <f t="shared" si="178"/>
        <v>0</v>
      </c>
      <c r="BU148">
        <f t="shared" si="242"/>
        <v>0</v>
      </c>
      <c r="BV148">
        <f t="shared" si="243"/>
        <v>0</v>
      </c>
      <c r="BW148">
        <f t="shared" si="244"/>
        <v>0</v>
      </c>
      <c r="BX148" s="113">
        <f t="shared" si="179"/>
        <v>0</v>
      </c>
      <c r="BY148">
        <f t="shared" si="245"/>
        <v>0</v>
      </c>
      <c r="BZ148">
        <f t="shared" si="246"/>
        <v>0</v>
      </c>
      <c r="CA148">
        <f t="shared" si="247"/>
        <v>0</v>
      </c>
      <c r="CB148" s="113">
        <f t="shared" si="180"/>
        <v>0</v>
      </c>
    </row>
    <row r="149" spans="2:104" ht="36" customHeight="1" x14ac:dyDescent="0.25">
      <c r="C149" s="7" t="s">
        <v>67</v>
      </c>
      <c r="D149" s="267" t="s">
        <v>88</v>
      </c>
      <c r="E149" s="268"/>
      <c r="F149" s="269"/>
      <c r="G149" s="200"/>
      <c r="H149" s="200"/>
      <c r="I149" s="200"/>
      <c r="J149" s="200"/>
      <c r="K149" s="204"/>
      <c r="L149" s="204"/>
      <c r="M149" s="200"/>
      <c r="N149" s="200"/>
      <c r="O149" s="200"/>
      <c r="P149" s="200"/>
      <c r="Q149" s="204"/>
      <c r="R149" s="204"/>
      <c r="S149" s="200"/>
      <c r="T149" s="200"/>
      <c r="U149" s="200"/>
      <c r="V149" s="200"/>
      <c r="W149" s="200"/>
      <c r="X149" s="200"/>
      <c r="Y149" s="200"/>
      <c r="Z149" s="204"/>
      <c r="AA149" s="204"/>
      <c r="AB149" s="200"/>
      <c r="AC149" s="204"/>
      <c r="AD149" s="204"/>
      <c r="AG149" s="49">
        <f t="shared" si="181"/>
        <v>0</v>
      </c>
      <c r="AH149" s="49">
        <f t="shared" si="182"/>
        <v>0</v>
      </c>
      <c r="AI149" s="49">
        <f t="shared" si="183"/>
        <v>0</v>
      </c>
      <c r="AJ149" s="113">
        <f t="shared" si="184"/>
        <v>0</v>
      </c>
      <c r="AL149" s="49"/>
      <c r="AM149" s="49"/>
      <c r="AN149" s="49"/>
      <c r="AO149" s="125"/>
      <c r="AQ149" s="49">
        <f t="shared" si="221"/>
        <v>0</v>
      </c>
      <c r="AR149" s="49">
        <f t="shared" si="222"/>
        <v>0</v>
      </c>
      <c r="AS149" s="49">
        <f t="shared" si="223"/>
        <v>0</v>
      </c>
      <c r="AT149" s="125">
        <f t="shared" si="188"/>
        <v>0</v>
      </c>
      <c r="AU149"/>
      <c r="AV149" s="49">
        <f t="shared" si="224"/>
        <v>0</v>
      </c>
      <c r="AW149" s="49">
        <f t="shared" si="225"/>
        <v>0</v>
      </c>
      <c r="AX149" s="49">
        <f t="shared" si="226"/>
        <v>0</v>
      </c>
      <c r="AY149" s="125">
        <f t="shared" si="189"/>
        <v>0</v>
      </c>
      <c r="AZ149"/>
      <c r="BA149">
        <f t="shared" si="227"/>
        <v>0</v>
      </c>
      <c r="BB149">
        <f t="shared" si="228"/>
        <v>0</v>
      </c>
      <c r="BC149">
        <f t="shared" si="229"/>
        <v>0</v>
      </c>
      <c r="BD149" s="113">
        <f t="shared" si="193"/>
        <v>0</v>
      </c>
      <c r="BE149">
        <f t="shared" si="230"/>
        <v>0</v>
      </c>
      <c r="BF149">
        <f t="shared" si="231"/>
        <v>0</v>
      </c>
      <c r="BG149">
        <f t="shared" si="232"/>
        <v>0</v>
      </c>
      <c r="BH149" s="113">
        <f t="shared" si="197"/>
        <v>0</v>
      </c>
      <c r="BI149">
        <f t="shared" si="233"/>
        <v>0</v>
      </c>
      <c r="BJ149">
        <f t="shared" si="234"/>
        <v>0</v>
      </c>
      <c r="BK149">
        <f t="shared" si="235"/>
        <v>0</v>
      </c>
      <c r="BL149" s="113">
        <f t="shared" si="201"/>
        <v>0</v>
      </c>
      <c r="BM149">
        <f t="shared" si="236"/>
        <v>0</v>
      </c>
      <c r="BN149">
        <f t="shared" si="237"/>
        <v>0</v>
      </c>
      <c r="BO149">
        <f t="shared" si="238"/>
        <v>0</v>
      </c>
      <c r="BP149" s="113">
        <f t="shared" si="205"/>
        <v>0</v>
      </c>
      <c r="BQ149">
        <f t="shared" si="239"/>
        <v>0</v>
      </c>
      <c r="BR149">
        <f t="shared" si="240"/>
        <v>0</v>
      </c>
      <c r="BS149">
        <f t="shared" si="241"/>
        <v>0</v>
      </c>
      <c r="BT149" s="113">
        <f t="shared" si="178"/>
        <v>0</v>
      </c>
      <c r="BU149">
        <f t="shared" si="242"/>
        <v>0</v>
      </c>
      <c r="BV149">
        <f t="shared" si="243"/>
        <v>0</v>
      </c>
      <c r="BW149">
        <f t="shared" si="244"/>
        <v>0</v>
      </c>
      <c r="BX149" s="113">
        <f t="shared" si="179"/>
        <v>0</v>
      </c>
      <c r="BY149">
        <f t="shared" si="245"/>
        <v>0</v>
      </c>
      <c r="BZ149">
        <f t="shared" si="246"/>
        <v>0</v>
      </c>
      <c r="CA149">
        <f t="shared" si="247"/>
        <v>0</v>
      </c>
      <c r="CB149" s="113">
        <f t="shared" si="180"/>
        <v>0</v>
      </c>
    </row>
    <row r="150" spans="2:104" ht="36" customHeight="1" x14ac:dyDescent="0.25">
      <c r="C150" s="7" t="s">
        <v>69</v>
      </c>
      <c r="D150" s="267" t="s">
        <v>89</v>
      </c>
      <c r="E150" s="268"/>
      <c r="F150" s="269"/>
      <c r="G150" s="200"/>
      <c r="H150" s="200"/>
      <c r="I150" s="200"/>
      <c r="J150" s="200"/>
      <c r="K150" s="204"/>
      <c r="L150" s="204"/>
      <c r="M150" s="200"/>
      <c r="N150" s="200"/>
      <c r="O150" s="200"/>
      <c r="P150" s="200"/>
      <c r="Q150" s="204"/>
      <c r="R150" s="204"/>
      <c r="S150" s="200"/>
      <c r="T150" s="200"/>
      <c r="U150" s="200"/>
      <c r="V150" s="200"/>
      <c r="W150" s="200"/>
      <c r="X150" s="200"/>
      <c r="Y150" s="200"/>
      <c r="Z150" s="204"/>
      <c r="AA150" s="204"/>
      <c r="AB150" s="200"/>
      <c r="AC150" s="204"/>
      <c r="AD150" s="204"/>
      <c r="AG150" s="49">
        <f t="shared" si="181"/>
        <v>0</v>
      </c>
      <c r="AH150" s="49">
        <f t="shared" si="182"/>
        <v>0</v>
      </c>
      <c r="AI150" s="49">
        <f t="shared" si="183"/>
        <v>0</v>
      </c>
      <c r="AJ150" s="113">
        <f t="shared" si="184"/>
        <v>0</v>
      </c>
      <c r="AL150" s="49"/>
      <c r="AM150" s="49"/>
      <c r="AN150" s="49"/>
      <c r="AO150" s="125"/>
      <c r="AQ150" s="49">
        <f t="shared" si="221"/>
        <v>0</v>
      </c>
      <c r="AR150" s="49">
        <f t="shared" si="222"/>
        <v>0</v>
      </c>
      <c r="AS150" s="49">
        <f t="shared" si="223"/>
        <v>0</v>
      </c>
      <c r="AT150" s="125">
        <f t="shared" si="188"/>
        <v>0</v>
      </c>
      <c r="AU150"/>
      <c r="AV150" s="49">
        <f t="shared" si="224"/>
        <v>0</v>
      </c>
      <c r="AW150" s="49">
        <f t="shared" si="225"/>
        <v>0</v>
      </c>
      <c r="AX150" s="49">
        <f t="shared" si="226"/>
        <v>0</v>
      </c>
      <c r="AY150" s="125">
        <f t="shared" si="189"/>
        <v>0</v>
      </c>
      <c r="AZ150"/>
      <c r="BA150">
        <f t="shared" si="227"/>
        <v>0</v>
      </c>
      <c r="BB150">
        <f t="shared" si="228"/>
        <v>0</v>
      </c>
      <c r="BC150">
        <f t="shared" si="229"/>
        <v>0</v>
      </c>
      <c r="BD150" s="113">
        <f t="shared" si="193"/>
        <v>0</v>
      </c>
      <c r="BE150">
        <f t="shared" si="230"/>
        <v>0</v>
      </c>
      <c r="BF150">
        <f t="shared" si="231"/>
        <v>0</v>
      </c>
      <c r="BG150">
        <f t="shared" si="232"/>
        <v>0</v>
      </c>
      <c r="BH150" s="113">
        <f t="shared" si="197"/>
        <v>0</v>
      </c>
      <c r="BI150">
        <f t="shared" si="233"/>
        <v>0</v>
      </c>
      <c r="BJ150">
        <f t="shared" si="234"/>
        <v>0</v>
      </c>
      <c r="BK150">
        <f t="shared" si="235"/>
        <v>0</v>
      </c>
      <c r="BL150" s="113">
        <f t="shared" si="201"/>
        <v>0</v>
      </c>
      <c r="BM150">
        <f t="shared" si="236"/>
        <v>0</v>
      </c>
      <c r="BN150">
        <f t="shared" si="237"/>
        <v>0</v>
      </c>
      <c r="BO150">
        <f t="shared" si="238"/>
        <v>0</v>
      </c>
      <c r="BP150" s="113">
        <f t="shared" si="205"/>
        <v>0</v>
      </c>
      <c r="BQ150">
        <f t="shared" si="239"/>
        <v>0</v>
      </c>
      <c r="BR150">
        <f t="shared" si="240"/>
        <v>0</v>
      </c>
      <c r="BS150">
        <f t="shared" si="241"/>
        <v>0</v>
      </c>
      <c r="BT150" s="113">
        <f t="shared" si="178"/>
        <v>0</v>
      </c>
      <c r="BU150">
        <f t="shared" si="242"/>
        <v>0</v>
      </c>
      <c r="BV150">
        <f t="shared" si="243"/>
        <v>0</v>
      </c>
      <c r="BW150">
        <f t="shared" si="244"/>
        <v>0</v>
      </c>
      <c r="BX150" s="113">
        <f t="shared" si="179"/>
        <v>0</v>
      </c>
      <c r="BY150">
        <f t="shared" si="245"/>
        <v>0</v>
      </c>
      <c r="BZ150">
        <f t="shared" si="246"/>
        <v>0</v>
      </c>
      <c r="CA150">
        <f t="shared" si="247"/>
        <v>0</v>
      </c>
      <c r="CB150" s="113">
        <f t="shared" si="180"/>
        <v>0</v>
      </c>
    </row>
    <row r="151" spans="2:104" ht="36" customHeight="1" x14ac:dyDescent="0.25">
      <c r="C151" s="7" t="s">
        <v>90</v>
      </c>
      <c r="D151" s="267" t="s">
        <v>91</v>
      </c>
      <c r="E151" s="268"/>
      <c r="F151" s="269"/>
      <c r="G151" s="200"/>
      <c r="H151" s="200"/>
      <c r="I151" s="200"/>
      <c r="J151" s="200"/>
      <c r="K151" s="204"/>
      <c r="L151" s="204"/>
      <c r="M151" s="200"/>
      <c r="N151" s="200"/>
      <c r="O151" s="200"/>
      <c r="P151" s="200"/>
      <c r="Q151" s="204"/>
      <c r="R151" s="204"/>
      <c r="S151" s="200"/>
      <c r="T151" s="200"/>
      <c r="U151" s="200"/>
      <c r="V151" s="200"/>
      <c r="W151" s="200"/>
      <c r="X151" s="200"/>
      <c r="Y151" s="200"/>
      <c r="Z151" s="204"/>
      <c r="AA151" s="204"/>
      <c r="AB151" s="200"/>
      <c r="AC151" s="204"/>
      <c r="AD151" s="204"/>
      <c r="AG151" s="49">
        <f t="shared" si="181"/>
        <v>0</v>
      </c>
      <c r="AH151" s="49">
        <f t="shared" si="182"/>
        <v>0</v>
      </c>
      <c r="AI151" s="49">
        <f t="shared" si="183"/>
        <v>0</v>
      </c>
      <c r="AJ151" s="113">
        <f t="shared" si="184"/>
        <v>0</v>
      </c>
      <c r="AL151" s="49"/>
      <c r="AM151" s="49"/>
      <c r="AN151" s="49"/>
      <c r="AO151" s="125"/>
      <c r="AQ151" s="49">
        <f t="shared" si="221"/>
        <v>0</v>
      </c>
      <c r="AR151" s="49">
        <f t="shared" si="222"/>
        <v>0</v>
      </c>
      <c r="AS151" s="49">
        <f t="shared" si="223"/>
        <v>0</v>
      </c>
      <c r="AT151" s="125">
        <f t="shared" si="188"/>
        <v>0</v>
      </c>
      <c r="AU151"/>
      <c r="AV151" s="49">
        <f t="shared" si="224"/>
        <v>0</v>
      </c>
      <c r="AW151" s="49">
        <f t="shared" si="225"/>
        <v>0</v>
      </c>
      <c r="AX151" s="49">
        <f t="shared" si="226"/>
        <v>0</v>
      </c>
      <c r="AY151" s="125">
        <f t="shared" si="189"/>
        <v>0</v>
      </c>
      <c r="AZ151"/>
      <c r="BA151">
        <f t="shared" si="227"/>
        <v>0</v>
      </c>
      <c r="BB151">
        <f t="shared" si="228"/>
        <v>0</v>
      </c>
      <c r="BC151">
        <f t="shared" si="229"/>
        <v>0</v>
      </c>
      <c r="BD151" s="113">
        <f t="shared" si="193"/>
        <v>0</v>
      </c>
      <c r="BE151">
        <f t="shared" si="230"/>
        <v>0</v>
      </c>
      <c r="BF151">
        <f t="shared" si="231"/>
        <v>0</v>
      </c>
      <c r="BG151">
        <f t="shared" si="232"/>
        <v>0</v>
      </c>
      <c r="BH151" s="113">
        <f t="shared" si="197"/>
        <v>0</v>
      </c>
      <c r="BI151">
        <f t="shared" si="233"/>
        <v>0</v>
      </c>
      <c r="BJ151">
        <f t="shared" si="234"/>
        <v>0</v>
      </c>
      <c r="BK151">
        <f t="shared" si="235"/>
        <v>0</v>
      </c>
      <c r="BL151" s="113">
        <f t="shared" si="201"/>
        <v>0</v>
      </c>
      <c r="BM151">
        <f t="shared" si="236"/>
        <v>0</v>
      </c>
      <c r="BN151">
        <f t="shared" si="237"/>
        <v>0</v>
      </c>
      <c r="BO151">
        <f t="shared" si="238"/>
        <v>0</v>
      </c>
      <c r="BP151" s="113">
        <f t="shared" si="205"/>
        <v>0</v>
      </c>
      <c r="BQ151">
        <f t="shared" si="239"/>
        <v>0</v>
      </c>
      <c r="BR151">
        <f t="shared" si="240"/>
        <v>0</v>
      </c>
      <c r="BS151">
        <f t="shared" si="241"/>
        <v>0</v>
      </c>
      <c r="BT151" s="113">
        <f t="shared" si="178"/>
        <v>0</v>
      </c>
      <c r="BU151">
        <f t="shared" si="242"/>
        <v>0</v>
      </c>
      <c r="BV151">
        <f t="shared" si="243"/>
        <v>0</v>
      </c>
      <c r="BW151">
        <f t="shared" si="244"/>
        <v>0</v>
      </c>
      <c r="BX151" s="113">
        <f t="shared" si="179"/>
        <v>0</v>
      </c>
      <c r="BY151">
        <f t="shared" si="245"/>
        <v>0</v>
      </c>
      <c r="BZ151">
        <f t="shared" si="246"/>
        <v>0</v>
      </c>
      <c r="CA151">
        <f t="shared" si="247"/>
        <v>0</v>
      </c>
      <c r="CB151" s="113">
        <f t="shared" si="180"/>
        <v>0</v>
      </c>
    </row>
    <row r="152" spans="2:104" ht="36" customHeight="1" x14ac:dyDescent="0.25">
      <c r="C152" s="7" t="s">
        <v>92</v>
      </c>
      <c r="D152" s="267" t="s">
        <v>93</v>
      </c>
      <c r="E152" s="268"/>
      <c r="F152" s="269"/>
      <c r="G152" s="200"/>
      <c r="H152" s="200"/>
      <c r="I152" s="200"/>
      <c r="J152" s="200"/>
      <c r="K152" s="204"/>
      <c r="L152" s="204"/>
      <c r="M152" s="200"/>
      <c r="N152" s="200"/>
      <c r="O152" s="200"/>
      <c r="P152" s="200"/>
      <c r="Q152" s="204"/>
      <c r="R152" s="204"/>
      <c r="S152" s="200"/>
      <c r="T152" s="200"/>
      <c r="U152" s="200"/>
      <c r="V152" s="200"/>
      <c r="W152" s="200"/>
      <c r="X152" s="200"/>
      <c r="Y152" s="200"/>
      <c r="Z152" s="204"/>
      <c r="AA152" s="204"/>
      <c r="AB152" s="200"/>
      <c r="AC152" s="204"/>
      <c r="AD152" s="204"/>
      <c r="AG152" s="49">
        <f t="shared" si="181"/>
        <v>0</v>
      </c>
      <c r="AH152" s="49">
        <f t="shared" si="182"/>
        <v>0</v>
      </c>
      <c r="AI152" s="49">
        <f t="shared" si="183"/>
        <v>0</v>
      </c>
      <c r="AJ152" s="113">
        <f t="shared" si="184"/>
        <v>0</v>
      </c>
      <c r="AL152" s="49"/>
      <c r="AM152" s="49"/>
      <c r="AN152" s="49"/>
      <c r="AO152" s="125"/>
      <c r="AQ152" s="49">
        <f t="shared" si="221"/>
        <v>0</v>
      </c>
      <c r="AR152" s="49">
        <f t="shared" si="222"/>
        <v>0</v>
      </c>
      <c r="AS152" s="49">
        <f t="shared" si="223"/>
        <v>0</v>
      </c>
      <c r="AT152" s="125">
        <f t="shared" si="188"/>
        <v>0</v>
      </c>
      <c r="AU152"/>
      <c r="AV152" s="49">
        <f t="shared" si="224"/>
        <v>0</v>
      </c>
      <c r="AW152" s="49">
        <f t="shared" si="225"/>
        <v>0</v>
      </c>
      <c r="AX152" s="49">
        <f t="shared" si="226"/>
        <v>0</v>
      </c>
      <c r="AY152" s="125">
        <f t="shared" si="189"/>
        <v>0</v>
      </c>
      <c r="AZ152"/>
      <c r="BA152">
        <f t="shared" si="227"/>
        <v>0</v>
      </c>
      <c r="BB152">
        <f t="shared" si="228"/>
        <v>0</v>
      </c>
      <c r="BC152">
        <f t="shared" si="229"/>
        <v>0</v>
      </c>
      <c r="BD152" s="113">
        <f t="shared" si="193"/>
        <v>0</v>
      </c>
      <c r="BE152">
        <f t="shared" si="230"/>
        <v>0</v>
      </c>
      <c r="BF152">
        <f t="shared" si="231"/>
        <v>0</v>
      </c>
      <c r="BG152">
        <f t="shared" si="232"/>
        <v>0</v>
      </c>
      <c r="BH152" s="113">
        <f t="shared" si="197"/>
        <v>0</v>
      </c>
      <c r="BI152">
        <f t="shared" si="233"/>
        <v>0</v>
      </c>
      <c r="BJ152">
        <f t="shared" si="234"/>
        <v>0</v>
      </c>
      <c r="BK152">
        <f t="shared" si="235"/>
        <v>0</v>
      </c>
      <c r="BL152" s="113">
        <f t="shared" si="201"/>
        <v>0</v>
      </c>
      <c r="BM152">
        <f t="shared" si="236"/>
        <v>0</v>
      </c>
      <c r="BN152">
        <f t="shared" si="237"/>
        <v>0</v>
      </c>
      <c r="BO152">
        <f t="shared" si="238"/>
        <v>0</v>
      </c>
      <c r="BP152" s="113">
        <f t="shared" si="205"/>
        <v>0</v>
      </c>
      <c r="BQ152">
        <f t="shared" si="239"/>
        <v>0</v>
      </c>
      <c r="BR152">
        <f t="shared" si="240"/>
        <v>0</v>
      </c>
      <c r="BS152">
        <f t="shared" si="241"/>
        <v>0</v>
      </c>
      <c r="BT152" s="113">
        <f t="shared" si="178"/>
        <v>0</v>
      </c>
      <c r="BU152">
        <f t="shared" si="242"/>
        <v>0</v>
      </c>
      <c r="BV152">
        <f t="shared" si="243"/>
        <v>0</v>
      </c>
      <c r="BW152">
        <f t="shared" si="244"/>
        <v>0</v>
      </c>
      <c r="BX152" s="113">
        <f t="shared" si="179"/>
        <v>0</v>
      </c>
      <c r="BY152">
        <f t="shared" si="245"/>
        <v>0</v>
      </c>
      <c r="BZ152">
        <f t="shared" si="246"/>
        <v>0</v>
      </c>
      <c r="CA152">
        <f t="shared" si="247"/>
        <v>0</v>
      </c>
      <c r="CB152" s="113">
        <f t="shared" si="180"/>
        <v>0</v>
      </c>
    </row>
    <row r="153" spans="2:104" ht="36" customHeight="1" x14ac:dyDescent="0.25">
      <c r="C153" s="7" t="s">
        <v>94</v>
      </c>
      <c r="D153" s="267" t="s">
        <v>95</v>
      </c>
      <c r="E153" s="268"/>
      <c r="F153" s="269"/>
      <c r="G153" s="200"/>
      <c r="H153" s="200"/>
      <c r="I153" s="200"/>
      <c r="J153" s="200"/>
      <c r="K153" s="204"/>
      <c r="L153" s="204"/>
      <c r="M153" s="200"/>
      <c r="N153" s="200"/>
      <c r="O153" s="200"/>
      <c r="P153" s="200"/>
      <c r="Q153" s="204"/>
      <c r="R153" s="204"/>
      <c r="S153" s="200"/>
      <c r="T153" s="200"/>
      <c r="U153" s="200"/>
      <c r="V153" s="200"/>
      <c r="W153" s="200"/>
      <c r="X153" s="200"/>
      <c r="Y153" s="200"/>
      <c r="Z153" s="204"/>
      <c r="AA153" s="204"/>
      <c r="AB153" s="200"/>
      <c r="AC153" s="204"/>
      <c r="AD153" s="204"/>
      <c r="AG153" s="49">
        <f t="shared" si="181"/>
        <v>0</v>
      </c>
      <c r="AH153" s="49">
        <f t="shared" si="182"/>
        <v>0</v>
      </c>
      <c r="AI153" s="49">
        <f t="shared" si="183"/>
        <v>0</v>
      </c>
      <c r="AJ153" s="113">
        <f t="shared" si="184"/>
        <v>0</v>
      </c>
      <c r="AL153" s="49"/>
      <c r="AM153" s="49"/>
      <c r="AN153" s="49"/>
      <c r="AO153" s="125"/>
      <c r="AQ153" s="49">
        <f t="shared" si="221"/>
        <v>0</v>
      </c>
      <c r="AR153" s="49">
        <f t="shared" si="222"/>
        <v>0</v>
      </c>
      <c r="AS153" s="49">
        <f t="shared" si="223"/>
        <v>0</v>
      </c>
      <c r="AT153" s="125">
        <f t="shared" si="188"/>
        <v>0</v>
      </c>
      <c r="AU153"/>
      <c r="AV153" s="49">
        <f t="shared" si="224"/>
        <v>0</v>
      </c>
      <c r="AW153" s="49">
        <f t="shared" si="225"/>
        <v>0</v>
      </c>
      <c r="AX153" s="49">
        <f t="shared" si="226"/>
        <v>0</v>
      </c>
      <c r="AY153" s="125">
        <f t="shared" si="189"/>
        <v>0</v>
      </c>
      <c r="AZ153"/>
      <c r="BA153">
        <f t="shared" si="227"/>
        <v>0</v>
      </c>
      <c r="BB153">
        <f t="shared" si="228"/>
        <v>0</v>
      </c>
      <c r="BC153">
        <f t="shared" si="229"/>
        <v>0</v>
      </c>
      <c r="BD153" s="113">
        <f t="shared" si="193"/>
        <v>0</v>
      </c>
      <c r="BE153">
        <f t="shared" si="230"/>
        <v>0</v>
      </c>
      <c r="BF153">
        <f t="shared" si="231"/>
        <v>0</v>
      </c>
      <c r="BG153">
        <f t="shared" si="232"/>
        <v>0</v>
      </c>
      <c r="BH153" s="113">
        <f t="shared" si="197"/>
        <v>0</v>
      </c>
      <c r="BI153">
        <f t="shared" si="233"/>
        <v>0</v>
      </c>
      <c r="BJ153">
        <f t="shared" si="234"/>
        <v>0</v>
      </c>
      <c r="BK153">
        <f t="shared" si="235"/>
        <v>0</v>
      </c>
      <c r="BL153" s="113">
        <f t="shared" si="201"/>
        <v>0</v>
      </c>
      <c r="BM153">
        <f t="shared" si="236"/>
        <v>0</v>
      </c>
      <c r="BN153">
        <f t="shared" si="237"/>
        <v>0</v>
      </c>
      <c r="BO153">
        <f t="shared" si="238"/>
        <v>0</v>
      </c>
      <c r="BP153" s="113">
        <f t="shared" si="205"/>
        <v>0</v>
      </c>
      <c r="BQ153">
        <f t="shared" si="239"/>
        <v>0</v>
      </c>
      <c r="BR153">
        <f t="shared" si="240"/>
        <v>0</v>
      </c>
      <c r="BS153">
        <f t="shared" si="241"/>
        <v>0</v>
      </c>
      <c r="BT153" s="113">
        <f t="shared" si="178"/>
        <v>0</v>
      </c>
      <c r="BU153">
        <f t="shared" si="242"/>
        <v>0</v>
      </c>
      <c r="BV153">
        <f t="shared" si="243"/>
        <v>0</v>
      </c>
      <c r="BW153">
        <f t="shared" si="244"/>
        <v>0</v>
      </c>
      <c r="BX153" s="113">
        <f t="shared" si="179"/>
        <v>0</v>
      </c>
      <c r="BY153">
        <f t="shared" si="245"/>
        <v>0</v>
      </c>
      <c r="BZ153">
        <f t="shared" si="246"/>
        <v>0</v>
      </c>
      <c r="CA153">
        <f t="shared" si="247"/>
        <v>0</v>
      </c>
      <c r="CB153" s="113">
        <f t="shared" si="180"/>
        <v>0</v>
      </c>
    </row>
    <row r="154" spans="2:104" ht="36" customHeight="1" x14ac:dyDescent="0.25">
      <c r="C154" s="7" t="s">
        <v>96</v>
      </c>
      <c r="D154" s="267" t="s">
        <v>97</v>
      </c>
      <c r="E154" s="268"/>
      <c r="F154" s="269"/>
      <c r="G154" s="198"/>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G154" s="49">
        <f t="shared" si="181"/>
        <v>0</v>
      </c>
      <c r="AH154" s="49">
        <f t="shared" si="182"/>
        <v>0</v>
      </c>
      <c r="AI154" s="49">
        <f t="shared" si="183"/>
        <v>0</v>
      </c>
      <c r="AJ154" s="113">
        <f t="shared" si="184"/>
        <v>0</v>
      </c>
      <c r="AL154" s="49"/>
      <c r="AM154" s="49"/>
      <c r="AN154" s="49"/>
      <c r="AO154" s="125"/>
      <c r="AQ154" s="49">
        <f t="shared" si="221"/>
        <v>0</v>
      </c>
      <c r="AR154" s="49">
        <f t="shared" si="222"/>
        <v>0</v>
      </c>
      <c r="AS154" s="49">
        <f t="shared" si="223"/>
        <v>0</v>
      </c>
      <c r="AT154" s="125">
        <f t="shared" si="188"/>
        <v>0</v>
      </c>
      <c r="AU154"/>
      <c r="AV154" s="49">
        <f t="shared" si="224"/>
        <v>0</v>
      </c>
      <c r="AW154" s="49">
        <f t="shared" si="225"/>
        <v>0</v>
      </c>
      <c r="AX154" s="49">
        <f t="shared" si="226"/>
        <v>0</v>
      </c>
      <c r="AY154" s="125">
        <f t="shared" si="189"/>
        <v>0</v>
      </c>
      <c r="AZ154"/>
      <c r="BA154">
        <f t="shared" si="227"/>
        <v>0</v>
      </c>
      <c r="BB154">
        <f t="shared" si="228"/>
        <v>0</v>
      </c>
      <c r="BC154">
        <f t="shared" si="229"/>
        <v>0</v>
      </c>
      <c r="BD154" s="113">
        <f t="shared" si="193"/>
        <v>0</v>
      </c>
      <c r="BE154">
        <f t="shared" si="230"/>
        <v>0</v>
      </c>
      <c r="BF154">
        <f t="shared" si="231"/>
        <v>0</v>
      </c>
      <c r="BG154">
        <f t="shared" si="232"/>
        <v>0</v>
      </c>
      <c r="BH154" s="113">
        <f t="shared" si="197"/>
        <v>0</v>
      </c>
      <c r="BI154">
        <f t="shared" si="233"/>
        <v>0</v>
      </c>
      <c r="BJ154">
        <f t="shared" si="234"/>
        <v>0</v>
      </c>
      <c r="BK154">
        <f t="shared" si="235"/>
        <v>0</v>
      </c>
      <c r="BL154" s="113">
        <f t="shared" si="201"/>
        <v>0</v>
      </c>
      <c r="BM154">
        <f t="shared" si="236"/>
        <v>0</v>
      </c>
      <c r="BN154">
        <f t="shared" si="237"/>
        <v>0</v>
      </c>
      <c r="BO154">
        <f t="shared" si="238"/>
        <v>0</v>
      </c>
      <c r="BP154" s="113">
        <f t="shared" si="205"/>
        <v>0</v>
      </c>
      <c r="BQ154">
        <f t="shared" si="239"/>
        <v>0</v>
      </c>
      <c r="BR154">
        <f t="shared" si="240"/>
        <v>0</v>
      </c>
      <c r="BS154">
        <f t="shared" si="241"/>
        <v>0</v>
      </c>
      <c r="BT154" s="113">
        <f t="shared" si="178"/>
        <v>0</v>
      </c>
      <c r="BU154">
        <f t="shared" si="242"/>
        <v>0</v>
      </c>
      <c r="BV154">
        <f t="shared" si="243"/>
        <v>0</v>
      </c>
      <c r="BW154">
        <f t="shared" si="244"/>
        <v>0</v>
      </c>
      <c r="BX154" s="113">
        <f t="shared" si="179"/>
        <v>0</v>
      </c>
      <c r="BY154">
        <f t="shared" si="245"/>
        <v>0</v>
      </c>
      <c r="BZ154">
        <f t="shared" si="246"/>
        <v>0</v>
      </c>
      <c r="CA154">
        <f t="shared" si="247"/>
        <v>0</v>
      </c>
      <c r="CB154" s="113">
        <f t="shared" si="180"/>
        <v>0</v>
      </c>
    </row>
    <row r="155" spans="2:104" ht="36" customHeight="1" x14ac:dyDescent="0.25">
      <c r="C155" s="7" t="s">
        <v>98</v>
      </c>
      <c r="D155" s="267" t="s">
        <v>99</v>
      </c>
      <c r="E155" s="268"/>
      <c r="F155" s="269"/>
      <c r="G155" s="198"/>
      <c r="H155" s="200"/>
      <c r="I155" s="200"/>
      <c r="J155" s="200"/>
      <c r="K155" s="200"/>
      <c r="L155" s="200"/>
      <c r="M155" s="200"/>
      <c r="N155" s="200"/>
      <c r="O155" s="200"/>
      <c r="P155" s="200"/>
      <c r="Q155" s="200"/>
      <c r="R155" s="200"/>
      <c r="S155" s="200"/>
      <c r="T155" s="200"/>
      <c r="U155" s="200"/>
      <c r="V155" s="200"/>
      <c r="W155" s="200"/>
      <c r="X155" s="200"/>
      <c r="Y155" s="200"/>
      <c r="Z155" s="200"/>
      <c r="AA155" s="200"/>
      <c r="AB155" s="200"/>
      <c r="AC155" s="200"/>
      <c r="AD155" s="200"/>
      <c r="AG155" s="49">
        <f t="shared" si="181"/>
        <v>0</v>
      </c>
      <c r="AH155" s="49">
        <f t="shared" si="182"/>
        <v>0</v>
      </c>
      <c r="AI155" s="49">
        <f t="shared" si="183"/>
        <v>0</v>
      </c>
      <c r="AJ155" s="113">
        <f t="shared" si="184"/>
        <v>0</v>
      </c>
      <c r="AL155" s="49"/>
      <c r="AM155" s="49"/>
      <c r="AN155" s="49"/>
      <c r="AO155" s="125"/>
      <c r="AQ155" s="49">
        <f t="shared" si="221"/>
        <v>0</v>
      </c>
      <c r="AR155" s="49">
        <f t="shared" si="222"/>
        <v>0</v>
      </c>
      <c r="AS155" s="49">
        <f t="shared" si="223"/>
        <v>0</v>
      </c>
      <c r="AT155" s="125">
        <f t="shared" si="188"/>
        <v>0</v>
      </c>
      <c r="AU155"/>
      <c r="AV155" s="49">
        <f t="shared" si="224"/>
        <v>0</v>
      </c>
      <c r="AW155" s="49">
        <f t="shared" si="225"/>
        <v>0</v>
      </c>
      <c r="AX155" s="49">
        <f t="shared" si="226"/>
        <v>0</v>
      </c>
      <c r="AY155" s="125">
        <f t="shared" si="189"/>
        <v>0</v>
      </c>
      <c r="AZ155"/>
      <c r="BA155">
        <f t="shared" si="227"/>
        <v>0</v>
      </c>
      <c r="BB155">
        <f t="shared" si="228"/>
        <v>0</v>
      </c>
      <c r="BC155">
        <f t="shared" si="229"/>
        <v>0</v>
      </c>
      <c r="BD155" s="113">
        <f t="shared" si="193"/>
        <v>0</v>
      </c>
      <c r="BE155">
        <f t="shared" si="230"/>
        <v>0</v>
      </c>
      <c r="BF155">
        <f t="shared" si="231"/>
        <v>0</v>
      </c>
      <c r="BG155">
        <f t="shared" si="232"/>
        <v>0</v>
      </c>
      <c r="BH155" s="113">
        <f t="shared" si="197"/>
        <v>0</v>
      </c>
      <c r="BI155">
        <f t="shared" si="233"/>
        <v>0</v>
      </c>
      <c r="BJ155">
        <f t="shared" si="234"/>
        <v>0</v>
      </c>
      <c r="BK155">
        <f t="shared" si="235"/>
        <v>0</v>
      </c>
      <c r="BL155" s="113">
        <f t="shared" si="201"/>
        <v>0</v>
      </c>
      <c r="BM155">
        <f t="shared" si="236"/>
        <v>0</v>
      </c>
      <c r="BN155">
        <f t="shared" si="237"/>
        <v>0</v>
      </c>
      <c r="BO155">
        <f t="shared" si="238"/>
        <v>0</v>
      </c>
      <c r="BP155" s="113">
        <f t="shared" si="205"/>
        <v>0</v>
      </c>
      <c r="BQ155">
        <f t="shared" si="239"/>
        <v>0</v>
      </c>
      <c r="BR155">
        <f t="shared" si="240"/>
        <v>0</v>
      </c>
      <c r="BS155">
        <f t="shared" si="241"/>
        <v>0</v>
      </c>
      <c r="BT155" s="113">
        <f t="shared" si="178"/>
        <v>0</v>
      </c>
      <c r="BU155">
        <f t="shared" si="242"/>
        <v>0</v>
      </c>
      <c r="BV155">
        <f t="shared" si="243"/>
        <v>0</v>
      </c>
      <c r="BW155">
        <f t="shared" si="244"/>
        <v>0</v>
      </c>
      <c r="BX155" s="113">
        <f t="shared" si="179"/>
        <v>0</v>
      </c>
      <c r="BY155">
        <f t="shared" si="245"/>
        <v>0</v>
      </c>
      <c r="BZ155">
        <f t="shared" si="246"/>
        <v>0</v>
      </c>
      <c r="CA155">
        <f t="shared" si="247"/>
        <v>0</v>
      </c>
      <c r="CB155" s="113">
        <f t="shared" si="180"/>
        <v>0</v>
      </c>
    </row>
    <row r="156" spans="2:104" ht="36" customHeight="1" x14ac:dyDescent="0.25">
      <c r="C156" s="7" t="s">
        <v>100</v>
      </c>
      <c r="D156" s="267" t="s">
        <v>101</v>
      </c>
      <c r="E156" s="268"/>
      <c r="F156" s="269"/>
      <c r="G156" s="198"/>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G156" s="49">
        <f t="shared" si="181"/>
        <v>0</v>
      </c>
      <c r="AH156" s="49">
        <f t="shared" si="182"/>
        <v>0</v>
      </c>
      <c r="AI156" s="49">
        <f t="shared" si="183"/>
        <v>0</v>
      </c>
      <c r="AJ156" s="113">
        <f t="shared" si="184"/>
        <v>0</v>
      </c>
      <c r="AL156" s="49"/>
      <c r="AM156" s="49"/>
      <c r="AN156" s="49"/>
      <c r="AO156" s="125"/>
      <c r="AQ156" s="49">
        <f t="shared" si="221"/>
        <v>0</v>
      </c>
      <c r="AR156" s="49">
        <f t="shared" si="222"/>
        <v>0</v>
      </c>
      <c r="AS156" s="49">
        <f t="shared" si="223"/>
        <v>0</v>
      </c>
      <c r="AT156" s="125">
        <f t="shared" si="188"/>
        <v>0</v>
      </c>
      <c r="AU156"/>
      <c r="AV156" s="49">
        <f t="shared" si="224"/>
        <v>0</v>
      </c>
      <c r="AW156" s="49">
        <f t="shared" si="225"/>
        <v>0</v>
      </c>
      <c r="AX156" s="49">
        <f t="shared" si="226"/>
        <v>0</v>
      </c>
      <c r="AY156" s="125">
        <f t="shared" si="189"/>
        <v>0</v>
      </c>
      <c r="AZ156"/>
      <c r="BA156">
        <f t="shared" si="227"/>
        <v>0</v>
      </c>
      <c r="BB156">
        <f t="shared" si="228"/>
        <v>0</v>
      </c>
      <c r="BC156">
        <f t="shared" si="229"/>
        <v>0</v>
      </c>
      <c r="BD156" s="113">
        <f t="shared" si="193"/>
        <v>0</v>
      </c>
      <c r="BE156">
        <f t="shared" si="230"/>
        <v>0</v>
      </c>
      <c r="BF156">
        <f t="shared" si="231"/>
        <v>0</v>
      </c>
      <c r="BG156">
        <f t="shared" si="232"/>
        <v>0</v>
      </c>
      <c r="BH156" s="113">
        <f t="shared" si="197"/>
        <v>0</v>
      </c>
      <c r="BI156">
        <f t="shared" si="233"/>
        <v>0</v>
      </c>
      <c r="BJ156">
        <f t="shared" si="234"/>
        <v>0</v>
      </c>
      <c r="BK156">
        <f t="shared" si="235"/>
        <v>0</v>
      </c>
      <c r="BL156" s="113">
        <f t="shared" si="201"/>
        <v>0</v>
      </c>
      <c r="BM156">
        <f t="shared" si="236"/>
        <v>0</v>
      </c>
      <c r="BN156">
        <f t="shared" si="237"/>
        <v>0</v>
      </c>
      <c r="BO156">
        <f t="shared" si="238"/>
        <v>0</v>
      </c>
      <c r="BP156" s="113">
        <f t="shared" si="205"/>
        <v>0</v>
      </c>
      <c r="BQ156">
        <f t="shared" si="239"/>
        <v>0</v>
      </c>
      <c r="BR156">
        <f t="shared" si="240"/>
        <v>0</v>
      </c>
      <c r="BS156">
        <f t="shared" si="241"/>
        <v>0</v>
      </c>
      <c r="BT156" s="113">
        <f t="shared" si="178"/>
        <v>0</v>
      </c>
      <c r="BU156">
        <f t="shared" si="242"/>
        <v>0</v>
      </c>
      <c r="BV156">
        <f t="shared" si="243"/>
        <v>0</v>
      </c>
      <c r="BW156">
        <f t="shared" si="244"/>
        <v>0</v>
      </c>
      <c r="BX156" s="113">
        <f t="shared" si="179"/>
        <v>0</v>
      </c>
      <c r="BY156">
        <f t="shared" si="245"/>
        <v>0</v>
      </c>
      <c r="BZ156">
        <f t="shared" si="246"/>
        <v>0</v>
      </c>
      <c r="CA156">
        <f t="shared" si="247"/>
        <v>0</v>
      </c>
      <c r="CB156" s="113">
        <f t="shared" si="180"/>
        <v>0</v>
      </c>
    </row>
    <row r="157" spans="2:104" ht="36" customHeight="1" x14ac:dyDescent="0.25">
      <c r="C157" s="7" t="s">
        <v>102</v>
      </c>
      <c r="D157" s="267" t="s">
        <v>103</v>
      </c>
      <c r="E157" s="268"/>
      <c r="F157" s="269"/>
      <c r="G157" s="198"/>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G157" s="49">
        <f t="shared" si="181"/>
        <v>0</v>
      </c>
      <c r="AH157" s="49">
        <f t="shared" si="182"/>
        <v>0</v>
      </c>
      <c r="AI157" s="49">
        <f t="shared" si="183"/>
        <v>0</v>
      </c>
      <c r="AJ157" s="113">
        <f t="shared" si="184"/>
        <v>0</v>
      </c>
      <c r="AL157" s="49"/>
      <c r="AM157" s="49"/>
      <c r="AN157" s="49"/>
      <c r="AO157" s="125"/>
      <c r="AQ157" s="49">
        <f t="shared" si="221"/>
        <v>0</v>
      </c>
      <c r="AR157" s="49">
        <f t="shared" si="222"/>
        <v>0</v>
      </c>
      <c r="AS157" s="49">
        <f t="shared" si="223"/>
        <v>0</v>
      </c>
      <c r="AT157" s="125">
        <f t="shared" si="188"/>
        <v>0</v>
      </c>
      <c r="AU157"/>
      <c r="AV157" s="49">
        <f t="shared" si="224"/>
        <v>0</v>
      </c>
      <c r="AW157" s="49">
        <f t="shared" si="225"/>
        <v>0</v>
      </c>
      <c r="AX157" s="49">
        <f t="shared" si="226"/>
        <v>0</v>
      </c>
      <c r="AY157" s="125">
        <f t="shared" si="189"/>
        <v>0</v>
      </c>
      <c r="AZ157"/>
      <c r="BA157">
        <f t="shared" si="227"/>
        <v>0</v>
      </c>
      <c r="BB157">
        <f t="shared" si="228"/>
        <v>0</v>
      </c>
      <c r="BC157">
        <f t="shared" si="229"/>
        <v>0</v>
      </c>
      <c r="BD157" s="113">
        <f t="shared" si="193"/>
        <v>0</v>
      </c>
      <c r="BE157">
        <f t="shared" si="230"/>
        <v>0</v>
      </c>
      <c r="BF157">
        <f t="shared" si="231"/>
        <v>0</v>
      </c>
      <c r="BG157">
        <f t="shared" si="232"/>
        <v>0</v>
      </c>
      <c r="BH157" s="113">
        <f t="shared" si="197"/>
        <v>0</v>
      </c>
      <c r="BI157">
        <f t="shared" si="233"/>
        <v>0</v>
      </c>
      <c r="BJ157">
        <f t="shared" si="234"/>
        <v>0</v>
      </c>
      <c r="BK157">
        <f t="shared" si="235"/>
        <v>0</v>
      </c>
      <c r="BL157" s="113">
        <f t="shared" si="201"/>
        <v>0</v>
      </c>
      <c r="BM157">
        <f t="shared" si="236"/>
        <v>0</v>
      </c>
      <c r="BN157">
        <f t="shared" si="237"/>
        <v>0</v>
      </c>
      <c r="BO157">
        <f t="shared" si="238"/>
        <v>0</v>
      </c>
      <c r="BP157" s="113">
        <f t="shared" si="205"/>
        <v>0</v>
      </c>
      <c r="BQ157">
        <f t="shared" si="239"/>
        <v>0</v>
      </c>
      <c r="BR157">
        <f t="shared" si="240"/>
        <v>0</v>
      </c>
      <c r="BS157">
        <f t="shared" si="241"/>
        <v>0</v>
      </c>
      <c r="BT157" s="113">
        <f t="shared" si="178"/>
        <v>0</v>
      </c>
      <c r="BU157">
        <f t="shared" si="242"/>
        <v>0</v>
      </c>
      <c r="BV157">
        <f t="shared" si="243"/>
        <v>0</v>
      </c>
      <c r="BW157">
        <f t="shared" si="244"/>
        <v>0</v>
      </c>
      <c r="BX157" s="113">
        <f t="shared" si="179"/>
        <v>0</v>
      </c>
      <c r="BY157">
        <f t="shared" si="245"/>
        <v>0</v>
      </c>
      <c r="BZ157">
        <f t="shared" si="246"/>
        <v>0</v>
      </c>
      <c r="CA157">
        <f t="shared" si="247"/>
        <v>0</v>
      </c>
      <c r="CB157" s="113">
        <f t="shared" si="180"/>
        <v>0</v>
      </c>
    </row>
    <row r="158" spans="2:104" ht="14.25" customHeight="1" x14ac:dyDescent="0.25">
      <c r="F158" s="63" t="s">
        <v>34</v>
      </c>
      <c r="G158" s="197">
        <f t="shared" ref="G158:AD158" si="248">IF(AND(SUM(G142:G157)=0,COUNTIF(G142:G157,"NS")&gt;0),"NS",SUM(G142:G157))</f>
        <v>0</v>
      </c>
      <c r="H158" s="199">
        <f t="shared" si="248"/>
        <v>0</v>
      </c>
      <c r="I158" s="199">
        <f t="shared" si="248"/>
        <v>0</v>
      </c>
      <c r="J158" s="199">
        <f t="shared" si="248"/>
        <v>0</v>
      </c>
      <c r="K158" s="199">
        <f t="shared" si="248"/>
        <v>0</v>
      </c>
      <c r="L158" s="199">
        <f t="shared" si="248"/>
        <v>0</v>
      </c>
      <c r="M158" s="199">
        <f t="shared" si="248"/>
        <v>0</v>
      </c>
      <c r="N158" s="199">
        <f t="shared" si="248"/>
        <v>0</v>
      </c>
      <c r="O158" s="199">
        <f t="shared" si="248"/>
        <v>0</v>
      </c>
      <c r="P158" s="199">
        <f t="shared" si="248"/>
        <v>0</v>
      </c>
      <c r="Q158" s="199">
        <f t="shared" si="248"/>
        <v>0</v>
      </c>
      <c r="R158" s="199">
        <f t="shared" si="248"/>
        <v>0</v>
      </c>
      <c r="S158" s="199">
        <f t="shared" si="248"/>
        <v>0</v>
      </c>
      <c r="T158" s="199">
        <f t="shared" si="248"/>
        <v>0</v>
      </c>
      <c r="U158" s="199">
        <f t="shared" si="248"/>
        <v>0</v>
      </c>
      <c r="V158" s="199">
        <f t="shared" si="248"/>
        <v>0</v>
      </c>
      <c r="W158" s="199">
        <f t="shared" si="248"/>
        <v>0</v>
      </c>
      <c r="X158" s="199">
        <f t="shared" si="248"/>
        <v>0</v>
      </c>
      <c r="Y158" s="199">
        <f t="shared" si="248"/>
        <v>0</v>
      </c>
      <c r="Z158" s="199">
        <f t="shared" si="248"/>
        <v>0</v>
      </c>
      <c r="AA158" s="199">
        <f t="shared" si="248"/>
        <v>0</v>
      </c>
      <c r="AB158" s="199">
        <f t="shared" si="248"/>
        <v>0</v>
      </c>
      <c r="AC158" s="199">
        <f t="shared" si="248"/>
        <v>0</v>
      </c>
      <c r="AD158" s="199">
        <f t="shared" si="248"/>
        <v>0</v>
      </c>
      <c r="AG158" s="49"/>
      <c r="AH158" s="49"/>
      <c r="AI158" s="49"/>
      <c r="AJ158" s="133">
        <f>SUM(AJ142:AJ157)</f>
        <v>0</v>
      </c>
      <c r="AL158" s="49"/>
      <c r="AM158" s="49"/>
      <c r="AN158" s="49"/>
      <c r="AO158" s="155">
        <f>SUM(AO142:AO157)</f>
        <v>0</v>
      </c>
      <c r="AQ158" s="49"/>
      <c r="AR158" s="49"/>
      <c r="AS158" s="49"/>
      <c r="AT158" s="155">
        <f>SUM(AT142:AT157)</f>
        <v>0</v>
      </c>
      <c r="AU158"/>
      <c r="AV158" s="49"/>
      <c r="AW158" s="49"/>
      <c r="AX158" s="49"/>
      <c r="AY158" s="155">
        <f>SUM(AY142:AY157)</f>
        <v>0</v>
      </c>
      <c r="AZ158"/>
      <c r="BA158"/>
      <c r="BB158"/>
      <c r="BC158"/>
      <c r="BD158" s="133">
        <f>SUM(BD142:BD157)</f>
        <v>0</v>
      </c>
      <c r="BE158"/>
      <c r="BF158"/>
      <c r="BG158"/>
      <c r="BH158" s="133">
        <f>SUM(BH142:BH157)</f>
        <v>0</v>
      </c>
      <c r="BI158"/>
      <c r="BJ158"/>
      <c r="BK158"/>
      <c r="BL158" s="133">
        <f>SUM(BL142:BL157)</f>
        <v>0</v>
      </c>
      <c r="BM158"/>
      <c r="BN158"/>
      <c r="BO158"/>
      <c r="BP158" s="133">
        <f>SUM(BP142:BP157)</f>
        <v>0</v>
      </c>
      <c r="BQ158"/>
      <c r="BR158"/>
      <c r="BS158"/>
      <c r="BT158" s="133">
        <f>SUM(BT142:BT157)</f>
        <v>0</v>
      </c>
      <c r="BU158"/>
      <c r="BV158"/>
      <c r="BW158"/>
      <c r="BX158" s="133">
        <f>SUM(BX142:BX157)</f>
        <v>0</v>
      </c>
      <c r="BY158"/>
      <c r="BZ158"/>
      <c r="CA158"/>
      <c r="CB158" s="133">
        <f>SUM(CB142:CB157)</f>
        <v>0</v>
      </c>
    </row>
    <row r="159" spans="2:104" ht="15" customHeight="1" x14ac:dyDescent="0.2">
      <c r="B159" s="243" t="str">
        <f>IF(SUM(AJ158:AY158)&gt;=1,"Error: Verificar la suma por fila.","")</f>
        <v/>
      </c>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row>
    <row r="160" spans="2:104" ht="15" customHeight="1" x14ac:dyDescent="0.2">
      <c r="B160" s="243" t="str">
        <f>IF(SUM(BD158:CB158)&gt;=1,"Error: Verificar la suma por fila desagregada.","")</f>
        <v/>
      </c>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row>
    <row r="161" spans="1:51" ht="15" customHeight="1" x14ac:dyDescent="0.2">
      <c r="B161" s="263" t="str">
        <f>IF(SUM(CZ145)&gt;=1,"Error: Verificar la consistencia con la pregunta 5","")</f>
        <v/>
      </c>
      <c r="C161" s="263"/>
      <c r="D161" s="263"/>
      <c r="E161" s="263"/>
      <c r="F161" s="263"/>
      <c r="G161" s="263"/>
      <c r="H161" s="263"/>
      <c r="I161" s="263"/>
      <c r="J161" s="263"/>
      <c r="K161" s="263"/>
      <c r="L161" s="263"/>
      <c r="M161" s="263"/>
      <c r="N161" s="263"/>
      <c r="O161" s="263"/>
      <c r="P161" s="245" t="str">
        <f>IF(OR(AG140=AH140,AG140=AI140),"","Error: Debe completar toda la información requerida.")</f>
        <v/>
      </c>
      <c r="Q161" s="245"/>
      <c r="R161" s="245"/>
      <c r="S161" s="245"/>
      <c r="T161" s="245"/>
      <c r="U161" s="245"/>
      <c r="V161" s="245"/>
      <c r="W161" s="245"/>
      <c r="X161" s="245"/>
      <c r="Y161" s="245"/>
      <c r="Z161" s="245"/>
      <c r="AA161" s="245"/>
      <c r="AB161" s="245"/>
      <c r="AC161" s="245"/>
      <c r="AD161" s="245"/>
    </row>
    <row r="162" spans="1:51" ht="36" customHeight="1" x14ac:dyDescent="0.2">
      <c r="A162" s="4" t="s">
        <v>104</v>
      </c>
      <c r="B162" s="377" t="s">
        <v>493</v>
      </c>
      <c r="C162" s="377"/>
      <c r="D162" s="377"/>
      <c r="E162" s="377"/>
      <c r="F162" s="377"/>
      <c r="G162" s="377"/>
      <c r="H162" s="377"/>
      <c r="I162" s="377"/>
      <c r="J162" s="377"/>
      <c r="K162" s="377"/>
      <c r="L162" s="377"/>
      <c r="M162" s="377"/>
      <c r="N162" s="377"/>
      <c r="O162" s="377"/>
      <c r="P162" s="377"/>
      <c r="Q162" s="377"/>
      <c r="R162" s="377"/>
      <c r="S162" s="377"/>
      <c r="T162" s="377"/>
      <c r="U162" s="377"/>
      <c r="V162" s="377"/>
      <c r="W162" s="377"/>
      <c r="X162" s="377"/>
      <c r="Y162" s="377"/>
      <c r="Z162" s="377"/>
      <c r="AA162" s="377"/>
      <c r="AB162" s="377"/>
      <c r="AC162" s="377"/>
      <c r="AD162" s="377"/>
    </row>
    <row r="163" spans="1:51" ht="36" customHeight="1" x14ac:dyDescent="0.2">
      <c r="A163" s="4"/>
      <c r="B163" s="66"/>
      <c r="C163" s="272" t="s">
        <v>508</v>
      </c>
      <c r="D163" s="272"/>
      <c r="E163" s="272"/>
      <c r="F163" s="272"/>
      <c r="G163" s="272"/>
      <c r="H163" s="272"/>
      <c r="I163" s="272"/>
      <c r="J163" s="272"/>
      <c r="K163" s="272"/>
      <c r="L163" s="272"/>
      <c r="M163" s="272"/>
      <c r="N163" s="272"/>
      <c r="O163" s="272"/>
      <c r="P163" s="272"/>
      <c r="Q163" s="272"/>
      <c r="R163" s="272"/>
      <c r="S163" s="272"/>
      <c r="T163" s="272"/>
      <c r="U163" s="272"/>
      <c r="V163" s="272"/>
      <c r="W163" s="272"/>
      <c r="X163" s="272"/>
      <c r="Y163" s="272"/>
      <c r="Z163" s="272"/>
      <c r="AA163" s="272"/>
      <c r="AB163" s="272"/>
      <c r="AC163" s="272"/>
      <c r="AD163" s="272"/>
    </row>
    <row r="164" spans="1:51" ht="36" customHeight="1" x14ac:dyDescent="0.2">
      <c r="A164" s="4"/>
      <c r="B164" s="93"/>
      <c r="C164" s="272" t="s">
        <v>499</v>
      </c>
      <c r="D164" s="272"/>
      <c r="E164" s="272"/>
      <c r="F164" s="272"/>
      <c r="G164" s="272"/>
      <c r="H164" s="272"/>
      <c r="I164" s="272"/>
      <c r="J164" s="272"/>
      <c r="K164" s="272"/>
      <c r="L164" s="272"/>
      <c r="M164" s="272"/>
      <c r="N164" s="272"/>
      <c r="O164" s="272"/>
      <c r="P164" s="272"/>
      <c r="Q164" s="272"/>
      <c r="R164" s="272"/>
      <c r="S164" s="272"/>
      <c r="T164" s="272"/>
      <c r="U164" s="272"/>
      <c r="V164" s="272"/>
      <c r="W164" s="272"/>
      <c r="X164" s="272"/>
      <c r="Y164" s="272"/>
      <c r="Z164" s="272"/>
      <c r="AA164" s="272"/>
      <c r="AB164" s="272"/>
      <c r="AC164" s="272"/>
      <c r="AD164" s="272"/>
    </row>
    <row r="165" spans="1:51" ht="24" customHeight="1" x14ac:dyDescent="0.2">
      <c r="A165" s="4"/>
      <c r="B165" s="93"/>
      <c r="C165" s="289" t="s">
        <v>312</v>
      </c>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row>
    <row r="166" spans="1:51" ht="24" customHeight="1" x14ac:dyDescent="0.2">
      <c r="A166" s="4"/>
      <c r="B166" s="66"/>
      <c r="C166" s="272" t="s">
        <v>425</v>
      </c>
      <c r="D166" s="272"/>
      <c r="E166" s="272"/>
      <c r="F166" s="272"/>
      <c r="G166" s="272"/>
      <c r="H166" s="272"/>
      <c r="I166" s="272"/>
      <c r="J166" s="272"/>
      <c r="K166" s="272"/>
      <c r="L166" s="272"/>
      <c r="M166" s="272"/>
      <c r="N166" s="272"/>
      <c r="O166" s="272"/>
      <c r="P166" s="272"/>
      <c r="Q166" s="272"/>
      <c r="R166" s="272"/>
      <c r="S166" s="272"/>
      <c r="T166" s="272"/>
      <c r="U166" s="272"/>
      <c r="V166" s="272"/>
      <c r="W166" s="272"/>
      <c r="X166" s="272"/>
      <c r="Y166" s="272"/>
      <c r="Z166" s="272"/>
      <c r="AA166" s="272"/>
      <c r="AB166" s="272"/>
      <c r="AC166" s="272"/>
      <c r="AD166" s="272"/>
    </row>
    <row r="167" spans="1:51" ht="24" customHeight="1" x14ac:dyDescent="0.2">
      <c r="A167" s="4"/>
      <c r="B167" s="66"/>
      <c r="C167" s="272" t="s">
        <v>426</v>
      </c>
      <c r="D167" s="272"/>
      <c r="E167" s="272"/>
      <c r="F167" s="272"/>
      <c r="G167" s="272"/>
      <c r="H167" s="272"/>
      <c r="I167" s="272"/>
      <c r="J167" s="272"/>
      <c r="K167" s="272"/>
      <c r="L167" s="272"/>
      <c r="M167" s="272"/>
      <c r="N167" s="272"/>
      <c r="O167" s="272"/>
      <c r="P167" s="272"/>
      <c r="Q167" s="272"/>
      <c r="R167" s="272"/>
      <c r="S167" s="272"/>
      <c r="T167" s="272"/>
      <c r="U167" s="272"/>
      <c r="V167" s="272"/>
      <c r="W167" s="272"/>
      <c r="X167" s="272"/>
      <c r="Y167" s="272"/>
      <c r="Z167" s="272"/>
      <c r="AA167" s="272"/>
      <c r="AB167" s="272"/>
      <c r="AC167" s="272"/>
      <c r="AD167" s="272"/>
    </row>
    <row r="168" spans="1:51" ht="37.5" customHeight="1" x14ac:dyDescent="0.2">
      <c r="C168" s="288" t="s">
        <v>527</v>
      </c>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row>
    <row r="169" spans="1:51" ht="36" customHeight="1" x14ac:dyDescent="0.2">
      <c r="C169" s="288" t="s">
        <v>495</v>
      </c>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row>
    <row r="170" spans="1:51" ht="13.5" customHeight="1" x14ac:dyDescent="0.2"/>
    <row r="171" spans="1:51" ht="24" customHeight="1" x14ac:dyDescent="0.2">
      <c r="C171" s="275" t="s">
        <v>105</v>
      </c>
      <c r="D171" s="242"/>
      <c r="E171" s="242"/>
      <c r="F171" s="242"/>
      <c r="G171" s="242"/>
      <c r="H171" s="242"/>
      <c r="I171" s="242"/>
      <c r="J171" s="242"/>
      <c r="K171" s="242"/>
      <c r="L171" s="274" t="s">
        <v>494</v>
      </c>
      <c r="M171" s="274"/>
      <c r="N171" s="274"/>
      <c r="O171" s="274"/>
      <c r="P171" s="274"/>
      <c r="Q171" s="274"/>
      <c r="R171" s="274"/>
      <c r="S171" s="350" t="s">
        <v>106</v>
      </c>
      <c r="T171" s="351"/>
      <c r="U171" s="351"/>
      <c r="V171" s="351"/>
      <c r="W171" s="351"/>
      <c r="X171" s="352"/>
      <c r="Y171" s="350" t="s">
        <v>42</v>
      </c>
      <c r="Z171" s="351"/>
      <c r="AA171" s="351"/>
      <c r="AB171" s="351"/>
      <c r="AC171" s="351"/>
      <c r="AD171" s="352"/>
      <c r="AG171" s="11">
        <f>COUNTBLANK(L173:AD183)</f>
        <v>209</v>
      </c>
      <c r="AH171" s="11">
        <v>209</v>
      </c>
      <c r="AI171" s="11">
        <f>IF(SUM(AG173:AG183)=66,AG171,SUM(AG173:AG183))</f>
        <v>22</v>
      </c>
    </row>
    <row r="172" spans="1:51" ht="74.25" customHeight="1" x14ac:dyDescent="0.2">
      <c r="C172" s="276"/>
      <c r="D172" s="277"/>
      <c r="E172" s="277"/>
      <c r="F172" s="277"/>
      <c r="G172" s="277"/>
      <c r="H172" s="277"/>
      <c r="I172" s="277"/>
      <c r="J172" s="277"/>
      <c r="K172" s="277"/>
      <c r="L172" s="274"/>
      <c r="M172" s="274"/>
      <c r="N172" s="274"/>
      <c r="O172" s="274"/>
      <c r="P172" s="274"/>
      <c r="Q172" s="274"/>
      <c r="R172" s="274"/>
      <c r="S172" s="353" t="s">
        <v>40</v>
      </c>
      <c r="T172" s="354"/>
      <c r="U172" s="278" t="s">
        <v>37</v>
      </c>
      <c r="V172" s="280"/>
      <c r="W172" s="278" t="s">
        <v>39</v>
      </c>
      <c r="X172" s="280"/>
      <c r="Y172" s="353" t="s">
        <v>40</v>
      </c>
      <c r="Z172" s="354"/>
      <c r="AA172" s="278" t="s">
        <v>37</v>
      </c>
      <c r="AB172" s="280"/>
      <c r="AC172" s="278" t="s">
        <v>39</v>
      </c>
      <c r="AD172" s="280"/>
      <c r="AH172" s="114" t="s">
        <v>562</v>
      </c>
      <c r="AI172" s="114" t="s">
        <v>560</v>
      </c>
      <c r="AJ172" s="114" t="s">
        <v>559</v>
      </c>
      <c r="AK172" s="114" t="s">
        <v>561</v>
      </c>
      <c r="AM172" s="114" t="s">
        <v>562</v>
      </c>
      <c r="AN172" s="114" t="s">
        <v>560</v>
      </c>
      <c r="AO172" s="114" t="s">
        <v>559</v>
      </c>
      <c r="AP172" s="114" t="s">
        <v>561</v>
      </c>
      <c r="AT172" s="11" t="s">
        <v>573</v>
      </c>
    </row>
    <row r="173" spans="1:51" ht="15" customHeight="1" x14ac:dyDescent="0.25">
      <c r="C173" s="8" t="s">
        <v>36</v>
      </c>
      <c r="D173" s="267" t="s">
        <v>108</v>
      </c>
      <c r="E173" s="268"/>
      <c r="F173" s="268"/>
      <c r="G173" s="268"/>
      <c r="H173" s="268"/>
      <c r="I173" s="268"/>
      <c r="J173" s="268"/>
      <c r="K173" s="269"/>
      <c r="L173" s="249"/>
      <c r="M173" s="250"/>
      <c r="N173" s="250"/>
      <c r="O173" s="250"/>
      <c r="P173" s="250"/>
      <c r="Q173" s="250"/>
      <c r="R173" s="251"/>
      <c r="S173" s="273"/>
      <c r="T173" s="273"/>
      <c r="U173" s="273"/>
      <c r="V173" s="273"/>
      <c r="W173" s="273"/>
      <c r="X173" s="273"/>
      <c r="Y173" s="273"/>
      <c r="Z173" s="273"/>
      <c r="AA173" s="273"/>
      <c r="AB173" s="273"/>
      <c r="AC173" s="273"/>
      <c r="AD173" s="273"/>
      <c r="AG173" s="134">
        <f>IF(AND(OR(L173=2,L173=9),COUNTBLANK(S173:AD173)=12),6,IF(L173=1,COUNTBLANK(S173:AD173),1))</f>
        <v>1</v>
      </c>
      <c r="AH173" s="49">
        <f t="shared" ref="AH173:AH183" si="249">S173</f>
        <v>0</v>
      </c>
      <c r="AI173" s="49">
        <f t="shared" ref="AI173:AI183" si="250">COUNTIF(U173:X173,"NS")</f>
        <v>0</v>
      </c>
      <c r="AJ173" s="49">
        <f t="shared" ref="AJ173:AJ183" si="251">SUM(U173:X173)</f>
        <v>0</v>
      </c>
      <c r="AK173" s="113">
        <f t="shared" ref="AK173:AK183" si="252">IF($AG$171=$AH$171,0,IF(OR(AND(AH173=0,AI173&gt;0),AND(AH173="NS",AJ173&gt;0),AND(AH173="ns",AJ173=0,AI173=0)),1,IF(OR(AND(AH173&gt;0,AI173=2),AND(AH173="NS",AI173=2),AND(AH173="NS",AJ173=0,AI173&gt;0),AH173=AJ173),0,1)))</f>
        <v>0</v>
      </c>
      <c r="AM173" s="49">
        <f>Y173</f>
        <v>0</v>
      </c>
      <c r="AN173" s="49">
        <f>COUNTIF(AA173:AD173,"NS")</f>
        <v>0</v>
      </c>
      <c r="AO173" s="49">
        <f>SUM(AA173:AD173)</f>
        <v>0</v>
      </c>
      <c r="AP173" s="113">
        <f t="shared" ref="AP173:AP183" si="253">IF($AG$171=$AH$171,0,IF(OR(AND(AM173=0,AN173&gt;0),AND(AM173="NS",AO173&gt;0),AND(AM173="ns",AO173=0,AN173=0)),1,IF(OR(AND(AM173&gt;0,AN173=2),AND(AM173="NS",AN173=2),AND(AM173="NS",AO173=0,AN173&gt;0),AM173=AO173),0,1)))</f>
        <v>0</v>
      </c>
      <c r="AS173"/>
      <c r="AT173" s="278" t="s">
        <v>41</v>
      </c>
      <c r="AU173" s="279"/>
      <c r="AV173" s="280"/>
      <c r="AW173" s="278" t="s">
        <v>42</v>
      </c>
      <c r="AX173" s="279"/>
      <c r="AY173" s="280"/>
    </row>
    <row r="174" spans="1:51" ht="15" customHeight="1" x14ac:dyDescent="0.25">
      <c r="A174" s="11"/>
      <c r="C174" s="8" t="s">
        <v>38</v>
      </c>
      <c r="D174" s="267" t="s">
        <v>109</v>
      </c>
      <c r="E174" s="268"/>
      <c r="F174" s="268"/>
      <c r="G174" s="268"/>
      <c r="H174" s="268"/>
      <c r="I174" s="268"/>
      <c r="J174" s="268"/>
      <c r="K174" s="269"/>
      <c r="L174" s="249"/>
      <c r="M174" s="250"/>
      <c r="N174" s="250"/>
      <c r="O174" s="250"/>
      <c r="P174" s="250"/>
      <c r="Q174" s="250"/>
      <c r="R174" s="251"/>
      <c r="S174" s="273"/>
      <c r="T174" s="273"/>
      <c r="U174" s="273"/>
      <c r="V174" s="273"/>
      <c r="W174" s="273"/>
      <c r="X174" s="273"/>
      <c r="Y174" s="273"/>
      <c r="Z174" s="273"/>
      <c r="AA174" s="273"/>
      <c r="AB174" s="273"/>
      <c r="AC174" s="273"/>
      <c r="AD174" s="273"/>
      <c r="AG174" s="134">
        <f t="shared" ref="AG174:AG183" si="254">IF(AND(OR(L174=2,L174=9),COUNTBLANK(S174:AD174)=12),6,IF(L174=1,COUNTBLANK(S174:AD174),1))</f>
        <v>1</v>
      </c>
      <c r="AH174" s="49">
        <f t="shared" si="249"/>
        <v>0</v>
      </c>
      <c r="AI174" s="49">
        <f t="shared" si="250"/>
        <v>0</v>
      </c>
      <c r="AJ174" s="49">
        <f t="shared" si="251"/>
        <v>0</v>
      </c>
      <c r="AK174" s="113">
        <f t="shared" si="252"/>
        <v>0</v>
      </c>
      <c r="AM174" s="49">
        <f t="shared" ref="AM174:AM183" si="255">Y174</f>
        <v>0</v>
      </c>
      <c r="AN174" s="49">
        <f t="shared" ref="AN174:AN183" si="256">COUNTIF(AA174:AD174,"NS")</f>
        <v>0</v>
      </c>
      <c r="AO174" s="49">
        <f t="shared" ref="AO174:AO183" si="257">SUM(AA174:AD174)</f>
        <v>0</v>
      </c>
      <c r="AP174" s="113">
        <f t="shared" si="253"/>
        <v>0</v>
      </c>
      <c r="AS174"/>
      <c r="AT174" s="196" t="s">
        <v>119</v>
      </c>
      <c r="AU174" s="192" t="s">
        <v>37</v>
      </c>
      <c r="AV174" s="192" t="s">
        <v>39</v>
      </c>
      <c r="AW174" s="196" t="s">
        <v>119</v>
      </c>
      <c r="AX174" s="192" t="s">
        <v>37</v>
      </c>
      <c r="AY174" s="192" t="s">
        <v>39</v>
      </c>
    </row>
    <row r="175" spans="1:51" ht="15" customHeight="1" x14ac:dyDescent="0.2">
      <c r="A175" s="11"/>
      <c r="C175" s="8" t="s">
        <v>52</v>
      </c>
      <c r="D175" s="267" t="s">
        <v>110</v>
      </c>
      <c r="E175" s="268"/>
      <c r="F175" s="268"/>
      <c r="G175" s="268"/>
      <c r="H175" s="268"/>
      <c r="I175" s="268"/>
      <c r="J175" s="268"/>
      <c r="K175" s="269"/>
      <c r="L175" s="249"/>
      <c r="M175" s="250"/>
      <c r="N175" s="250"/>
      <c r="O175" s="250"/>
      <c r="P175" s="250"/>
      <c r="Q175" s="250"/>
      <c r="R175" s="251"/>
      <c r="S175" s="273"/>
      <c r="T175" s="273"/>
      <c r="U175" s="273"/>
      <c r="V175" s="273"/>
      <c r="W175" s="273"/>
      <c r="X175" s="273"/>
      <c r="Y175" s="273"/>
      <c r="Z175" s="273"/>
      <c r="AA175" s="273"/>
      <c r="AB175" s="273"/>
      <c r="AC175" s="273"/>
      <c r="AD175" s="273"/>
      <c r="AG175" s="134">
        <f t="shared" si="254"/>
        <v>1</v>
      </c>
      <c r="AH175" s="49">
        <f t="shared" si="249"/>
        <v>0</v>
      </c>
      <c r="AI175" s="49">
        <f t="shared" si="250"/>
        <v>0</v>
      </c>
      <c r="AJ175" s="49">
        <f t="shared" si="251"/>
        <v>0</v>
      </c>
      <c r="AK175" s="113">
        <f t="shared" si="252"/>
        <v>0</v>
      </c>
      <c r="AM175" s="49">
        <f t="shared" si="255"/>
        <v>0</v>
      </c>
      <c r="AN175" s="49">
        <f t="shared" si="256"/>
        <v>0</v>
      </c>
      <c r="AO175" s="49">
        <f t="shared" si="257"/>
        <v>0</v>
      </c>
      <c r="AP175" s="113">
        <f t="shared" si="253"/>
        <v>0</v>
      </c>
      <c r="AS175" s="119" t="s">
        <v>570</v>
      </c>
      <c r="AU175" s="11">
        <f>$J$79</f>
        <v>0</v>
      </c>
      <c r="AV175" s="11">
        <f>$J$80</f>
        <v>0</v>
      </c>
      <c r="AX175" s="11">
        <f>$M$79</f>
        <v>0</v>
      </c>
      <c r="AY175" s="11">
        <f>$M$80</f>
        <v>0</v>
      </c>
    </row>
    <row r="176" spans="1:51" ht="15" customHeight="1" x14ac:dyDescent="0.2">
      <c r="A176" s="11"/>
      <c r="C176" s="8" t="s">
        <v>54</v>
      </c>
      <c r="D176" s="267" t="s">
        <v>111</v>
      </c>
      <c r="E176" s="268"/>
      <c r="F176" s="268"/>
      <c r="G176" s="268"/>
      <c r="H176" s="268"/>
      <c r="I176" s="268"/>
      <c r="J176" s="268"/>
      <c r="K176" s="269"/>
      <c r="L176" s="249"/>
      <c r="M176" s="250"/>
      <c r="N176" s="250"/>
      <c r="O176" s="250"/>
      <c r="P176" s="250"/>
      <c r="Q176" s="250"/>
      <c r="R176" s="251"/>
      <c r="S176" s="273"/>
      <c r="T176" s="273"/>
      <c r="U176" s="273"/>
      <c r="V176" s="273"/>
      <c r="W176" s="273"/>
      <c r="X176" s="273"/>
      <c r="Y176" s="273"/>
      <c r="Z176" s="273"/>
      <c r="AA176" s="273"/>
      <c r="AB176" s="273"/>
      <c r="AC176" s="273"/>
      <c r="AD176" s="273"/>
      <c r="AG176" s="134">
        <f t="shared" si="254"/>
        <v>1</v>
      </c>
      <c r="AH176" s="49">
        <f t="shared" si="249"/>
        <v>0</v>
      </c>
      <c r="AI176" s="49">
        <f t="shared" si="250"/>
        <v>0</v>
      </c>
      <c r="AJ176" s="49">
        <f t="shared" si="251"/>
        <v>0</v>
      </c>
      <c r="AK176" s="113">
        <f t="shared" si="252"/>
        <v>0</v>
      </c>
      <c r="AM176" s="49">
        <f t="shared" si="255"/>
        <v>0</v>
      </c>
      <c r="AN176" s="49">
        <f t="shared" si="256"/>
        <v>0</v>
      </c>
      <c r="AO176" s="49">
        <f t="shared" si="257"/>
        <v>0</v>
      </c>
      <c r="AP176" s="113">
        <f t="shared" si="253"/>
        <v>0</v>
      </c>
      <c r="AS176" s="119" t="s">
        <v>567</v>
      </c>
      <c r="AU176" s="11">
        <f>COUNTIF(U173:V183,"NS")</f>
        <v>0</v>
      </c>
      <c r="AV176" s="11">
        <f>COUNTIF(W173:X183,"NS")</f>
        <v>0</v>
      </c>
      <c r="AX176" s="11">
        <f>COUNTIF(AA173:AB183,"NS")</f>
        <v>0</v>
      </c>
      <c r="AY176" s="11">
        <f>COUNTIF(AC173:AD183,"NS")</f>
        <v>0</v>
      </c>
    </row>
    <row r="177" spans="1:52" ht="15" customHeight="1" x14ac:dyDescent="0.2">
      <c r="A177" s="11"/>
      <c r="C177" s="8" t="s">
        <v>56</v>
      </c>
      <c r="D177" s="267" t="s">
        <v>112</v>
      </c>
      <c r="E177" s="268"/>
      <c r="F177" s="268"/>
      <c r="G177" s="268"/>
      <c r="H177" s="268"/>
      <c r="I177" s="268"/>
      <c r="J177" s="268"/>
      <c r="K177" s="269"/>
      <c r="L177" s="400"/>
      <c r="M177" s="401"/>
      <c r="N177" s="401"/>
      <c r="O177" s="401"/>
      <c r="P177" s="401"/>
      <c r="Q177" s="401"/>
      <c r="R177" s="402"/>
      <c r="S177" s="273"/>
      <c r="T177" s="273"/>
      <c r="U177" s="273"/>
      <c r="V177" s="273"/>
      <c r="W177" s="273"/>
      <c r="X177" s="273"/>
      <c r="Y177" s="273"/>
      <c r="Z177" s="273"/>
      <c r="AA177" s="273"/>
      <c r="AB177" s="273"/>
      <c r="AC177" s="273"/>
      <c r="AD177" s="273"/>
      <c r="AG177" s="134">
        <f t="shared" si="254"/>
        <v>1</v>
      </c>
      <c r="AH177" s="49">
        <f t="shared" si="249"/>
        <v>0</v>
      </c>
      <c r="AI177" s="49">
        <f t="shared" si="250"/>
        <v>0</v>
      </c>
      <c r="AJ177" s="49">
        <f t="shared" si="251"/>
        <v>0</v>
      </c>
      <c r="AK177" s="113">
        <f t="shared" si="252"/>
        <v>0</v>
      </c>
      <c r="AM177" s="49">
        <f t="shared" si="255"/>
        <v>0</v>
      </c>
      <c r="AN177" s="49">
        <f t="shared" si="256"/>
        <v>0</v>
      </c>
      <c r="AO177" s="49">
        <f t="shared" si="257"/>
        <v>0</v>
      </c>
      <c r="AP177" s="113">
        <f t="shared" si="253"/>
        <v>0</v>
      </c>
      <c r="AS177" s="119" t="s">
        <v>571</v>
      </c>
      <c r="AU177" s="11">
        <f>SUM(U173:V183)</f>
        <v>0</v>
      </c>
      <c r="AV177" s="11">
        <f>SUM(W173:X183)</f>
        <v>0</v>
      </c>
      <c r="AX177" s="11">
        <f>SUM(AA173:AB183)</f>
        <v>0</v>
      </c>
      <c r="AY177" s="11">
        <f>SUM(AC173:AD183)</f>
        <v>0</v>
      </c>
    </row>
    <row r="178" spans="1:52" ht="15" customHeight="1" x14ac:dyDescent="0.25">
      <c r="A178" s="11"/>
      <c r="C178" s="8" t="s">
        <v>63</v>
      </c>
      <c r="D178" s="267" t="s">
        <v>113</v>
      </c>
      <c r="E178" s="268"/>
      <c r="F178" s="268"/>
      <c r="G178" s="268"/>
      <c r="H178" s="268"/>
      <c r="I178" s="268"/>
      <c r="J178" s="268"/>
      <c r="K178" s="269"/>
      <c r="L178" s="400"/>
      <c r="M178" s="401"/>
      <c r="N178" s="401"/>
      <c r="O178" s="401"/>
      <c r="P178" s="401"/>
      <c r="Q178" s="401"/>
      <c r="R178" s="402"/>
      <c r="S178" s="273"/>
      <c r="T178" s="273"/>
      <c r="U178" s="273"/>
      <c r="V178" s="273"/>
      <c r="W178" s="273"/>
      <c r="X178" s="273"/>
      <c r="Y178" s="273"/>
      <c r="Z178" s="273"/>
      <c r="AA178" s="273"/>
      <c r="AB178" s="273"/>
      <c r="AC178" s="273"/>
      <c r="AD178" s="273"/>
      <c r="AG178" s="134">
        <f t="shared" si="254"/>
        <v>1</v>
      </c>
      <c r="AH178" s="49">
        <f t="shared" si="249"/>
        <v>0</v>
      </c>
      <c r="AI178" s="49">
        <f t="shared" si="250"/>
        <v>0</v>
      </c>
      <c r="AJ178" s="49">
        <f t="shared" si="251"/>
        <v>0</v>
      </c>
      <c r="AK178" s="113">
        <f t="shared" si="252"/>
        <v>0</v>
      </c>
      <c r="AM178" s="49">
        <f t="shared" si="255"/>
        <v>0</v>
      </c>
      <c r="AN178" s="49">
        <f t="shared" si="256"/>
        <v>0</v>
      </c>
      <c r="AO178" s="49">
        <f t="shared" si="257"/>
        <v>0</v>
      </c>
      <c r="AP178" s="113">
        <f t="shared" si="253"/>
        <v>0</v>
      </c>
      <c r="AS178" s="119" t="s">
        <v>572</v>
      </c>
      <c r="AT178" s="129"/>
      <c r="AU178" s="129">
        <f t="shared" ref="AU178:AY178" si="258">IF($AG$171=$AH$171,0,IF(OR(AND(AU175=0,AU176&gt;0),AND(AU175="ns",AU177&gt;0),AND(AU175="ns",AU177=0,AU176=0)),1,IF(OR(AND(AU176&gt;=2,AU177&lt;AU175),AND(AU175="ns",AU177=0,AU176&gt;0),AU177=AU175),0,1)))</f>
        <v>0</v>
      </c>
      <c r="AV178" s="129">
        <f t="shared" si="258"/>
        <v>0</v>
      </c>
      <c r="AW178" s="129"/>
      <c r="AX178" s="129">
        <f t="shared" si="258"/>
        <v>0</v>
      </c>
      <c r="AY178" s="129">
        <f t="shared" si="258"/>
        <v>0</v>
      </c>
    </row>
    <row r="179" spans="1:52" ht="15" customHeight="1" x14ac:dyDescent="0.2">
      <c r="A179" s="11"/>
      <c r="C179" s="8" t="s">
        <v>65</v>
      </c>
      <c r="D179" s="267" t="s">
        <v>114</v>
      </c>
      <c r="E179" s="268"/>
      <c r="F179" s="268"/>
      <c r="G179" s="268"/>
      <c r="H179" s="268"/>
      <c r="I179" s="268"/>
      <c r="J179" s="268"/>
      <c r="K179" s="269"/>
      <c r="L179" s="400"/>
      <c r="M179" s="401"/>
      <c r="N179" s="401"/>
      <c r="O179" s="401"/>
      <c r="P179" s="401"/>
      <c r="Q179" s="401"/>
      <c r="R179" s="402"/>
      <c r="S179" s="273"/>
      <c r="T179" s="273"/>
      <c r="U179" s="273"/>
      <c r="V179" s="273"/>
      <c r="W179" s="273"/>
      <c r="X179" s="273"/>
      <c r="Y179" s="273"/>
      <c r="Z179" s="273"/>
      <c r="AA179" s="273"/>
      <c r="AB179" s="273"/>
      <c r="AC179" s="273"/>
      <c r="AD179" s="273"/>
      <c r="AG179" s="134">
        <f t="shared" si="254"/>
        <v>1</v>
      </c>
      <c r="AH179" s="49">
        <f t="shared" si="249"/>
        <v>0</v>
      </c>
      <c r="AI179" s="49">
        <f t="shared" si="250"/>
        <v>0</v>
      </c>
      <c r="AJ179" s="49">
        <f t="shared" si="251"/>
        <v>0</v>
      </c>
      <c r="AK179" s="113">
        <f t="shared" si="252"/>
        <v>0</v>
      </c>
      <c r="AM179" s="49">
        <f t="shared" si="255"/>
        <v>0</v>
      </c>
      <c r="AN179" s="49">
        <f t="shared" si="256"/>
        <v>0</v>
      </c>
      <c r="AO179" s="49">
        <f t="shared" si="257"/>
        <v>0</v>
      </c>
      <c r="AP179" s="113">
        <f t="shared" si="253"/>
        <v>0</v>
      </c>
      <c r="AZ179" s="116">
        <f>SUM(AT178:AY178)</f>
        <v>0</v>
      </c>
    </row>
    <row r="180" spans="1:52" ht="15" customHeight="1" x14ac:dyDescent="0.2">
      <c r="A180" s="11"/>
      <c r="C180" s="8" t="s">
        <v>67</v>
      </c>
      <c r="D180" s="267" t="s">
        <v>115</v>
      </c>
      <c r="E180" s="268"/>
      <c r="F180" s="268"/>
      <c r="G180" s="268"/>
      <c r="H180" s="268"/>
      <c r="I180" s="268"/>
      <c r="J180" s="268"/>
      <c r="K180" s="269"/>
      <c r="L180" s="400"/>
      <c r="M180" s="401"/>
      <c r="N180" s="401"/>
      <c r="O180" s="401"/>
      <c r="P180" s="401"/>
      <c r="Q180" s="401"/>
      <c r="R180" s="402"/>
      <c r="S180" s="273"/>
      <c r="T180" s="273"/>
      <c r="U180" s="273"/>
      <c r="V180" s="273"/>
      <c r="W180" s="273"/>
      <c r="X180" s="273"/>
      <c r="Y180" s="273"/>
      <c r="Z180" s="273"/>
      <c r="AA180" s="273"/>
      <c r="AB180" s="273"/>
      <c r="AC180" s="273"/>
      <c r="AD180" s="273"/>
      <c r="AG180" s="134">
        <f t="shared" si="254"/>
        <v>1</v>
      </c>
      <c r="AH180" s="49">
        <f t="shared" si="249"/>
        <v>0</v>
      </c>
      <c r="AI180" s="49">
        <f t="shared" si="250"/>
        <v>0</v>
      </c>
      <c r="AJ180" s="49">
        <f t="shared" si="251"/>
        <v>0</v>
      </c>
      <c r="AK180" s="113">
        <f t="shared" si="252"/>
        <v>0</v>
      </c>
      <c r="AM180" s="49">
        <f t="shared" si="255"/>
        <v>0</v>
      </c>
      <c r="AN180" s="49">
        <f t="shared" si="256"/>
        <v>0</v>
      </c>
      <c r="AO180" s="49">
        <f t="shared" si="257"/>
        <v>0</v>
      </c>
      <c r="AP180" s="113">
        <f t="shared" si="253"/>
        <v>0</v>
      </c>
    </row>
    <row r="181" spans="1:52" ht="15" customHeight="1" thickBot="1" x14ac:dyDescent="0.25">
      <c r="A181" s="11"/>
      <c r="C181" s="8" t="s">
        <v>69</v>
      </c>
      <c r="D181" s="267" t="s">
        <v>116</v>
      </c>
      <c r="E181" s="268"/>
      <c r="F181" s="268"/>
      <c r="G181" s="268"/>
      <c r="H181" s="268"/>
      <c r="I181" s="268"/>
      <c r="J181" s="268"/>
      <c r="K181" s="269"/>
      <c r="L181" s="403"/>
      <c r="M181" s="404"/>
      <c r="N181" s="404"/>
      <c r="O181" s="404"/>
      <c r="P181" s="404"/>
      <c r="Q181" s="404"/>
      <c r="R181" s="405"/>
      <c r="S181" s="273"/>
      <c r="T181" s="273"/>
      <c r="U181" s="273"/>
      <c r="V181" s="273"/>
      <c r="W181" s="273"/>
      <c r="X181" s="273"/>
      <c r="Y181" s="273"/>
      <c r="Z181" s="273"/>
      <c r="AA181" s="273"/>
      <c r="AB181" s="273"/>
      <c r="AC181" s="273"/>
      <c r="AD181" s="273"/>
      <c r="AG181" s="134">
        <f t="shared" si="254"/>
        <v>1</v>
      </c>
      <c r="AH181" s="49">
        <f t="shared" si="249"/>
        <v>0</v>
      </c>
      <c r="AI181" s="49">
        <f t="shared" si="250"/>
        <v>0</v>
      </c>
      <c r="AJ181" s="49">
        <f t="shared" si="251"/>
        <v>0</v>
      </c>
      <c r="AK181" s="113">
        <f t="shared" si="252"/>
        <v>0</v>
      </c>
      <c r="AM181" s="49">
        <f t="shared" si="255"/>
        <v>0</v>
      </c>
      <c r="AN181" s="49">
        <f t="shared" si="256"/>
        <v>0</v>
      </c>
      <c r="AO181" s="49">
        <f t="shared" si="257"/>
        <v>0</v>
      </c>
      <c r="AP181" s="113">
        <f t="shared" si="253"/>
        <v>0</v>
      </c>
    </row>
    <row r="182" spans="1:52" ht="15" customHeight="1" thickBot="1" x14ac:dyDescent="0.25">
      <c r="A182" s="11"/>
      <c r="C182" s="8" t="s">
        <v>90</v>
      </c>
      <c r="D182" s="267" t="s">
        <v>378</v>
      </c>
      <c r="E182" s="268"/>
      <c r="F182" s="268"/>
      <c r="G182" s="268"/>
      <c r="H182" s="268"/>
      <c r="I182" s="268"/>
      <c r="J182" s="268"/>
      <c r="K182" s="268"/>
      <c r="L182" s="406"/>
      <c r="M182" s="406"/>
      <c r="N182" s="406"/>
      <c r="O182" s="406"/>
      <c r="P182" s="406"/>
      <c r="Q182" s="406"/>
      <c r="R182" s="406"/>
      <c r="S182" s="407"/>
      <c r="T182" s="273"/>
      <c r="U182" s="273"/>
      <c r="V182" s="273"/>
      <c r="W182" s="273"/>
      <c r="X182" s="273"/>
      <c r="Y182" s="273"/>
      <c r="Z182" s="273"/>
      <c r="AA182" s="273"/>
      <c r="AB182" s="273"/>
      <c r="AC182" s="273"/>
      <c r="AD182" s="273"/>
      <c r="AG182" s="134">
        <f>COUNTBLANK(S182:AD182)</f>
        <v>12</v>
      </c>
      <c r="AH182" s="49">
        <f t="shared" si="249"/>
        <v>0</v>
      </c>
      <c r="AI182" s="49">
        <f t="shared" si="250"/>
        <v>0</v>
      </c>
      <c r="AJ182" s="49">
        <f t="shared" si="251"/>
        <v>0</v>
      </c>
      <c r="AK182" s="154">
        <f>IF($AG$171=$AH$171,0,IF(OR(AND(AH182=0,AI182&gt;0),AND(AH182="NS",AJ182&gt;0),AND(AH182="ns",AJ182=0,AI182=0)),1,IF(OR(AND(AH182&gt;0,AI182=2),AND(AH182="NS",AI182=2),AND(AH182="NS",AJ182=0,AI182&gt;0),AH182=AJ182,AND(AH182="na",AL182=2)),0,1)))</f>
        <v>0</v>
      </c>
      <c r="AL182" s="11">
        <f>COUNTIF(U182:X182,"NA")</f>
        <v>0</v>
      </c>
      <c r="AM182" s="49">
        <f t="shared" si="255"/>
        <v>0</v>
      </c>
      <c r="AN182" s="49">
        <f t="shared" si="256"/>
        <v>0</v>
      </c>
      <c r="AO182" s="49">
        <f t="shared" si="257"/>
        <v>0</v>
      </c>
      <c r="AP182" s="154">
        <f>IF($AG$171=$AH$171,0,IF(OR(AND(AM182=0,AN182&gt;0),AND(AM182="NS",AO182&gt;0),AND(AM182="ns",AO182=0,AN182=0)),1,IF(OR(AND(AM182&gt;0,AN182=2),AND(AM182="NS",AN182=2),AND(AM182="NS",AO182=0,AN182&gt;0),AM182=AO182,AND(AM182="na",AQ182=2)),0,1)))</f>
        <v>0</v>
      </c>
      <c r="AQ182" s="11">
        <f>COUNTIF(AA182:AD182,"NA")</f>
        <v>0</v>
      </c>
    </row>
    <row r="183" spans="1:52" ht="15" customHeight="1" x14ac:dyDescent="0.2">
      <c r="A183" s="11"/>
      <c r="C183" s="8" t="s">
        <v>92</v>
      </c>
      <c r="D183" s="267" t="s">
        <v>267</v>
      </c>
      <c r="E183" s="268"/>
      <c r="F183" s="268"/>
      <c r="G183" s="268"/>
      <c r="H183" s="268"/>
      <c r="I183" s="268"/>
      <c r="J183" s="268"/>
      <c r="K183" s="269"/>
      <c r="L183" s="331"/>
      <c r="M183" s="332"/>
      <c r="N183" s="332"/>
      <c r="O183" s="332"/>
      <c r="P183" s="332"/>
      <c r="Q183" s="332"/>
      <c r="R183" s="333"/>
      <c r="S183" s="273"/>
      <c r="T183" s="273"/>
      <c r="U183" s="273"/>
      <c r="V183" s="273"/>
      <c r="W183" s="273"/>
      <c r="X183" s="273"/>
      <c r="Y183" s="273"/>
      <c r="Z183" s="273"/>
      <c r="AA183" s="273"/>
      <c r="AB183" s="273"/>
      <c r="AC183" s="273"/>
      <c r="AD183" s="273"/>
      <c r="AG183" s="134">
        <f t="shared" si="254"/>
        <v>1</v>
      </c>
      <c r="AH183" s="49">
        <f t="shared" si="249"/>
        <v>0</v>
      </c>
      <c r="AI183" s="49">
        <f t="shared" si="250"/>
        <v>0</v>
      </c>
      <c r="AJ183" s="49">
        <f t="shared" si="251"/>
        <v>0</v>
      </c>
      <c r="AK183" s="113">
        <f t="shared" si="252"/>
        <v>0</v>
      </c>
      <c r="AM183" s="49">
        <f t="shared" si="255"/>
        <v>0</v>
      </c>
      <c r="AN183" s="49">
        <f t="shared" si="256"/>
        <v>0</v>
      </c>
      <c r="AO183" s="49">
        <f t="shared" si="257"/>
        <v>0</v>
      </c>
      <c r="AP183" s="113">
        <f t="shared" si="253"/>
        <v>0</v>
      </c>
    </row>
    <row r="184" spans="1:52" ht="15" customHeight="1" x14ac:dyDescent="0.2">
      <c r="A184" s="11"/>
      <c r="I184" s="13"/>
      <c r="K184" s="71"/>
      <c r="L184" s="71"/>
      <c r="M184" s="71"/>
      <c r="N184" s="71"/>
      <c r="O184" s="71"/>
      <c r="P184" s="71"/>
      <c r="Q184" s="71"/>
      <c r="R184" s="63" t="s">
        <v>34</v>
      </c>
      <c r="S184" s="330">
        <f>IF(AND(SUM(S173:T183)=0,COUNTIF(S173:T183,"NS")&gt;0),"NS",SUM(S173:T183))</f>
        <v>0</v>
      </c>
      <c r="T184" s="330"/>
      <c r="U184" s="330">
        <f>IF(AND(SUM(U173:V183)=0,COUNTIF(U173:V183,"NS")&gt;0),"NS",SUM(U173:V183))</f>
        <v>0</v>
      </c>
      <c r="V184" s="330"/>
      <c r="W184" s="330">
        <f>IF(AND(SUM(W173:X183)=0,COUNTIF(W173:X183,"NS")&gt;0),"NS",SUM(W173:X183))</f>
        <v>0</v>
      </c>
      <c r="X184" s="330"/>
      <c r="Y184" s="330">
        <f>IF(AND(SUM(Y173:Z183)=0,COUNTIF(Y173:Z183,"NS")&gt;0),"NS",SUM(Y173:Z183))</f>
        <v>0</v>
      </c>
      <c r="Z184" s="330"/>
      <c r="AA184" s="330">
        <f>IF(AND(SUM(AA173:AB183)=0,COUNTIF(AA173:AB183,"NS")&gt;0),"NS",SUM(AA173:AB183))</f>
        <v>0</v>
      </c>
      <c r="AB184" s="330"/>
      <c r="AC184" s="330">
        <f>IF(AND(SUM(AC173:AD183)=0,COUNTIF(AC173:AD183,"NS")&gt;0),"NS",SUM(AC173:AD183))</f>
        <v>0</v>
      </c>
      <c r="AD184" s="330"/>
      <c r="AK184" s="117">
        <f>SUM(AK173:AK183)</f>
        <v>0</v>
      </c>
      <c r="AP184" s="117">
        <f>SUM(AP173:AP183)</f>
        <v>0</v>
      </c>
    </row>
    <row r="185" spans="1:52" ht="15" customHeight="1" x14ac:dyDescent="0.2">
      <c r="A185" s="11"/>
      <c r="B185" s="245" t="str">
        <f>IF(OR((AG171=AH171),AND(COUNTIF(S182:AD182,"NA")=6,F186=""),AND(COUNTBLANK(S182:AD182)=6,COUNTIF(S182:AD182,"NA")=0,F186&lt;&gt;"")),"","Error: Debe completar toda la información requerida para Materia Mixta.")</f>
        <v/>
      </c>
      <c r="C185" s="245"/>
      <c r="D185" s="245"/>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c r="AA185" s="245"/>
      <c r="AB185" s="245"/>
      <c r="AC185" s="245"/>
      <c r="AD185" s="245"/>
    </row>
    <row r="186" spans="1:52" ht="45" customHeight="1" x14ac:dyDescent="0.2">
      <c r="A186" s="11"/>
      <c r="C186" s="300" t="s">
        <v>311</v>
      </c>
      <c r="D186" s="300"/>
      <c r="E186" s="300"/>
      <c r="F186" s="398"/>
      <c r="G186" s="398"/>
      <c r="H186" s="398"/>
      <c r="I186" s="398"/>
      <c r="J186" s="398"/>
      <c r="K186" s="398"/>
      <c r="L186" s="398"/>
      <c r="M186" s="398"/>
      <c r="N186" s="398"/>
      <c r="O186" s="398"/>
      <c r="P186" s="398"/>
      <c r="Q186" s="398"/>
      <c r="R186" s="398"/>
      <c r="S186" s="398"/>
      <c r="T186" s="398"/>
      <c r="U186" s="398"/>
      <c r="V186" s="398"/>
      <c r="W186" s="398"/>
      <c r="X186" s="398"/>
      <c r="Y186" s="398"/>
      <c r="Z186" s="398"/>
      <c r="AA186" s="398"/>
      <c r="AB186" s="398"/>
      <c r="AC186" s="398"/>
      <c r="AD186" s="398"/>
    </row>
    <row r="187" spans="1:52" ht="15" customHeight="1" x14ac:dyDescent="0.2">
      <c r="A187" s="11"/>
      <c r="B187" s="245" t="str">
        <f>IF(OR((AG171=AH171),AND(L183=1,COUNTBLANK(S183:AD183)=6,F188&lt;&gt;""),AND(OR(L183=2,L183=9),COUNTBLANK(S183:AD183)=12)),"","Error: Debe completar toda la información requerida para Otra Materia.")</f>
        <v/>
      </c>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row>
    <row r="188" spans="1:52" ht="45" customHeight="1" x14ac:dyDescent="0.2">
      <c r="A188" s="11"/>
      <c r="C188" s="300" t="s">
        <v>509</v>
      </c>
      <c r="D188" s="300"/>
      <c r="E188" s="300"/>
      <c r="F188" s="301"/>
      <c r="G188" s="301"/>
      <c r="H188" s="301"/>
      <c r="I188" s="301"/>
      <c r="J188" s="301"/>
      <c r="K188" s="301"/>
      <c r="L188" s="301"/>
      <c r="M188" s="301"/>
      <c r="N188" s="301"/>
      <c r="O188" s="301"/>
      <c r="P188" s="301"/>
      <c r="Q188" s="301"/>
      <c r="R188" s="301"/>
      <c r="S188" s="301"/>
      <c r="T188" s="301"/>
      <c r="U188" s="301"/>
      <c r="V188" s="301"/>
      <c r="W188" s="301"/>
      <c r="X188" s="301"/>
      <c r="Y188" s="301"/>
      <c r="Z188" s="301"/>
      <c r="AA188" s="301"/>
      <c r="AB188" s="301"/>
      <c r="AC188" s="301"/>
      <c r="AD188" s="301"/>
    </row>
    <row r="189" spans="1:52" x14ac:dyDescent="0.2">
      <c r="A189" s="11"/>
    </row>
    <row r="190" spans="1:52" ht="24" customHeight="1" x14ac:dyDescent="0.2">
      <c r="C190" s="272" t="s">
        <v>315</v>
      </c>
      <c r="D190" s="272"/>
      <c r="E190" s="272"/>
      <c r="F190" s="272"/>
      <c r="G190" s="272"/>
      <c r="H190" s="272"/>
      <c r="I190" s="272"/>
      <c r="J190" s="272"/>
      <c r="K190" s="272"/>
      <c r="L190" s="272"/>
      <c r="M190" s="272"/>
      <c r="N190" s="272"/>
      <c r="O190" s="272"/>
      <c r="P190" s="272"/>
      <c r="Q190" s="272"/>
      <c r="R190" s="272"/>
      <c r="S190" s="272"/>
      <c r="T190" s="272"/>
      <c r="U190" s="272"/>
      <c r="V190" s="272"/>
      <c r="W190" s="272"/>
      <c r="X190" s="272"/>
      <c r="Y190" s="272"/>
      <c r="Z190" s="272"/>
      <c r="AA190" s="272"/>
      <c r="AB190" s="272"/>
      <c r="AC190" s="272"/>
      <c r="AD190" s="272"/>
    </row>
    <row r="191" spans="1:52" ht="60" customHeight="1" x14ac:dyDescent="0.2">
      <c r="C191" s="301"/>
      <c r="D191" s="301"/>
      <c r="E191" s="301"/>
      <c r="F191" s="301"/>
      <c r="G191" s="301"/>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row>
    <row r="192" spans="1:52" x14ac:dyDescent="0.2">
      <c r="B192" s="243" t="str">
        <f>IF(SUM(AK184:AP184)&gt;=1,"Error: Verificar la suma por fila.","")</f>
        <v/>
      </c>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row>
    <row r="193" spans="1:52" x14ac:dyDescent="0.2">
      <c r="B193" s="243" t="str">
        <f>IF(SUM(AZ179)&gt;=1,"Error: Verificar la consistencia con la pregunta 5","")</f>
        <v/>
      </c>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row>
    <row r="194" spans="1:52" ht="15" customHeight="1" x14ac:dyDescent="0.2">
      <c r="B194" s="245" t="str">
        <f>IF(OR(AG171=AH171,AG171=AI171),"","Error: Debe completar toda la información requerida.")</f>
        <v/>
      </c>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c r="AA194" s="245"/>
      <c r="AB194" s="245"/>
      <c r="AC194" s="245"/>
      <c r="AD194" s="245"/>
    </row>
    <row r="195" spans="1:52" ht="36" customHeight="1" x14ac:dyDescent="0.2">
      <c r="A195" s="80" t="s">
        <v>118</v>
      </c>
      <c r="B195" s="408" t="s">
        <v>427</v>
      </c>
      <c r="C195" s="377"/>
      <c r="D195" s="377"/>
      <c r="E195" s="377"/>
      <c r="F195" s="377"/>
      <c r="G195" s="377"/>
      <c r="H195" s="377"/>
      <c r="I195" s="377"/>
      <c r="J195" s="377"/>
      <c r="K195" s="377"/>
      <c r="L195" s="377"/>
      <c r="M195" s="377"/>
      <c r="N195" s="377"/>
      <c r="O195" s="377"/>
      <c r="P195" s="377"/>
      <c r="Q195" s="377"/>
      <c r="R195" s="377"/>
      <c r="S195" s="377"/>
      <c r="T195" s="377"/>
      <c r="U195" s="377"/>
      <c r="V195" s="377"/>
      <c r="W195" s="377"/>
      <c r="X195" s="377"/>
      <c r="Y195" s="377"/>
      <c r="Z195" s="377"/>
      <c r="AA195" s="377"/>
      <c r="AB195" s="377"/>
      <c r="AC195" s="377"/>
      <c r="AD195" s="377"/>
    </row>
    <row r="196" spans="1:52" ht="36" customHeight="1" x14ac:dyDescent="0.2">
      <c r="A196" s="4"/>
      <c r="B196" s="86"/>
      <c r="C196" s="289" t="s">
        <v>496</v>
      </c>
      <c r="D196" s="289"/>
      <c r="E196" s="289"/>
      <c r="F196" s="289"/>
      <c r="G196" s="289"/>
      <c r="H196" s="289"/>
      <c r="I196" s="289"/>
      <c r="J196" s="289"/>
      <c r="K196" s="289"/>
      <c r="L196" s="289"/>
      <c r="M196" s="289"/>
      <c r="N196" s="289"/>
      <c r="O196" s="289"/>
      <c r="P196" s="289"/>
      <c r="Q196" s="289"/>
      <c r="R196" s="289"/>
      <c r="S196" s="289"/>
      <c r="T196" s="289"/>
      <c r="U196" s="289"/>
      <c r="V196" s="289"/>
      <c r="W196" s="289"/>
      <c r="X196" s="289"/>
      <c r="Y196" s="289"/>
      <c r="Z196" s="289"/>
      <c r="AA196" s="289"/>
      <c r="AB196" s="289"/>
      <c r="AC196" s="289"/>
      <c r="AD196" s="289"/>
    </row>
    <row r="197" spans="1:52" ht="48" customHeight="1" x14ac:dyDescent="0.2">
      <c r="A197" s="4"/>
      <c r="B197" s="86"/>
      <c r="C197" s="289" t="s">
        <v>497</v>
      </c>
      <c r="D197" s="289"/>
      <c r="E197" s="289"/>
      <c r="F197" s="289"/>
      <c r="G197" s="289"/>
      <c r="H197" s="289"/>
      <c r="I197" s="289"/>
      <c r="J197" s="289"/>
      <c r="K197" s="289"/>
      <c r="L197" s="289"/>
      <c r="M197" s="289"/>
      <c r="N197" s="289"/>
      <c r="O197" s="289"/>
      <c r="P197" s="289"/>
      <c r="Q197" s="289"/>
      <c r="R197" s="289"/>
      <c r="S197" s="289"/>
      <c r="T197" s="289"/>
      <c r="U197" s="289"/>
      <c r="V197" s="289"/>
      <c r="W197" s="289"/>
      <c r="X197" s="289"/>
      <c r="Y197" s="289"/>
      <c r="Z197" s="289"/>
      <c r="AA197" s="289"/>
      <c r="AB197" s="289"/>
      <c r="AC197" s="289"/>
      <c r="AD197" s="289"/>
    </row>
    <row r="198" spans="1:52" ht="48" customHeight="1" x14ac:dyDescent="0.2">
      <c r="A198" s="4"/>
      <c r="B198" s="72"/>
      <c r="C198" s="272" t="s">
        <v>411</v>
      </c>
      <c r="D198" s="272"/>
      <c r="E198" s="272"/>
      <c r="F198" s="272"/>
      <c r="G198" s="272"/>
      <c r="H198" s="272"/>
      <c r="I198" s="272"/>
      <c r="J198" s="272"/>
      <c r="K198" s="272"/>
      <c r="L198" s="272"/>
      <c r="M198" s="272"/>
      <c r="N198" s="272"/>
      <c r="O198" s="272"/>
      <c r="P198" s="272"/>
      <c r="Q198" s="272"/>
      <c r="R198" s="272"/>
      <c r="S198" s="272"/>
      <c r="T198" s="272"/>
      <c r="U198" s="272"/>
      <c r="V198" s="272"/>
      <c r="W198" s="272"/>
      <c r="X198" s="272"/>
      <c r="Y198" s="272"/>
      <c r="Z198" s="272"/>
      <c r="AA198" s="272"/>
      <c r="AB198" s="272"/>
      <c r="AC198" s="272"/>
      <c r="AD198" s="272"/>
    </row>
    <row r="199" spans="1:52" ht="60" customHeight="1" x14ac:dyDescent="0.2">
      <c r="C199" s="290" t="s">
        <v>316</v>
      </c>
      <c r="D199" s="290"/>
      <c r="E199" s="290"/>
      <c r="F199" s="290"/>
      <c r="G199" s="290"/>
      <c r="H199" s="290"/>
      <c r="I199" s="290"/>
      <c r="J199" s="290"/>
      <c r="K199" s="290"/>
      <c r="L199" s="290"/>
      <c r="M199" s="290"/>
      <c r="N199" s="290"/>
      <c r="O199" s="290"/>
      <c r="P199" s="290"/>
      <c r="Q199" s="290"/>
      <c r="R199" s="290"/>
      <c r="S199" s="290"/>
      <c r="T199" s="290"/>
      <c r="U199" s="290"/>
      <c r="V199" s="290"/>
      <c r="W199" s="290"/>
      <c r="X199" s="290"/>
      <c r="Y199" s="290"/>
      <c r="Z199" s="290"/>
      <c r="AA199" s="290"/>
      <c r="AB199" s="290"/>
      <c r="AC199" s="290"/>
      <c r="AD199" s="290"/>
    </row>
    <row r="200" spans="1:52" ht="60" customHeight="1" x14ac:dyDescent="0.2">
      <c r="C200" s="272" t="s">
        <v>412</v>
      </c>
      <c r="D200" s="272"/>
      <c r="E200" s="272"/>
      <c r="F200" s="272"/>
      <c r="G200" s="272"/>
      <c r="H200" s="272"/>
      <c r="I200" s="272"/>
      <c r="J200" s="272"/>
      <c r="K200" s="272"/>
      <c r="L200" s="272"/>
      <c r="M200" s="272"/>
      <c r="N200" s="272"/>
      <c r="O200" s="272"/>
      <c r="P200" s="272"/>
      <c r="Q200" s="272"/>
      <c r="R200" s="272"/>
      <c r="S200" s="272"/>
      <c r="T200" s="272"/>
      <c r="U200" s="272"/>
      <c r="V200" s="272"/>
      <c r="W200" s="272"/>
      <c r="X200" s="272"/>
      <c r="Y200" s="272"/>
      <c r="Z200" s="272"/>
      <c r="AA200" s="272"/>
      <c r="AB200" s="272"/>
      <c r="AC200" s="272"/>
      <c r="AD200" s="272"/>
    </row>
    <row r="201" spans="1:52" ht="72" customHeight="1" x14ac:dyDescent="0.2">
      <c r="C201" s="290" t="s">
        <v>317</v>
      </c>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290"/>
      <c r="Z201" s="290"/>
      <c r="AA201" s="290"/>
      <c r="AB201" s="290"/>
      <c r="AC201" s="290"/>
      <c r="AD201" s="290"/>
    </row>
    <row r="202" spans="1:52" ht="15" customHeight="1" x14ac:dyDescent="0.2">
      <c r="AT202" s="11" t="s">
        <v>575</v>
      </c>
    </row>
    <row r="203" spans="1:52" ht="39" customHeight="1" x14ac:dyDescent="0.25">
      <c r="C203" s="270" t="s">
        <v>313</v>
      </c>
      <c r="D203" s="270"/>
      <c r="E203" s="270"/>
      <c r="F203" s="270"/>
      <c r="G203" s="270"/>
      <c r="H203" s="270"/>
      <c r="I203" s="270"/>
      <c r="J203" s="270"/>
      <c r="K203" s="270"/>
      <c r="L203" s="270"/>
      <c r="M203" s="270"/>
      <c r="N203" s="270"/>
      <c r="O203" s="270"/>
      <c r="P203" s="270"/>
      <c r="Q203" s="274" t="s">
        <v>314</v>
      </c>
      <c r="R203" s="274"/>
      <c r="S203" s="274"/>
      <c r="T203" s="274"/>
      <c r="U203" s="274"/>
      <c r="V203" s="274"/>
      <c r="W203" s="274"/>
      <c r="X203" s="274"/>
      <c r="Y203" s="274"/>
      <c r="Z203" s="274"/>
      <c r="AA203" s="274"/>
      <c r="AB203" s="274"/>
      <c r="AC203" s="274"/>
      <c r="AD203" s="274"/>
      <c r="AG203" s="11">
        <f>COUNTBLANK(C205:AD205)</f>
        <v>28</v>
      </c>
      <c r="AH203" s="11">
        <v>28</v>
      </c>
      <c r="AI203" s="11">
        <f>IF(SUM(AG207:AG208)=0,AG203,1)</f>
        <v>1</v>
      </c>
      <c r="AS203"/>
      <c r="AT203" s="278" t="s">
        <v>41</v>
      </c>
      <c r="AU203" s="279"/>
      <c r="AV203" s="280"/>
      <c r="AW203" s="278"/>
      <c r="AX203" s="279"/>
      <c r="AY203" s="280"/>
    </row>
    <row r="204" spans="1:52" ht="15" customHeight="1" x14ac:dyDescent="0.25">
      <c r="C204" s="270" t="s">
        <v>40</v>
      </c>
      <c r="D204" s="270"/>
      <c r="E204" s="270"/>
      <c r="F204" s="270"/>
      <c r="G204" s="271" t="s">
        <v>37</v>
      </c>
      <c r="H204" s="271"/>
      <c r="I204" s="271"/>
      <c r="J204" s="271"/>
      <c r="K204" s="271"/>
      <c r="L204" s="271" t="s">
        <v>39</v>
      </c>
      <c r="M204" s="271"/>
      <c r="N204" s="271"/>
      <c r="O204" s="271"/>
      <c r="P204" s="271"/>
      <c r="Q204" s="270" t="s">
        <v>40</v>
      </c>
      <c r="R204" s="270"/>
      <c r="S204" s="270"/>
      <c r="T204" s="270"/>
      <c r="U204" s="271" t="s">
        <v>37</v>
      </c>
      <c r="V204" s="271"/>
      <c r="W204" s="271"/>
      <c r="X204" s="271"/>
      <c r="Y204" s="271"/>
      <c r="Z204" s="271" t="s">
        <v>39</v>
      </c>
      <c r="AA204" s="271"/>
      <c r="AB204" s="271"/>
      <c r="AC204" s="271"/>
      <c r="AD204" s="271"/>
      <c r="AG204" s="114" t="s">
        <v>562</v>
      </c>
      <c r="AH204" s="114" t="s">
        <v>560</v>
      </c>
      <c r="AI204" s="114" t="s">
        <v>559</v>
      </c>
      <c r="AJ204" s="114" t="s">
        <v>561</v>
      </c>
      <c r="AL204" s="114" t="s">
        <v>562</v>
      </c>
      <c r="AM204" s="114" t="s">
        <v>560</v>
      </c>
      <c r="AN204" s="114" t="s">
        <v>559</v>
      </c>
      <c r="AO204" s="114" t="s">
        <v>561</v>
      </c>
      <c r="AS204"/>
      <c r="AT204" s="196" t="s">
        <v>119</v>
      </c>
      <c r="AU204" s="192" t="s">
        <v>37</v>
      </c>
      <c r="AV204" s="192" t="s">
        <v>39</v>
      </c>
      <c r="AW204" s="196"/>
      <c r="AX204" s="192"/>
      <c r="AY204" s="192"/>
    </row>
    <row r="205" spans="1:52" ht="15" customHeight="1" x14ac:dyDescent="0.2">
      <c r="C205" s="301"/>
      <c r="D205" s="301"/>
      <c r="E205" s="301"/>
      <c r="F205" s="301"/>
      <c r="G205" s="301"/>
      <c r="H205" s="301"/>
      <c r="I205" s="301"/>
      <c r="J205" s="301"/>
      <c r="K205" s="301"/>
      <c r="L205" s="301"/>
      <c r="M205" s="301"/>
      <c r="N205" s="301"/>
      <c r="O205" s="301"/>
      <c r="P205" s="301"/>
      <c r="Q205" s="301"/>
      <c r="R205" s="301"/>
      <c r="S205" s="301"/>
      <c r="T205" s="301"/>
      <c r="U205" s="301"/>
      <c r="V205" s="301"/>
      <c r="W205" s="301"/>
      <c r="X205" s="301"/>
      <c r="Y205" s="301"/>
      <c r="Z205" s="301"/>
      <c r="AA205" s="301"/>
      <c r="AB205" s="301"/>
      <c r="AC205" s="301"/>
      <c r="AD205" s="301"/>
      <c r="AG205" s="49">
        <f>C205</f>
        <v>0</v>
      </c>
      <c r="AH205" s="49">
        <f>COUNTIF(G205:P205,"NS")</f>
        <v>0</v>
      </c>
      <c r="AI205" s="49">
        <f>SUM(G205:P205)</f>
        <v>0</v>
      </c>
      <c r="AJ205" s="113">
        <f>IF($AG$203=$AH$203,0,IF(OR(AND(AG205=0,AH205&gt;0),AND(AG205="NS",AI205&gt;0),AND(AG205="ns",AI205=0,AH205=0)),1,IF(OR(AND(AG205&gt;0,AH205=2),AND(AG205="NS",AH205=2),AND(AG205="NS",AI205=0,AH205&gt;0),AG205=AI205),0,1)))</f>
        <v>0</v>
      </c>
      <c r="AL205" s="49">
        <f>Q205</f>
        <v>0</v>
      </c>
      <c r="AM205" s="49">
        <f>COUNTIF(U205:AD205,"NS")</f>
        <v>0</v>
      </c>
      <c r="AN205" s="49">
        <f>SUM(U205:AD205)</f>
        <v>0</v>
      </c>
      <c r="AO205" s="113">
        <f>IF($AG$203=$AH$203,0,IF(OR(AND(AL205=0,AM205&gt;0),AND(AL205="NS",AN205&gt;0),AND(AL205="ns",AN205=0,AM205=0)),1,IF(OR(AND(AL205&gt;0,AM205=2),AND(AL205="NS",AM205=2),AND(AL205="NS",AN205=0,AM205&gt;0),AL205=AN205),0,1)))</f>
        <v>0</v>
      </c>
      <c r="AS205" s="134" t="s">
        <v>570</v>
      </c>
      <c r="AU205" s="11">
        <f>IF(AND(SUM(U176,U182)=0,SUM(COUNTIF(U176,"NS"),COUNTIF(U182,"NS"))&gt;0),"NS",SUM(U176,U182))</f>
        <v>0</v>
      </c>
      <c r="AV205" s="11">
        <f>IF(AND(SUM(W176,W182)=0,SUM(COUNTIF(W176,"NS"),COUNTIF(W182,"NS"))&gt;0),"NS",SUM(W176,W182))</f>
        <v>0</v>
      </c>
      <c r="AX205" s="11">
        <f>IF(AND(SUM(U177,AA182)=0,SUM(COUNTIF(U177,"NS"),COUNTIF(AA182,"NS"))&gt;0),"NS",SUM(U177,AA182))</f>
        <v>0</v>
      </c>
      <c r="AY205" s="11">
        <f>IF(AND(SUM(W177,AC182)=0,SUM(COUNTIF(W177,"NS"),COUNTIF(AC182,"NS"))&gt;0),"NS",SUM(W177,AC182))</f>
        <v>0</v>
      </c>
    </row>
    <row r="206" spans="1:52" ht="15" customHeight="1" x14ac:dyDescent="0.2">
      <c r="AS206" s="134" t="s">
        <v>567</v>
      </c>
      <c r="AU206" s="11">
        <f>COUNTIF(U205,"NS")+COUNTIF(G205,"NS")</f>
        <v>0</v>
      </c>
      <c r="AV206" s="11">
        <f>COUNTIF(Z205,"NS")+COUNTIF(L205,"NS")</f>
        <v>0</v>
      </c>
      <c r="AX206" s="11">
        <f>COUNTIF(U205,"NS")</f>
        <v>0</v>
      </c>
      <c r="AY206" s="11">
        <f>COUNTIF(Z205,"NS")</f>
        <v>0</v>
      </c>
    </row>
    <row r="207" spans="1:52" ht="24" customHeight="1" x14ac:dyDescent="0.2">
      <c r="C207" s="272" t="s">
        <v>315</v>
      </c>
      <c r="D207" s="272"/>
      <c r="E207" s="272"/>
      <c r="F207" s="272"/>
      <c r="G207" s="272"/>
      <c r="H207" s="272"/>
      <c r="I207" s="272"/>
      <c r="J207" s="272"/>
      <c r="K207" s="272"/>
      <c r="L207" s="272"/>
      <c r="M207" s="272"/>
      <c r="N207" s="272"/>
      <c r="O207" s="272"/>
      <c r="P207" s="272"/>
      <c r="Q207" s="272"/>
      <c r="R207" s="272"/>
      <c r="S207" s="272"/>
      <c r="T207" s="272"/>
      <c r="U207" s="272"/>
      <c r="V207" s="272"/>
      <c r="W207" s="272"/>
      <c r="X207" s="272"/>
      <c r="Y207" s="272"/>
      <c r="Z207" s="272"/>
      <c r="AA207" s="272"/>
      <c r="AB207" s="272"/>
      <c r="AC207" s="272"/>
      <c r="AD207" s="272"/>
      <c r="AG207" s="11">
        <f>IF(AND(OR(L176=2,L176=9),COUNTBLANK(C205:P205)=14),0,IF(AND(L176=1,COUNTBLANK(C205:P205)=11),0,1))</f>
        <v>1</v>
      </c>
      <c r="AS207" s="134" t="s">
        <v>571</v>
      </c>
      <c r="AU207" s="11">
        <f>SUM(G205,U205)</f>
        <v>0</v>
      </c>
      <c r="AV207" s="11">
        <f>SUM(L205,Z205)</f>
        <v>0</v>
      </c>
      <c r="AX207" s="11">
        <f>SUM(U205)</f>
        <v>0</v>
      </c>
      <c r="AY207" s="11">
        <f>SUM(Z205)</f>
        <v>0</v>
      </c>
    </row>
    <row r="208" spans="1:52" ht="60" customHeight="1" x14ac:dyDescent="0.25">
      <c r="C208" s="301"/>
      <c r="D208" s="301"/>
      <c r="E208" s="301"/>
      <c r="F208" s="301"/>
      <c r="G208" s="301"/>
      <c r="H208" s="301"/>
      <c r="I208" s="301"/>
      <c r="J208" s="301"/>
      <c r="K208" s="301"/>
      <c r="L208" s="301"/>
      <c r="M208" s="301"/>
      <c r="N208" s="301"/>
      <c r="O208" s="301"/>
      <c r="P208" s="301"/>
      <c r="Q208" s="301"/>
      <c r="R208" s="301"/>
      <c r="S208" s="301"/>
      <c r="T208" s="301"/>
      <c r="U208" s="301"/>
      <c r="V208" s="301"/>
      <c r="W208" s="301"/>
      <c r="X208" s="301"/>
      <c r="Y208" s="301"/>
      <c r="Z208" s="301"/>
      <c r="AA208" s="301"/>
      <c r="AB208" s="301"/>
      <c r="AC208" s="301"/>
      <c r="AD208" s="301"/>
      <c r="AG208" s="11">
        <f>IF(AND(OR(L177=2,L177=9),COUNTBLANK(Q205:AD205)=14),0,IF(AND(L177=1,COUNTBLANK(Q205:AD205)=11),0,1))</f>
        <v>1</v>
      </c>
      <c r="AS208" s="134" t="s">
        <v>572</v>
      </c>
      <c r="AT208" s="129"/>
      <c r="AU208" s="129">
        <f>IF($AG$203=$AH$203,0,IF(OR(AND(AU205=0,AU206&gt;0),AND(AU205="ns",AU207&gt;0),AND(AU205="ns",AU207=0,AU206=0)),1,
IF(OR(AND(AU206=1,AU207&lt;AU205),AND(AU205="ns",AU207=0,AU206&gt;0),AU207&lt;=AU205),0,1)))</f>
        <v>0</v>
      </c>
      <c r="AV208" s="129">
        <f>IF($AG$203=$AH$203,0,IF(OR(AND(AV205=0,AV206&gt;0),AND(AV205="ns",AV207&gt;0),AND(AV205="ns",AV207=0,AV206=0)),1,
IF(OR(AND(AV206=1,AV207&lt;AV205),AND(AV205="ns",AV207=0,AV206&gt;0),AV207&lt;=AV205),0,1)))</f>
        <v>0</v>
      </c>
      <c r="AW208" s="163"/>
      <c r="AX208" s="163">
        <f>IF($AG$203=$AH$203,0,IF(OR(AND(AX205=0,AX206&gt;0),AND(AX205="ns",AX207&gt;0),AND(AX205="ns",AX207=0,AX206=0)),1,
IF(OR(AND(AX206=1,AX207&lt;AX205),AND(AX205="ns",AX207=0,AX206&gt;0),AX207=AX205),0,1)))</f>
        <v>0</v>
      </c>
      <c r="AY208" s="163">
        <f>IF($AG$203=$AH$203,0,IF(OR(AND(AY205=0,AY206&gt;0),AND(AY205="ns",AY207&gt;0),AND(AY205="ns",AY207=0,AY206=0)),1,
IF(OR(AND(AY206=1,AY207&lt;AY205),AND(AY205="ns",AY207=0,AY206&gt;0),AY207=AY205),0,1)))</f>
        <v>0</v>
      </c>
      <c r="AZ208" s="116">
        <f>SUM(AT208:AY208)</f>
        <v>0</v>
      </c>
    </row>
    <row r="209" spans="1:82" ht="15" customHeight="1" x14ac:dyDescent="0.2">
      <c r="B209" s="243" t="str">
        <f>IF(SUM(AJ205,AO205)&gt;=1,"Error: Verificar la suma por fila.","")</f>
        <v/>
      </c>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row>
    <row r="210" spans="1:82" ht="15" customHeight="1" x14ac:dyDescent="0.2">
      <c r="B210" s="243" t="str">
        <f>IF(SUM(AZ208)&gt;=1,"Error: Verificar la consistencia con la pregunta anterior","")</f>
        <v/>
      </c>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row>
    <row r="211" spans="1:82" ht="15" customHeight="1" x14ac:dyDescent="0.2">
      <c r="B211" s="245" t="str">
        <f>IF(OR(AG203=AH203,AG203=AI203),"","Error: Debe completar toda la información requerida.")</f>
        <v/>
      </c>
      <c r="C211" s="245"/>
      <c r="D211" s="245"/>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row>
    <row r="212" spans="1:82" ht="29.25" customHeight="1" x14ac:dyDescent="0.2">
      <c r="A212" s="4" t="s">
        <v>122</v>
      </c>
      <c r="B212" s="324" t="s">
        <v>428</v>
      </c>
      <c r="C212" s="324"/>
      <c r="D212" s="324"/>
      <c r="E212" s="324"/>
      <c r="F212" s="324"/>
      <c r="G212" s="324"/>
      <c r="H212" s="324"/>
      <c r="I212" s="324"/>
      <c r="J212" s="324"/>
      <c r="K212" s="324"/>
      <c r="L212" s="324"/>
      <c r="M212" s="324"/>
      <c r="N212" s="324"/>
      <c r="O212" s="324"/>
      <c r="P212" s="324"/>
      <c r="Q212" s="324"/>
      <c r="R212" s="324"/>
      <c r="S212" s="324"/>
      <c r="T212" s="324"/>
      <c r="U212" s="324"/>
      <c r="V212" s="324"/>
      <c r="W212" s="324"/>
      <c r="X212" s="324"/>
      <c r="Y212" s="324"/>
      <c r="Z212" s="324"/>
      <c r="AA212" s="324"/>
      <c r="AB212" s="324"/>
      <c r="AC212" s="324"/>
      <c r="AD212" s="324"/>
    </row>
    <row r="213" spans="1:82" ht="24" customHeight="1" x14ac:dyDescent="0.2">
      <c r="A213" s="4"/>
      <c r="B213" s="78"/>
      <c r="C213" s="290" t="s">
        <v>521</v>
      </c>
      <c r="D213" s="290"/>
      <c r="E213" s="290"/>
      <c r="F213" s="290"/>
      <c r="G213" s="290"/>
      <c r="H213" s="290"/>
      <c r="I213" s="290"/>
      <c r="J213" s="290"/>
      <c r="K213" s="290"/>
      <c r="L213" s="290"/>
      <c r="M213" s="290"/>
      <c r="N213" s="290"/>
      <c r="O213" s="290"/>
      <c r="P213" s="290"/>
      <c r="Q213" s="290"/>
      <c r="R213" s="290"/>
      <c r="S213" s="290"/>
      <c r="T213" s="290"/>
      <c r="U213" s="290"/>
      <c r="V213" s="290"/>
      <c r="W213" s="290"/>
      <c r="X213" s="290"/>
      <c r="Y213" s="290"/>
      <c r="Z213" s="290"/>
      <c r="AA213" s="290"/>
      <c r="AB213" s="290"/>
      <c r="AC213" s="290"/>
      <c r="AD213" s="290"/>
    </row>
    <row r="214" spans="1:82" ht="15" customHeight="1" x14ac:dyDescent="0.2">
      <c r="A214" s="4"/>
      <c r="B214" s="78"/>
      <c r="C214" s="290" t="s">
        <v>522</v>
      </c>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290"/>
      <c r="Z214" s="290"/>
      <c r="AA214" s="290"/>
      <c r="AB214" s="290"/>
      <c r="AC214" s="290"/>
      <c r="AD214" s="290"/>
    </row>
    <row r="215" spans="1:82" ht="24" customHeight="1" x14ac:dyDescent="0.2">
      <c r="C215" s="288" t="s">
        <v>425</v>
      </c>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row>
    <row r="216" spans="1:82" ht="24" customHeight="1" x14ac:dyDescent="0.2">
      <c r="C216" s="272" t="s">
        <v>426</v>
      </c>
      <c r="D216" s="272"/>
      <c r="E216" s="272"/>
      <c r="F216" s="272"/>
      <c r="G216" s="272"/>
      <c r="H216" s="272"/>
      <c r="I216" s="272"/>
      <c r="J216" s="272"/>
      <c r="K216" s="272"/>
      <c r="L216" s="272"/>
      <c r="M216" s="272"/>
      <c r="N216" s="272"/>
      <c r="O216" s="272"/>
      <c r="P216" s="272"/>
      <c r="Q216" s="272"/>
      <c r="R216" s="272"/>
      <c r="S216" s="272"/>
      <c r="T216" s="272"/>
      <c r="U216" s="272"/>
      <c r="V216" s="272"/>
      <c r="W216" s="272"/>
      <c r="X216" s="272"/>
      <c r="Y216" s="272"/>
      <c r="Z216" s="272"/>
      <c r="AA216" s="272"/>
      <c r="AB216" s="272"/>
      <c r="AC216" s="272"/>
      <c r="AD216" s="272"/>
    </row>
    <row r="217" spans="1:82" ht="36" customHeight="1" x14ac:dyDescent="0.2">
      <c r="C217" s="289" t="s">
        <v>524</v>
      </c>
      <c r="D217" s="289"/>
      <c r="E217" s="289"/>
      <c r="F217" s="289"/>
      <c r="G217" s="289"/>
      <c r="H217" s="289"/>
      <c r="I217" s="289"/>
      <c r="J217" s="289"/>
      <c r="K217" s="289"/>
      <c r="L217" s="289"/>
      <c r="M217" s="289"/>
      <c r="N217" s="289"/>
      <c r="O217" s="289"/>
      <c r="P217" s="289"/>
      <c r="Q217" s="289"/>
      <c r="R217" s="289"/>
      <c r="S217" s="289"/>
      <c r="T217" s="289"/>
      <c r="U217" s="289"/>
      <c r="V217" s="289"/>
      <c r="W217" s="289"/>
      <c r="X217" s="289"/>
      <c r="Y217" s="289"/>
      <c r="Z217" s="289"/>
      <c r="AA217" s="289"/>
      <c r="AB217" s="289"/>
      <c r="AC217" s="289"/>
      <c r="AD217" s="289"/>
    </row>
    <row r="218" spans="1:82" ht="15" x14ac:dyDescent="0.25">
      <c r="K218" s="87"/>
      <c r="L218" s="13"/>
    </row>
    <row r="219" spans="1:82" ht="15" customHeight="1" thickBot="1" x14ac:dyDescent="0.25">
      <c r="C219" s="336" t="s">
        <v>523</v>
      </c>
      <c r="D219" s="337"/>
      <c r="E219" s="337"/>
      <c r="F219" s="337"/>
      <c r="G219" s="337"/>
      <c r="H219" s="337"/>
      <c r="I219" s="337"/>
      <c r="J219" s="337"/>
      <c r="K219" s="337"/>
      <c r="L219" s="338"/>
      <c r="M219" s="270" t="s">
        <v>41</v>
      </c>
      <c r="N219" s="270"/>
      <c r="O219" s="270"/>
      <c r="P219" s="270"/>
      <c r="Q219" s="270"/>
      <c r="R219" s="270"/>
      <c r="S219" s="270"/>
      <c r="T219" s="270"/>
      <c r="U219" s="270"/>
      <c r="V219" s="270" t="s">
        <v>42</v>
      </c>
      <c r="W219" s="270"/>
      <c r="X219" s="270"/>
      <c r="Y219" s="270"/>
      <c r="Z219" s="270"/>
      <c r="AA219" s="270"/>
      <c r="AB219" s="270"/>
      <c r="AC219" s="270"/>
      <c r="AD219" s="270"/>
      <c r="AG219" s="11">
        <f>COUNTBLANK(M221:AD226)</f>
        <v>108</v>
      </c>
      <c r="AH219" s="11">
        <v>108</v>
      </c>
      <c r="AI219" s="11">
        <v>72</v>
      </c>
    </row>
    <row r="220" spans="1:82" ht="15" customHeight="1" x14ac:dyDescent="0.25">
      <c r="C220" s="339"/>
      <c r="D220" s="340"/>
      <c r="E220" s="340"/>
      <c r="F220" s="340"/>
      <c r="G220" s="340"/>
      <c r="H220" s="340"/>
      <c r="I220" s="340"/>
      <c r="J220" s="340"/>
      <c r="K220" s="340"/>
      <c r="L220" s="341"/>
      <c r="M220" s="270" t="s">
        <v>40</v>
      </c>
      <c r="N220" s="270"/>
      <c r="O220" s="270"/>
      <c r="P220" s="271" t="s">
        <v>37</v>
      </c>
      <c r="Q220" s="271"/>
      <c r="R220" s="271"/>
      <c r="S220" s="271" t="s">
        <v>39</v>
      </c>
      <c r="T220" s="271"/>
      <c r="U220" s="271"/>
      <c r="V220" s="270" t="s">
        <v>40</v>
      </c>
      <c r="W220" s="270"/>
      <c r="X220" s="270"/>
      <c r="Y220" s="271" t="s">
        <v>37</v>
      </c>
      <c r="Z220" s="271"/>
      <c r="AA220" s="271"/>
      <c r="AB220" s="271" t="s">
        <v>39</v>
      </c>
      <c r="AC220" s="271"/>
      <c r="AD220" s="271"/>
      <c r="AG220" s="114" t="s">
        <v>562</v>
      </c>
      <c r="AH220" s="114" t="s">
        <v>560</v>
      </c>
      <c r="AI220" s="114" t="s">
        <v>559</v>
      </c>
      <c r="AJ220" s="114" t="s">
        <v>561</v>
      </c>
      <c r="AK220" s="153" t="s">
        <v>576</v>
      </c>
      <c r="AM220" s="114" t="s">
        <v>562</v>
      </c>
      <c r="AN220" s="114" t="s">
        <v>560</v>
      </c>
      <c r="AO220" s="114" t="s">
        <v>559</v>
      </c>
      <c r="AP220" s="114" t="s">
        <v>561</v>
      </c>
      <c r="AQ220" s="153" t="s">
        <v>576</v>
      </c>
      <c r="AS220" s="11" t="s">
        <v>573</v>
      </c>
      <c r="AZ220" s="139"/>
      <c r="BA220" s="140"/>
      <c r="BB220" s="140"/>
      <c r="BC220" s="140"/>
      <c r="BD220" s="140"/>
      <c r="BE220" s="140"/>
      <c r="BF220" s="140"/>
      <c r="BG220" s="140"/>
      <c r="BH220" s="140"/>
      <c r="BI220" s="140"/>
      <c r="BJ220" s="140"/>
      <c r="BK220" s="140"/>
      <c r="BL220" s="140"/>
      <c r="BM220" s="140"/>
      <c r="BN220" s="140"/>
      <c r="BO220" s="141"/>
      <c r="BP220" s="140"/>
      <c r="BQ220" s="140"/>
      <c r="BR220" s="140"/>
      <c r="BS220" s="140"/>
      <c r="BT220" s="140"/>
      <c r="BU220" s="140"/>
      <c r="BV220" s="142"/>
      <c r="BY220" s="11" t="s">
        <v>573</v>
      </c>
    </row>
    <row r="221" spans="1:82" ht="24" customHeight="1" x14ac:dyDescent="0.25">
      <c r="C221" s="8" t="s">
        <v>36</v>
      </c>
      <c r="D221" s="267" t="s">
        <v>120</v>
      </c>
      <c r="E221" s="268"/>
      <c r="F221" s="268"/>
      <c r="G221" s="268"/>
      <c r="H221" s="268"/>
      <c r="I221" s="268"/>
      <c r="J221" s="268"/>
      <c r="K221" s="268"/>
      <c r="L221" s="269"/>
      <c r="M221" s="266"/>
      <c r="N221" s="266"/>
      <c r="O221" s="266"/>
      <c r="P221" s="266"/>
      <c r="Q221" s="266"/>
      <c r="R221" s="266"/>
      <c r="S221" s="266"/>
      <c r="T221" s="266"/>
      <c r="U221" s="266"/>
      <c r="V221" s="266"/>
      <c r="W221" s="266"/>
      <c r="X221" s="266"/>
      <c r="Y221" s="266"/>
      <c r="Z221" s="266"/>
      <c r="AA221" s="266"/>
      <c r="AB221" s="225"/>
      <c r="AC221" s="225"/>
      <c r="AD221" s="259"/>
      <c r="AG221" s="49">
        <f>M221</f>
        <v>0</v>
      </c>
      <c r="AH221" s="49">
        <f>COUNTIF(P221:U221,"NS")</f>
        <v>0</v>
      </c>
      <c r="AI221" s="49">
        <f>SUM(P221:U221)</f>
        <v>0</v>
      </c>
      <c r="AJ221" s="113">
        <f>IF($AG$219=$AH$219,0,IF(OR(AND(AG221=0,AH221&gt;0),AND(AG221="NS",AI221&gt;0),AND(AG221="ns",AI221=0,AH221=0)),1,IF(OR(AND(AG221&gt;0,AH221=2),AND(AG221="NS",AH221=2),AND(AG221="NS",AI221=0,AH221&gt;0),AG221=AI221,AG221="NA",AK221=2),0,1)))</f>
        <v>0</v>
      </c>
      <c r="AK221" s="153">
        <f>COUNTIF(P221:U221,"NA")</f>
        <v>0</v>
      </c>
      <c r="AM221" s="49">
        <f>V221</f>
        <v>0</v>
      </c>
      <c r="AN221" s="49">
        <f>COUNTIF(Y221:AD221,"NS")</f>
        <v>0</v>
      </c>
      <c r="AO221" s="49">
        <f>SUM(Y221:AD221)</f>
        <v>0</v>
      </c>
      <c r="AP221" s="113">
        <f>IF($AG$219=$AH$219,0,IF(OR(AND(AM221=0,AN221&gt;0),AND(AM221="NS",AO221&gt;0),AND(AM221="ns",AO221=0,AN221=0)),1,IF(OR(AND(AM221&gt;0,AN221=2),AND(AM221="NS",AN221=2),AND(AM221="NS",AO221=0,AN221&gt;0),AM221=AO221,AM221="NA",AQ221=2),0,1)))</f>
        <v>0</v>
      </c>
      <c r="AQ221" s="153">
        <f>COUNTIF(Y221:AD221,"NA")</f>
        <v>0</v>
      </c>
      <c r="AR221"/>
      <c r="AS221" s="278" t="s">
        <v>41</v>
      </c>
      <c r="AT221" s="279"/>
      <c r="AU221" s="280"/>
      <c r="AV221" s="278" t="s">
        <v>42</v>
      </c>
      <c r="AW221" s="279"/>
      <c r="AX221" s="280"/>
      <c r="AZ221" s="143"/>
      <c r="BA221" s="278" t="s">
        <v>41</v>
      </c>
      <c r="BB221" s="279"/>
      <c r="BC221" s="280"/>
      <c r="BD221" s="278" t="s">
        <v>42</v>
      </c>
      <c r="BE221" s="279"/>
      <c r="BF221" s="280"/>
      <c r="BG221" s="3"/>
      <c r="BH221" s="144"/>
      <c r="BI221" s="136" t="s">
        <v>41</v>
      </c>
      <c r="BJ221" s="137"/>
      <c r="BK221" s="138"/>
      <c r="BL221" s="136" t="s">
        <v>42</v>
      </c>
      <c r="BM221" s="137"/>
      <c r="BN221" s="138"/>
      <c r="BO221" s="144"/>
      <c r="BP221" s="144"/>
      <c r="BQ221" s="136" t="s">
        <v>41</v>
      </c>
      <c r="BR221" s="137"/>
      <c r="BS221" s="138"/>
      <c r="BT221" s="136" t="s">
        <v>42</v>
      </c>
      <c r="BU221" s="137"/>
      <c r="BV221" s="145"/>
      <c r="BX221"/>
      <c r="BY221" s="189" t="s">
        <v>41</v>
      </c>
      <c r="BZ221" s="190"/>
      <c r="CA221" s="191"/>
      <c r="CB221" s="189" t="s">
        <v>42</v>
      </c>
      <c r="CC221" s="190"/>
      <c r="CD221" s="191"/>
    </row>
    <row r="222" spans="1:82" ht="24" customHeight="1" x14ac:dyDescent="0.25">
      <c r="C222" s="328" t="s">
        <v>414</v>
      </c>
      <c r="D222" s="329"/>
      <c r="E222" s="255" t="s">
        <v>415</v>
      </c>
      <c r="F222" s="256"/>
      <c r="G222" s="256"/>
      <c r="H222" s="256"/>
      <c r="I222" s="256"/>
      <c r="J222" s="256"/>
      <c r="K222" s="256"/>
      <c r="L222" s="257"/>
      <c r="M222" s="266"/>
      <c r="N222" s="266"/>
      <c r="O222" s="266"/>
      <c r="P222" s="266"/>
      <c r="Q222" s="266"/>
      <c r="R222" s="266"/>
      <c r="S222" s="266"/>
      <c r="T222" s="266"/>
      <c r="U222" s="266"/>
      <c r="V222" s="266"/>
      <c r="W222" s="266"/>
      <c r="X222" s="266"/>
      <c r="Y222" s="266"/>
      <c r="Z222" s="266"/>
      <c r="AA222" s="266"/>
      <c r="AB222" s="225"/>
      <c r="AC222" s="225"/>
      <c r="AD222" s="259"/>
      <c r="AG222" s="49">
        <f t="shared" ref="AG222:AG226" si="259">M222</f>
        <v>0</v>
      </c>
      <c r="AH222" s="49">
        <f t="shared" ref="AH222:AH226" si="260">COUNTIF(P222:U222,"NS")</f>
        <v>0</v>
      </c>
      <c r="AI222" s="49">
        <f t="shared" ref="AI222:AI226" si="261">SUM(P222:U222)</f>
        <v>0</v>
      </c>
      <c r="AJ222" s="113">
        <f t="shared" ref="AJ222:AJ226" si="262">IF($AG$219=$AH$219,0,IF(OR(AND(AG222=0,AH222&gt;0),AND(AG222="NS",AI222&gt;0),AND(AG222="ns",AI222=0,AH222=0)),1,IF(OR(AND(AG222&gt;0,AH222=2),AND(AG222="NS",AH222=2),AND(AG222="NS",AI222=0,AH222&gt;0),AG222=AI222,AG222="NA",AK222=2),0,1)))</f>
        <v>0</v>
      </c>
      <c r="AK222" s="153">
        <f t="shared" ref="AK222:AK226" si="263">COUNTIF(P222:U222,"NA")</f>
        <v>0</v>
      </c>
      <c r="AM222" s="49">
        <f t="shared" ref="AM222:AM226" si="264">V222</f>
        <v>0</v>
      </c>
      <c r="AN222" s="49">
        <f t="shared" ref="AN222:AN226" si="265">COUNTIF(Y222:AD222,"NS")</f>
        <v>0</v>
      </c>
      <c r="AO222" s="49">
        <f t="shared" ref="AO222:AO226" si="266">SUM(Y222:AD222)</f>
        <v>0</v>
      </c>
      <c r="AP222" s="113">
        <f t="shared" ref="AP222:AP226" si="267">IF($AG$219=$AH$219,0,IF(OR(AND(AM222=0,AN222&gt;0),AND(AM222="NS",AO222&gt;0),AND(AM222="ns",AO222=0,AN222=0)),1,IF(OR(AND(AM222&gt;0,AN222=2),AND(AM222="NS",AN222=2),AND(AM222="NS",AO222=0,AN222&gt;0),AM222=AO222,AM222="NA",AQ222=2),0,1)))</f>
        <v>0</v>
      </c>
      <c r="AQ222" s="153">
        <f t="shared" ref="AQ222:AQ226" si="268">COUNTIF(Y222:AD222,"NA")</f>
        <v>0</v>
      </c>
      <c r="AR222"/>
      <c r="AS222" s="196" t="s">
        <v>119</v>
      </c>
      <c r="AT222" s="192" t="s">
        <v>37</v>
      </c>
      <c r="AU222" s="192" t="s">
        <v>39</v>
      </c>
      <c r="AV222" s="196" t="s">
        <v>119</v>
      </c>
      <c r="AW222" s="192" t="s">
        <v>37</v>
      </c>
      <c r="AX222" s="192" t="s">
        <v>39</v>
      </c>
      <c r="AZ222" s="143"/>
      <c r="BA222" s="196" t="s">
        <v>119</v>
      </c>
      <c r="BB222" s="192" t="s">
        <v>37</v>
      </c>
      <c r="BC222" s="192" t="s">
        <v>39</v>
      </c>
      <c r="BD222" s="196" t="s">
        <v>119</v>
      </c>
      <c r="BE222" s="192" t="s">
        <v>37</v>
      </c>
      <c r="BF222" s="192" t="s">
        <v>39</v>
      </c>
      <c r="BG222" s="3"/>
      <c r="BH222" s="144"/>
      <c r="BI222" s="196" t="s">
        <v>119</v>
      </c>
      <c r="BJ222" s="192" t="s">
        <v>37</v>
      </c>
      <c r="BK222" s="192" t="s">
        <v>39</v>
      </c>
      <c r="BL222" s="196" t="s">
        <v>119</v>
      </c>
      <c r="BM222" s="192" t="s">
        <v>37</v>
      </c>
      <c r="BN222" s="192" t="s">
        <v>39</v>
      </c>
      <c r="BO222" s="144"/>
      <c r="BP222" s="144"/>
      <c r="BQ222" s="196" t="s">
        <v>119</v>
      </c>
      <c r="BR222" s="192" t="s">
        <v>37</v>
      </c>
      <c r="BS222" s="192" t="s">
        <v>39</v>
      </c>
      <c r="BT222" s="196" t="s">
        <v>119</v>
      </c>
      <c r="BU222" s="192" t="s">
        <v>37</v>
      </c>
      <c r="BV222" s="146" t="s">
        <v>39</v>
      </c>
      <c r="BX222"/>
      <c r="BY222" s="196" t="s">
        <v>119</v>
      </c>
      <c r="BZ222" s="192" t="s">
        <v>37</v>
      </c>
      <c r="CA222" s="192" t="s">
        <v>39</v>
      </c>
      <c r="CB222" s="196" t="s">
        <v>119</v>
      </c>
      <c r="CC222" s="192" t="s">
        <v>37</v>
      </c>
      <c r="CD222" s="192" t="s">
        <v>39</v>
      </c>
    </row>
    <row r="223" spans="1:82" ht="36" customHeight="1" x14ac:dyDescent="0.25">
      <c r="C223" s="328" t="s">
        <v>429</v>
      </c>
      <c r="D223" s="329"/>
      <c r="E223" s="255" t="s">
        <v>416</v>
      </c>
      <c r="F223" s="256"/>
      <c r="G223" s="256"/>
      <c r="H223" s="256"/>
      <c r="I223" s="256"/>
      <c r="J223" s="256"/>
      <c r="K223" s="256"/>
      <c r="L223" s="257"/>
      <c r="M223" s="266"/>
      <c r="N223" s="266"/>
      <c r="O223" s="266"/>
      <c r="P223" s="266"/>
      <c r="Q223" s="266"/>
      <c r="R223" s="266"/>
      <c r="S223" s="266"/>
      <c r="T223" s="266"/>
      <c r="U223" s="266"/>
      <c r="V223" s="266"/>
      <c r="W223" s="266"/>
      <c r="X223" s="266"/>
      <c r="Y223" s="266"/>
      <c r="Z223" s="266"/>
      <c r="AA223" s="266"/>
      <c r="AB223" s="266"/>
      <c r="AC223" s="266"/>
      <c r="AD223" s="266"/>
      <c r="AG223" s="49">
        <f t="shared" si="259"/>
        <v>0</v>
      </c>
      <c r="AH223" s="49">
        <f t="shared" si="260"/>
        <v>0</v>
      </c>
      <c r="AI223" s="49">
        <f t="shared" si="261"/>
        <v>0</v>
      </c>
      <c r="AJ223" s="113">
        <f t="shared" si="262"/>
        <v>0</v>
      </c>
      <c r="AK223" s="153">
        <f t="shared" si="263"/>
        <v>0</v>
      </c>
      <c r="AM223" s="49">
        <f t="shared" si="264"/>
        <v>0</v>
      </c>
      <c r="AN223" s="49">
        <f t="shared" si="265"/>
        <v>0</v>
      </c>
      <c r="AO223" s="49">
        <f t="shared" si="266"/>
        <v>0</v>
      </c>
      <c r="AP223" s="113">
        <f t="shared" si="267"/>
        <v>0</v>
      </c>
      <c r="AQ223" s="153">
        <f t="shared" si="268"/>
        <v>0</v>
      </c>
      <c r="AR223" s="119" t="s">
        <v>570</v>
      </c>
      <c r="AT223" s="11">
        <f>$P$221</f>
        <v>0</v>
      </c>
      <c r="AU223" s="11">
        <f>$S$221</f>
        <v>0</v>
      </c>
      <c r="AV223" s="11">
        <f>$V$221</f>
        <v>0</v>
      </c>
      <c r="AW223" s="11">
        <f>$Y$221</f>
        <v>0</v>
      </c>
      <c r="AX223" s="11">
        <f>$AB$221</f>
        <v>0</v>
      </c>
      <c r="AZ223" s="147" t="s">
        <v>570</v>
      </c>
      <c r="BA223" s="3"/>
      <c r="BB223" s="3">
        <f>$P$221</f>
        <v>0</v>
      </c>
      <c r="BC223" s="3">
        <f>$S$221</f>
        <v>0</v>
      </c>
      <c r="BD223" s="3"/>
      <c r="BE223" s="3">
        <f>$Y$221</f>
        <v>0</v>
      </c>
      <c r="BF223" s="3">
        <f>$AB$221</f>
        <v>0</v>
      </c>
      <c r="BG223" s="3"/>
      <c r="BH223" s="148" t="s">
        <v>570</v>
      </c>
      <c r="BI223" s="3"/>
      <c r="BJ223" s="3">
        <f>$P$221</f>
        <v>0</v>
      </c>
      <c r="BK223" s="3">
        <f>$S$221</f>
        <v>0</v>
      </c>
      <c r="BL223" s="3"/>
      <c r="BM223" s="3">
        <f>$Y$221</f>
        <v>0</v>
      </c>
      <c r="BN223" s="3">
        <f>$AB$221</f>
        <v>0</v>
      </c>
      <c r="BO223" s="144"/>
      <c r="BP223" s="148" t="s">
        <v>570</v>
      </c>
      <c r="BQ223" s="3"/>
      <c r="BR223" s="3">
        <f>$P$221</f>
        <v>0</v>
      </c>
      <c r="BS223" s="3">
        <f>$S$221</f>
        <v>0</v>
      </c>
      <c r="BT223" s="3"/>
      <c r="BU223" s="3">
        <f>$Y$221</f>
        <v>0</v>
      </c>
      <c r="BV223" s="149">
        <f>$AB$221</f>
        <v>0</v>
      </c>
      <c r="BX223" s="119" t="s">
        <v>570</v>
      </c>
      <c r="BZ223" s="11">
        <f>$J$79</f>
        <v>0</v>
      </c>
      <c r="CA223" s="11">
        <f>$J$80</f>
        <v>0</v>
      </c>
      <c r="CC223" s="11">
        <f>$M$79</f>
        <v>0</v>
      </c>
      <c r="CD223" s="11">
        <f>$M$80</f>
        <v>0</v>
      </c>
    </row>
    <row r="224" spans="1:82" ht="48" customHeight="1" x14ac:dyDescent="0.25">
      <c r="C224" s="328" t="s">
        <v>430</v>
      </c>
      <c r="D224" s="329"/>
      <c r="E224" s="255" t="s">
        <v>431</v>
      </c>
      <c r="F224" s="256"/>
      <c r="G224" s="256"/>
      <c r="H224" s="256"/>
      <c r="I224" s="256"/>
      <c r="J224" s="256"/>
      <c r="K224" s="256"/>
      <c r="L224" s="257"/>
      <c r="M224" s="266"/>
      <c r="N224" s="266"/>
      <c r="O224" s="266"/>
      <c r="P224" s="266"/>
      <c r="Q224" s="266"/>
      <c r="R224" s="266"/>
      <c r="S224" s="266"/>
      <c r="T224" s="266"/>
      <c r="U224" s="266"/>
      <c r="V224" s="266"/>
      <c r="W224" s="266"/>
      <c r="X224" s="266"/>
      <c r="Y224" s="266"/>
      <c r="Z224" s="266"/>
      <c r="AA224" s="266"/>
      <c r="AB224" s="258"/>
      <c r="AC224" s="225"/>
      <c r="AD224" s="259"/>
      <c r="AG224" s="49">
        <f t="shared" si="259"/>
        <v>0</v>
      </c>
      <c r="AH224" s="49">
        <f t="shared" si="260"/>
        <v>0</v>
      </c>
      <c r="AI224" s="49">
        <f t="shared" si="261"/>
        <v>0</v>
      </c>
      <c r="AJ224" s="113">
        <f t="shared" si="262"/>
        <v>0</v>
      </c>
      <c r="AK224" s="153">
        <f t="shared" si="263"/>
        <v>0</v>
      </c>
      <c r="AM224" s="49">
        <f t="shared" si="264"/>
        <v>0</v>
      </c>
      <c r="AN224" s="49">
        <f t="shared" si="265"/>
        <v>0</v>
      </c>
      <c r="AO224" s="49">
        <f t="shared" si="266"/>
        <v>0</v>
      </c>
      <c r="AP224" s="113">
        <f t="shared" si="267"/>
        <v>0</v>
      </c>
      <c r="AQ224" s="153">
        <f t="shared" si="268"/>
        <v>0</v>
      </c>
      <c r="AR224" s="119" t="s">
        <v>567</v>
      </c>
      <c r="AT224" s="11">
        <f>COUNTIF(P222:R224,"NS")</f>
        <v>0</v>
      </c>
      <c r="AU224" s="11">
        <f>COUNTIF(S222:U224,"NS")</f>
        <v>0</v>
      </c>
      <c r="AV224" s="11">
        <f>COUNTIF(V222:X224,"NS")</f>
        <v>0</v>
      </c>
      <c r="AW224" s="11">
        <f>COUNTIF(Y222:AA224,"NS")</f>
        <v>0</v>
      </c>
      <c r="AX224" s="11">
        <f>COUNTIF(AB222:AD224,"NS")</f>
        <v>0</v>
      </c>
      <c r="AZ224" s="147" t="s">
        <v>567</v>
      </c>
      <c r="BA224" s="3"/>
      <c r="BB224" s="3">
        <f>COUNTIF(P222,"NS")</f>
        <v>0</v>
      </c>
      <c r="BC224" s="3">
        <f>COUNTIF(S222,"NS")</f>
        <v>0</v>
      </c>
      <c r="BD224" s="3"/>
      <c r="BE224" s="3">
        <f>COUNTIF(Y222,"NS")</f>
        <v>0</v>
      </c>
      <c r="BF224" s="3">
        <f>COUNTIF(AB222,"NS")</f>
        <v>0</v>
      </c>
      <c r="BG224" s="3"/>
      <c r="BH224" s="148" t="s">
        <v>567</v>
      </c>
      <c r="BI224" s="3"/>
      <c r="BJ224" s="3">
        <f>COUNTIF(P223,"NS")</f>
        <v>0</v>
      </c>
      <c r="BK224" s="3">
        <f>COUNTIF(S223,"NS")</f>
        <v>0</v>
      </c>
      <c r="BL224" s="3"/>
      <c r="BM224" s="3">
        <f>COUNTIF(Y223,"NS")</f>
        <v>0</v>
      </c>
      <c r="BN224" s="3">
        <f>COUNTIF(AB223,"NS")</f>
        <v>0</v>
      </c>
      <c r="BO224" s="144"/>
      <c r="BP224" s="148" t="s">
        <v>567</v>
      </c>
      <c r="BQ224" s="3"/>
      <c r="BR224" s="3">
        <f>COUNTIF(P224,"NS")</f>
        <v>0</v>
      </c>
      <c r="BS224" s="3">
        <f>COUNTIF(S224,"NS")</f>
        <v>0</v>
      </c>
      <c r="BT224" s="3"/>
      <c r="BU224" s="3">
        <f>COUNTIF(Y224,"NS")</f>
        <v>0</v>
      </c>
      <c r="BV224" s="149">
        <f>COUNTIF(AB224,"NS")</f>
        <v>0</v>
      </c>
      <c r="BX224" s="119" t="s">
        <v>567</v>
      </c>
      <c r="BZ224" s="11">
        <f>COUNTIF(P225:R226,"NS")+COUNTIF(P221,"NS")</f>
        <v>0</v>
      </c>
      <c r="CA224" s="11">
        <f>COUNTIF(S225:U226,"NS")+COUNTIF(S221,"NS")</f>
        <v>0</v>
      </c>
      <c r="CC224" s="11">
        <f>COUNTIF(Y225:AA226,"NS")+COUNTIF(Y221,"NS")</f>
        <v>0</v>
      </c>
      <c r="CD224" s="11">
        <f>COUNTIF(AB225:AD226,"NS")+COUNTIF(AB221,"NS")</f>
        <v>0</v>
      </c>
    </row>
    <row r="225" spans="1:83" ht="36" customHeight="1" x14ac:dyDescent="0.25">
      <c r="C225" s="8" t="s">
        <v>38</v>
      </c>
      <c r="D225" s="267" t="s">
        <v>121</v>
      </c>
      <c r="E225" s="268"/>
      <c r="F225" s="268"/>
      <c r="G225" s="268"/>
      <c r="H225" s="268"/>
      <c r="I225" s="268"/>
      <c r="J225" s="268"/>
      <c r="K225" s="268"/>
      <c r="L225" s="269"/>
      <c r="M225" s="266"/>
      <c r="N225" s="266"/>
      <c r="O225" s="266"/>
      <c r="P225" s="266"/>
      <c r="Q225" s="266"/>
      <c r="R225" s="266"/>
      <c r="S225" s="266"/>
      <c r="T225" s="266"/>
      <c r="U225" s="266"/>
      <c r="V225" s="266"/>
      <c r="W225" s="266"/>
      <c r="X225" s="266"/>
      <c r="Y225" s="266"/>
      <c r="Z225" s="266"/>
      <c r="AA225" s="266"/>
      <c r="AB225" s="266"/>
      <c r="AC225" s="266"/>
      <c r="AD225" s="266"/>
      <c r="AG225" s="49">
        <f t="shared" si="259"/>
        <v>0</v>
      </c>
      <c r="AH225" s="49">
        <f t="shared" si="260"/>
        <v>0</v>
      </c>
      <c r="AI225" s="49">
        <f t="shared" si="261"/>
        <v>0</v>
      </c>
      <c r="AJ225" s="113">
        <f t="shared" si="262"/>
        <v>0</v>
      </c>
      <c r="AK225" s="153">
        <f t="shared" si="263"/>
        <v>0</v>
      </c>
      <c r="AM225" s="49">
        <f t="shared" si="264"/>
        <v>0</v>
      </c>
      <c r="AN225" s="49">
        <f t="shared" si="265"/>
        <v>0</v>
      </c>
      <c r="AO225" s="49">
        <f t="shared" si="266"/>
        <v>0</v>
      </c>
      <c r="AP225" s="113">
        <f t="shared" si="267"/>
        <v>0</v>
      </c>
      <c r="AQ225" s="153">
        <f t="shared" si="268"/>
        <v>0</v>
      </c>
      <c r="AR225" s="119" t="s">
        <v>571</v>
      </c>
      <c r="AT225" s="11">
        <f>SUM(P222:R224)</f>
        <v>0</v>
      </c>
      <c r="AU225" s="11">
        <f>SUM(S222:U224)</f>
        <v>0</v>
      </c>
      <c r="AV225" s="11">
        <f>SUM(V222:X224)</f>
        <v>0</v>
      </c>
      <c r="AW225" s="11">
        <f>SUM(Y222:AA224)</f>
        <v>0</v>
      </c>
      <c r="AX225" s="11">
        <f>SUM(AB222:AD224)</f>
        <v>0</v>
      </c>
      <c r="AZ225" s="147" t="s">
        <v>571</v>
      </c>
      <c r="BA225" s="3"/>
      <c r="BB225" s="3">
        <f>SUM(P222)</f>
        <v>0</v>
      </c>
      <c r="BC225" s="3">
        <f>SUM(S222)</f>
        <v>0</v>
      </c>
      <c r="BD225" s="3"/>
      <c r="BE225" s="3">
        <f>SUM(Y222)</f>
        <v>0</v>
      </c>
      <c r="BF225" s="3">
        <f>SUM(AB222)</f>
        <v>0</v>
      </c>
      <c r="BG225" s="3"/>
      <c r="BH225" s="148" t="s">
        <v>571</v>
      </c>
      <c r="BI225" s="3"/>
      <c r="BJ225" s="3">
        <f>SUM(P223)</f>
        <v>0</v>
      </c>
      <c r="BK225" s="3">
        <f>SUM(S223)</f>
        <v>0</v>
      </c>
      <c r="BL225" s="3"/>
      <c r="BM225" s="3">
        <f>SUM(Y223)</f>
        <v>0</v>
      </c>
      <c r="BN225" s="3">
        <f>SUM(AB223)</f>
        <v>0</v>
      </c>
      <c r="BO225" s="144"/>
      <c r="BP225" s="148" t="s">
        <v>571</v>
      </c>
      <c r="BQ225" s="3"/>
      <c r="BR225" s="3">
        <f>SUM(P224)</f>
        <v>0</v>
      </c>
      <c r="BS225" s="3">
        <f>SUM(S224)</f>
        <v>0</v>
      </c>
      <c r="BT225" s="3"/>
      <c r="BU225" s="3">
        <f>SUM(Y224)</f>
        <v>0</v>
      </c>
      <c r="BV225" s="149">
        <f>SUM(AB224)</f>
        <v>0</v>
      </c>
      <c r="BX225" s="119" t="s">
        <v>571</v>
      </c>
      <c r="BZ225" s="11">
        <f>SUM(P221,P225:R226)</f>
        <v>0</v>
      </c>
      <c r="CA225" s="11">
        <f>SUM(S221,S225:U226)</f>
        <v>0</v>
      </c>
      <c r="CC225" s="11">
        <f>SUM(Y221,Y225:AA226)</f>
        <v>0</v>
      </c>
      <c r="CD225" s="11">
        <f>SUM(AB221,AB225:AD226)</f>
        <v>0</v>
      </c>
    </row>
    <row r="226" spans="1:83" ht="15" customHeight="1" thickBot="1" x14ac:dyDescent="0.3">
      <c r="C226" s="8" t="s">
        <v>52</v>
      </c>
      <c r="D226" s="334" t="s">
        <v>283</v>
      </c>
      <c r="E226" s="334"/>
      <c r="F226" s="334"/>
      <c r="G226" s="334"/>
      <c r="H226" s="334"/>
      <c r="I226" s="334"/>
      <c r="J226" s="334"/>
      <c r="K226" s="334"/>
      <c r="L226" s="334"/>
      <c r="M226" s="266"/>
      <c r="N226" s="266"/>
      <c r="O226" s="266"/>
      <c r="P226" s="266"/>
      <c r="Q226" s="266"/>
      <c r="R226" s="266"/>
      <c r="S226" s="266"/>
      <c r="T226" s="266"/>
      <c r="U226" s="266"/>
      <c r="V226" s="266"/>
      <c r="W226" s="266"/>
      <c r="X226" s="266"/>
      <c r="Y226" s="266"/>
      <c r="Z226" s="266"/>
      <c r="AA226" s="266"/>
      <c r="AB226" s="258"/>
      <c r="AC226" s="225"/>
      <c r="AD226" s="259"/>
      <c r="AG226" s="49">
        <f t="shared" si="259"/>
        <v>0</v>
      </c>
      <c r="AH226" s="49">
        <f t="shared" si="260"/>
        <v>0</v>
      </c>
      <c r="AI226" s="49">
        <f t="shared" si="261"/>
        <v>0</v>
      </c>
      <c r="AJ226" s="113">
        <f t="shared" si="262"/>
        <v>0</v>
      </c>
      <c r="AK226" s="153">
        <f t="shared" si="263"/>
        <v>0</v>
      </c>
      <c r="AM226" s="49">
        <f t="shared" si="264"/>
        <v>0</v>
      </c>
      <c r="AN226" s="49">
        <f t="shared" si="265"/>
        <v>0</v>
      </c>
      <c r="AO226" s="49">
        <f t="shared" si="266"/>
        <v>0</v>
      </c>
      <c r="AP226" s="113">
        <f t="shared" si="267"/>
        <v>0</v>
      </c>
      <c r="AQ226" s="153">
        <f t="shared" si="268"/>
        <v>0</v>
      </c>
      <c r="AR226" s="119" t="s">
        <v>572</v>
      </c>
      <c r="AS226" s="129"/>
      <c r="AT226" s="129">
        <f>IF($AG$219=$AH$219,0,
IF(OR(
AND(AT223=0,AT224&gt;0),
AND(AT223="ns",AT225&gt;0),
AND(AT223="ns",AT225=0,AT224=0)),1,
IF(OR(
AND(AT223&gt;AT225,AT224&gt;=2),
AND(AT223="ns",AT225=0,AT224&gt;0),
AT223&lt;=AT225),0,1)))</f>
        <v>0</v>
      </c>
      <c r="AU226" s="129">
        <f t="shared" ref="AU226:AX226" si="269">IF($AG$219=$AH$219,0,
IF(OR(
AND(AU223=0,AU224&gt;0),
AND(AU223="ns",AU225&gt;0),
AND(AU223="ns",AU225=0,AU224=0)),1,
IF(OR(
AND(AU223&gt;AU225,AU224&gt;=2),
AND(AU223="ns",AU225=0,AU224&gt;0),
AU223&lt;=AU225),0,1)))</f>
        <v>0</v>
      </c>
      <c r="AV226" s="129">
        <f t="shared" si="269"/>
        <v>0</v>
      </c>
      <c r="AW226" s="129">
        <f t="shared" si="269"/>
        <v>0</v>
      </c>
      <c r="AX226" s="129">
        <f t="shared" si="269"/>
        <v>0</v>
      </c>
      <c r="AZ226" s="150" t="s">
        <v>572</v>
      </c>
      <c r="BA226" s="129"/>
      <c r="BB226" s="129">
        <f t="shared" ref="BB226:BF226" si="270">IF($AG$219=$AH$219,0,IF(OR(AND(BB223=0,OR(BB224&gt;0,BB225&gt;0)),AND(AND(BB223&gt;0,BB223&lt;&gt;"NS"),BB225&gt;BB223),AND(BB223="NS",AND(BB225&gt;0))),1,0))</f>
        <v>0</v>
      </c>
      <c r="BC226" s="129">
        <f t="shared" si="270"/>
        <v>0</v>
      </c>
      <c r="BD226" s="129"/>
      <c r="BE226" s="129">
        <f t="shared" si="270"/>
        <v>0</v>
      </c>
      <c r="BF226" s="129">
        <f t="shared" si="270"/>
        <v>0</v>
      </c>
      <c r="BH226" s="151" t="s">
        <v>572</v>
      </c>
      <c r="BI226" s="129"/>
      <c r="BJ226" s="129">
        <f t="shared" ref="BJ226" si="271">IF($AG$219=$AH$219,0,IF(OR(AND(BJ223=0,OR(BJ224&gt;0,BJ225&gt;0)),AND(AND(BJ223&gt;0,BJ223&lt;&gt;"NS"),BJ225&gt;BJ223),AND(BJ223="NS",AND(BJ225&gt;0))),1,0))</f>
        <v>0</v>
      </c>
      <c r="BK226" s="129">
        <f t="shared" ref="BK226" si="272">IF($AG$219=$AH$219,0,IF(OR(AND(BK223=0,OR(BK224&gt;0,BK225&gt;0)),AND(AND(BK223&gt;0,BK223&lt;&gt;"NS"),BK225&gt;BK223),AND(BK223="NS",AND(BK225&gt;0))),1,0))</f>
        <v>0</v>
      </c>
      <c r="BL226" s="129"/>
      <c r="BM226" s="129">
        <f t="shared" ref="BM226" si="273">IF($AG$219=$AH$219,0,IF(OR(AND(BM223=0,OR(BM224&gt;0,BM225&gt;0)),AND(AND(BM223&gt;0,BM223&lt;&gt;"NS"),BM225&gt;BM223),AND(BM223="NS",AND(BM225&gt;0))),1,0))</f>
        <v>0</v>
      </c>
      <c r="BN226" s="129">
        <f t="shared" ref="BN226" si="274">IF($AG$219=$AH$219,0,IF(OR(AND(BN223=0,OR(BN224&gt;0,BN225&gt;0)),AND(AND(BN223&gt;0,BN223&lt;&gt;"NS"),BN225&gt;BN223),AND(BN223="NS",AND(BN225&gt;0))),1,0))</f>
        <v>0</v>
      </c>
      <c r="BP226" s="151" t="s">
        <v>572</v>
      </c>
      <c r="BQ226" s="129"/>
      <c r="BR226" s="129">
        <f t="shared" ref="BR226" si="275">IF($AG$219=$AH$219,0,IF(OR(AND(BR223=0,OR(BR224&gt;0,BR225&gt;0)),AND(AND(BR223&gt;0,BR223&lt;&gt;"NS"),BR225&gt;BR223),AND(BR223="NS",AND(BR225&gt;0))),1,0))</f>
        <v>0</v>
      </c>
      <c r="BS226" s="129">
        <f t="shared" ref="BS226" si="276">IF($AG$219=$AH$219,0,IF(OR(AND(BS223=0,OR(BS224&gt;0,BS225&gt;0)),AND(AND(BS223&gt;0,BS223&lt;&gt;"NS"),BS225&gt;BS223),AND(BS223="NS",AND(BS225&gt;0))),1,0))</f>
        <v>0</v>
      </c>
      <c r="BT226" s="129"/>
      <c r="BU226" s="129">
        <f t="shared" ref="BU226" si="277">IF($AG$219=$AH$219,0,IF(OR(AND(BU223=0,OR(BU224&gt;0,BU225&gt;0)),AND(AND(BU223&gt;0,BU223&lt;&gt;"NS"),BU225&gt;BU223),AND(BU223="NS",AND(BU225&gt;0))),1,0))</f>
        <v>0</v>
      </c>
      <c r="BV226" s="129">
        <f t="shared" ref="BV226" si="278">IF($AG$219=$AH$219,0,IF(OR(AND(BV223=0,OR(BV224&gt;0,BV225&gt;0)),AND(AND(BV223&gt;0,BV223&lt;&gt;"NS"),BV225&gt;BV223),AND(BV223="NS",AND(BV225&gt;0))),1,0))</f>
        <v>0</v>
      </c>
      <c r="BX226" s="119" t="s">
        <v>572</v>
      </c>
      <c r="BY226" s="129"/>
      <c r="BZ226" s="129">
        <f t="shared" ref="BZ226:CD226" si="279">IF($AG$219=$AH$219,0,IF(OR(AND(BZ223=0,BZ224&gt;0),AND(BZ223="ns",BZ225&gt;0),AND(BZ223="ns",BZ225=0,BZ224=0)),1,IF(OR(AND(BZ224&gt;=2,BZ225&lt;BZ223),AND(BZ223="ns",BZ225=0,BZ224&gt;0),BZ225=BZ223),0,1)))</f>
        <v>0</v>
      </c>
      <c r="CA226" s="129">
        <f t="shared" si="279"/>
        <v>0</v>
      </c>
      <c r="CB226" s="129"/>
      <c r="CC226" s="129">
        <f t="shared" si="279"/>
        <v>0</v>
      </c>
      <c r="CD226" s="129">
        <f t="shared" si="279"/>
        <v>0</v>
      </c>
    </row>
    <row r="227" spans="1:83" ht="15" customHeight="1" thickBot="1" x14ac:dyDescent="0.25">
      <c r="H227" s="13"/>
      <c r="I227" s="63"/>
      <c r="J227" s="73"/>
      <c r="K227" s="73"/>
      <c r="L227" s="63" t="s">
        <v>34</v>
      </c>
      <c r="M227" s="335">
        <f t="shared" ref="M227:AB227" si="280">IF(AND(SUM(M221,M225:O226)=0,SUM(COUNTIF(M221,"NS"),COUNTIF(M225:O226,"NS"))&gt;0),"NS",SUM(M221,M225:O226))</f>
        <v>0</v>
      </c>
      <c r="N227" s="335"/>
      <c r="O227" s="335"/>
      <c r="P227" s="335">
        <f t="shared" si="280"/>
        <v>0</v>
      </c>
      <c r="Q227" s="335"/>
      <c r="R227" s="335"/>
      <c r="S227" s="335">
        <f t="shared" si="280"/>
        <v>0</v>
      </c>
      <c r="T227" s="335"/>
      <c r="U227" s="335"/>
      <c r="V227" s="271">
        <f t="shared" si="280"/>
        <v>0</v>
      </c>
      <c r="W227" s="271"/>
      <c r="X227" s="271"/>
      <c r="Y227" s="271">
        <f t="shared" si="280"/>
        <v>0</v>
      </c>
      <c r="Z227" s="271"/>
      <c r="AA227" s="271"/>
      <c r="AB227" s="271">
        <f t="shared" si="280"/>
        <v>0</v>
      </c>
      <c r="AC227" s="271"/>
      <c r="AD227" s="271"/>
      <c r="AJ227" s="135">
        <f>SUM(AJ221:AJ226)</f>
        <v>0</v>
      </c>
      <c r="AM227" s="49"/>
      <c r="AN227" s="49"/>
      <c r="AO227" s="49"/>
      <c r="AP227" s="135">
        <f>SUM(AP221:AP226)</f>
        <v>0</v>
      </c>
      <c r="AY227" s="116">
        <f>SUM(AS226:AX226)</f>
        <v>0</v>
      </c>
      <c r="BG227" s="152">
        <f>SUM(BA226:BF226)</f>
        <v>0</v>
      </c>
      <c r="BO227" s="152">
        <f>SUM(BI226:BN226)</f>
        <v>0</v>
      </c>
      <c r="BW227" s="152">
        <f>SUM(BQ226:BV226)</f>
        <v>0</v>
      </c>
      <c r="CE227" s="116">
        <f>SUM(BY226:CD226)</f>
        <v>0</v>
      </c>
    </row>
    <row r="228" spans="1:83" x14ac:dyDescent="0.2">
      <c r="B228" s="245" t="str">
        <f>IF(OR(COUNTBLANK(M226:AD226)=18,COUNTIF(M226:AD226,"NA")=6,AND(COUNTBLANK(M226:AD226)=12,F229&lt;&gt;"")),"","Error: Debe especificar Otra autoridad")</f>
        <v/>
      </c>
      <c r="C228" s="245"/>
      <c r="D228" s="245"/>
      <c r="E228" s="245"/>
      <c r="F228" s="245"/>
      <c r="G228" s="245"/>
      <c r="H228" s="245"/>
      <c r="I228" s="245"/>
      <c r="J228" s="245"/>
      <c r="K228" s="245"/>
      <c r="L228" s="245"/>
      <c r="M228" s="245"/>
      <c r="N228" s="245"/>
      <c r="O228" s="245"/>
      <c r="P228" s="245"/>
      <c r="Q228" s="245"/>
      <c r="R228" s="245"/>
      <c r="S228" s="245"/>
      <c r="T228" s="245"/>
      <c r="U228" s="245"/>
      <c r="V228" s="245"/>
      <c r="W228" s="245"/>
      <c r="X228" s="245"/>
      <c r="Y228" s="245"/>
      <c r="Z228" s="245"/>
      <c r="AA228" s="245"/>
      <c r="AB228" s="245"/>
      <c r="AC228" s="245"/>
      <c r="AD228" s="245"/>
    </row>
    <row r="229" spans="1:83" ht="45" customHeight="1" x14ac:dyDescent="0.2">
      <c r="C229" s="300" t="s">
        <v>253</v>
      </c>
      <c r="D229" s="300"/>
      <c r="E229" s="300"/>
      <c r="F229" s="301"/>
      <c r="G229" s="301"/>
      <c r="H229" s="301"/>
      <c r="I229" s="301"/>
      <c r="J229" s="301"/>
      <c r="K229" s="301"/>
      <c r="L229" s="301"/>
      <c r="M229" s="301"/>
      <c r="N229" s="301"/>
      <c r="O229" s="301"/>
      <c r="P229" s="301"/>
      <c r="Q229" s="301"/>
      <c r="R229" s="301"/>
      <c r="S229" s="301"/>
      <c r="T229" s="301"/>
      <c r="U229" s="301"/>
      <c r="V229" s="301"/>
      <c r="W229" s="301"/>
      <c r="X229" s="301"/>
      <c r="Y229" s="301"/>
      <c r="Z229" s="301"/>
      <c r="AA229" s="301"/>
      <c r="AB229" s="301"/>
      <c r="AC229" s="301"/>
      <c r="AD229" s="301"/>
    </row>
    <row r="230" spans="1:83" x14ac:dyDescent="0.2">
      <c r="B230" s="243" t="str">
        <f>IF(SUM(AY227)&gt;=1,"Error: Verificar el desagregado de 1. Órganos juridiccionales, dado que no es consistente.","")</f>
        <v/>
      </c>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row>
    <row r="231" spans="1:83" x14ac:dyDescent="0.2">
      <c r="B231" s="247" t="str">
        <f>IF(SUM(AJ227:AP227)&gt;=1,"Error: Verificar la suma por fila.","")</f>
        <v/>
      </c>
      <c r="C231" s="247"/>
      <c r="D231" s="247"/>
      <c r="E231" s="247"/>
      <c r="F231" s="247"/>
      <c r="G231" s="247"/>
      <c r="H231" s="247"/>
      <c r="I231" s="247"/>
      <c r="J231" s="247"/>
      <c r="K231" s="247"/>
      <c r="L231" s="247"/>
      <c r="M231" s="247"/>
      <c r="N231" s="247"/>
      <c r="O231" s="247"/>
      <c r="P231" s="243" t="str">
        <f>IF(SUM(BG227:BW227)&gt;=1,"la cantidad por desagregado no puede ser maror al numeral 1.","")</f>
        <v/>
      </c>
      <c r="Q231" s="243"/>
      <c r="R231" s="243"/>
      <c r="S231" s="243"/>
      <c r="T231" s="243"/>
      <c r="U231" s="243"/>
      <c r="V231" s="243"/>
      <c r="W231" s="243"/>
      <c r="X231" s="243"/>
      <c r="Y231" s="243"/>
      <c r="Z231" s="243"/>
      <c r="AA231" s="243"/>
      <c r="AB231" s="243"/>
      <c r="AC231" s="243"/>
      <c r="AD231" s="120"/>
    </row>
    <row r="232" spans="1:83" x14ac:dyDescent="0.2">
      <c r="B232" s="263" t="str">
        <f>IF(SUM(CE227)&gt;=1,"Error: Verificar la consistencia con la pregunta 5","")</f>
        <v/>
      </c>
      <c r="C232" s="263"/>
      <c r="D232" s="263"/>
      <c r="E232" s="263"/>
      <c r="F232" s="263"/>
      <c r="G232" s="263"/>
      <c r="H232" s="263"/>
      <c r="I232" s="263"/>
      <c r="J232" s="263"/>
      <c r="K232" s="263"/>
      <c r="L232" s="263"/>
      <c r="M232" s="263"/>
      <c r="N232" s="263"/>
      <c r="O232" s="263"/>
      <c r="P232" s="245" t="str">
        <f>IF(OR(AG219=AH219,AG219=AI219),"","Error: Debe completar toda la información requerida.")</f>
        <v/>
      </c>
      <c r="Q232" s="245"/>
      <c r="R232" s="245"/>
      <c r="S232" s="245"/>
      <c r="T232" s="245"/>
      <c r="U232" s="245"/>
      <c r="V232" s="245"/>
      <c r="W232" s="245"/>
      <c r="X232" s="245"/>
      <c r="Y232" s="245"/>
      <c r="Z232" s="245"/>
      <c r="AA232" s="245"/>
      <c r="AB232" s="245"/>
      <c r="AC232" s="245"/>
      <c r="AD232" s="245"/>
    </row>
    <row r="233" spans="1:83" ht="30.75" customHeight="1" x14ac:dyDescent="0.2">
      <c r="A233" s="4" t="s">
        <v>137</v>
      </c>
      <c r="B233" s="324" t="s">
        <v>432</v>
      </c>
      <c r="C233" s="324"/>
      <c r="D233" s="324"/>
      <c r="E233" s="324"/>
      <c r="F233" s="324"/>
      <c r="G233" s="324"/>
      <c r="H233" s="324"/>
      <c r="I233" s="324"/>
      <c r="J233" s="324"/>
      <c r="K233" s="324"/>
      <c r="L233" s="324"/>
      <c r="M233" s="324"/>
      <c r="N233" s="324"/>
      <c r="O233" s="324"/>
      <c r="P233" s="324"/>
      <c r="Q233" s="324"/>
      <c r="R233" s="324"/>
      <c r="S233" s="324"/>
      <c r="T233" s="324"/>
      <c r="U233" s="324"/>
      <c r="V233" s="324"/>
      <c r="W233" s="324"/>
      <c r="X233" s="324"/>
      <c r="Y233" s="324"/>
      <c r="Z233" s="324"/>
      <c r="AA233" s="324"/>
      <c r="AB233" s="324"/>
      <c r="AC233" s="324"/>
      <c r="AD233" s="324"/>
    </row>
    <row r="234" spans="1:83" ht="24" customHeight="1" x14ac:dyDescent="0.2">
      <c r="C234" s="288" t="s">
        <v>425</v>
      </c>
      <c r="D234" s="288"/>
      <c r="E234" s="288"/>
      <c r="F234" s="288"/>
      <c r="G234" s="288"/>
      <c r="H234" s="288"/>
      <c r="I234" s="288"/>
      <c r="J234" s="288"/>
      <c r="K234" s="288"/>
      <c r="L234" s="288"/>
      <c r="M234" s="288"/>
      <c r="N234" s="288"/>
      <c r="O234" s="288"/>
      <c r="P234" s="288"/>
      <c r="Q234" s="288"/>
      <c r="R234" s="288"/>
      <c r="S234" s="288"/>
      <c r="T234" s="288"/>
      <c r="U234" s="288"/>
      <c r="V234" s="288"/>
      <c r="W234" s="288"/>
      <c r="X234" s="288"/>
      <c r="Y234" s="288"/>
      <c r="Z234" s="288"/>
      <c r="AA234" s="288"/>
      <c r="AB234" s="288"/>
      <c r="AC234" s="288"/>
      <c r="AD234" s="288"/>
    </row>
    <row r="235" spans="1:83" ht="24" customHeight="1" x14ac:dyDescent="0.2">
      <c r="C235" s="272" t="s">
        <v>426</v>
      </c>
      <c r="D235" s="272"/>
      <c r="E235" s="272"/>
      <c r="F235" s="272"/>
      <c r="G235" s="272"/>
      <c r="H235" s="272"/>
      <c r="I235" s="272"/>
      <c r="J235" s="272"/>
      <c r="K235" s="272"/>
      <c r="L235" s="272"/>
      <c r="M235" s="272"/>
      <c r="N235" s="272"/>
      <c r="O235" s="272"/>
      <c r="P235" s="272"/>
      <c r="Q235" s="272"/>
      <c r="R235" s="272"/>
      <c r="S235" s="272"/>
      <c r="T235" s="272"/>
      <c r="U235" s="272"/>
      <c r="V235" s="272"/>
      <c r="W235" s="272"/>
      <c r="X235" s="272"/>
      <c r="Y235" s="272"/>
      <c r="Z235" s="272"/>
      <c r="AA235" s="272"/>
      <c r="AB235" s="272"/>
      <c r="AC235" s="272"/>
      <c r="AD235" s="272"/>
    </row>
    <row r="236" spans="1:83" ht="24" customHeight="1" x14ac:dyDescent="0.2">
      <c r="C236" s="288" t="s">
        <v>320</v>
      </c>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row>
    <row r="237" spans="1:83" ht="36" customHeight="1" x14ac:dyDescent="0.2">
      <c r="C237" s="299" t="s">
        <v>525</v>
      </c>
      <c r="D237" s="299"/>
      <c r="E237" s="299"/>
      <c r="F237" s="299"/>
      <c r="G237" s="299"/>
      <c r="H237" s="299"/>
      <c r="I237" s="299"/>
      <c r="J237" s="299"/>
      <c r="K237" s="299"/>
      <c r="L237" s="299"/>
      <c r="M237" s="299"/>
      <c r="N237" s="299"/>
      <c r="O237" s="299"/>
      <c r="P237" s="299"/>
      <c r="Q237" s="299"/>
      <c r="R237" s="299"/>
      <c r="S237" s="299"/>
      <c r="T237" s="299"/>
      <c r="U237" s="299"/>
      <c r="V237" s="299"/>
      <c r="W237" s="299"/>
      <c r="X237" s="299"/>
      <c r="Y237" s="299"/>
      <c r="Z237" s="299"/>
      <c r="AA237" s="299"/>
      <c r="AB237" s="299"/>
      <c r="AC237" s="299"/>
      <c r="AD237" s="299"/>
    </row>
    <row r="238" spans="1:83" ht="24" customHeight="1" x14ac:dyDescent="0.2">
      <c r="A238" s="11"/>
      <c r="C238" s="272" t="s">
        <v>319</v>
      </c>
      <c r="D238" s="272"/>
      <c r="E238" s="272"/>
      <c r="F238" s="272"/>
      <c r="G238" s="272"/>
      <c r="H238" s="272"/>
      <c r="I238" s="272"/>
      <c r="J238" s="272"/>
      <c r="K238" s="272"/>
      <c r="L238" s="272"/>
      <c r="M238" s="272"/>
      <c r="N238" s="272"/>
      <c r="O238" s="272"/>
      <c r="P238" s="272"/>
      <c r="Q238" s="272"/>
      <c r="R238" s="272"/>
      <c r="S238" s="272"/>
      <c r="T238" s="272"/>
      <c r="U238" s="272"/>
      <c r="V238" s="272"/>
      <c r="W238" s="272"/>
      <c r="X238" s="272"/>
      <c r="Y238" s="272"/>
      <c r="Z238" s="272"/>
      <c r="AA238" s="272"/>
      <c r="AB238" s="272"/>
      <c r="AC238" s="272"/>
      <c r="AD238" s="272"/>
    </row>
    <row r="239" spans="1:83" x14ac:dyDescent="0.2">
      <c r="A239" s="11"/>
    </row>
    <row r="240" spans="1:83" ht="15" customHeight="1" x14ac:dyDescent="0.2">
      <c r="A240" s="11"/>
      <c r="C240" s="336" t="s">
        <v>318</v>
      </c>
      <c r="D240" s="337"/>
      <c r="E240" s="337"/>
      <c r="F240" s="337"/>
      <c r="G240" s="337"/>
      <c r="H240" s="337"/>
      <c r="I240" s="337"/>
      <c r="J240" s="337"/>
      <c r="K240" s="337"/>
      <c r="L240" s="338"/>
      <c r="M240" s="409" t="s">
        <v>106</v>
      </c>
      <c r="N240" s="410"/>
      <c r="O240" s="410"/>
      <c r="P240" s="410"/>
      <c r="Q240" s="410"/>
      <c r="R240" s="410"/>
      <c r="S240" s="410"/>
      <c r="T240" s="410"/>
      <c r="U240" s="411"/>
      <c r="V240" s="412" t="s">
        <v>42</v>
      </c>
      <c r="W240" s="412"/>
      <c r="X240" s="412"/>
      <c r="Y240" s="412"/>
      <c r="Z240" s="412"/>
      <c r="AA240" s="412"/>
      <c r="AB240" s="412"/>
      <c r="AC240" s="412"/>
      <c r="AD240" s="412"/>
      <c r="AG240" s="11">
        <f>COUNTBLANK(M242:AD256)</f>
        <v>270</v>
      </c>
      <c r="AH240" s="11">
        <v>270</v>
      </c>
      <c r="AI240" s="11">
        <v>180</v>
      </c>
      <c r="BM240" s="409" t="s">
        <v>106</v>
      </c>
      <c r="BN240" s="410"/>
      <c r="BO240" s="410"/>
      <c r="BP240" s="410"/>
      <c r="BQ240" s="410"/>
      <c r="BR240" s="410"/>
      <c r="BS240" s="410"/>
      <c r="BT240" s="410"/>
      <c r="BU240" s="411"/>
      <c r="BV240" s="412" t="s">
        <v>42</v>
      </c>
      <c r="BW240" s="412"/>
      <c r="BX240" s="412"/>
      <c r="BY240" s="412"/>
      <c r="BZ240" s="412"/>
      <c r="CA240" s="412"/>
      <c r="CB240" s="412"/>
      <c r="CC240" s="412"/>
      <c r="CD240" s="412"/>
    </row>
    <row r="241" spans="1:82" ht="15" customHeight="1" x14ac:dyDescent="0.25">
      <c r="A241" s="11"/>
      <c r="C241" s="339"/>
      <c r="D241" s="340"/>
      <c r="E241" s="340"/>
      <c r="F241" s="340"/>
      <c r="G241" s="340"/>
      <c r="H241" s="340"/>
      <c r="I241" s="340"/>
      <c r="J241" s="340"/>
      <c r="K241" s="340"/>
      <c r="L241" s="341"/>
      <c r="M241" s="270" t="s">
        <v>40</v>
      </c>
      <c r="N241" s="270"/>
      <c r="O241" s="270"/>
      <c r="P241" s="271" t="s">
        <v>37</v>
      </c>
      <c r="Q241" s="271"/>
      <c r="R241" s="271"/>
      <c r="S241" s="271" t="s">
        <v>39</v>
      </c>
      <c r="T241" s="271"/>
      <c r="U241" s="271"/>
      <c r="V241" s="270" t="s">
        <v>40</v>
      </c>
      <c r="W241" s="270"/>
      <c r="X241" s="270"/>
      <c r="Y241" s="271" t="s">
        <v>37</v>
      </c>
      <c r="Z241" s="271"/>
      <c r="AA241" s="271"/>
      <c r="AB241" s="271" t="s">
        <v>39</v>
      </c>
      <c r="AC241" s="271"/>
      <c r="AD241" s="271"/>
      <c r="AG241" s="114" t="s">
        <v>562</v>
      </c>
      <c r="AH241" s="114" t="s">
        <v>560</v>
      </c>
      <c r="AI241" s="114" t="s">
        <v>559</v>
      </c>
      <c r="AJ241" s="114" t="s">
        <v>561</v>
      </c>
      <c r="AK241" s="11" t="s">
        <v>576</v>
      </c>
      <c r="AM241" s="114" t="s">
        <v>562</v>
      </c>
      <c r="AN241" s="114" t="s">
        <v>560</v>
      </c>
      <c r="AO241" s="114" t="s">
        <v>559</v>
      </c>
      <c r="AP241" s="114" t="s">
        <v>561</v>
      </c>
      <c r="AQ241" s="11" t="s">
        <v>576</v>
      </c>
      <c r="AR241"/>
      <c r="AS241"/>
      <c r="AT241"/>
      <c r="AU241"/>
      <c r="AV241"/>
      <c r="AW241"/>
      <c r="AX241"/>
      <c r="AY241"/>
      <c r="BC241" s="11" t="s">
        <v>573</v>
      </c>
      <c r="BM241" s="270" t="s">
        <v>40</v>
      </c>
      <c r="BN241" s="270"/>
      <c r="BO241" s="270"/>
      <c r="BP241" s="271" t="s">
        <v>37</v>
      </c>
      <c r="BQ241" s="271"/>
      <c r="BR241" s="271"/>
      <c r="BS241" s="271" t="s">
        <v>39</v>
      </c>
      <c r="BT241" s="271"/>
      <c r="BU241" s="271"/>
      <c r="BV241" s="270" t="s">
        <v>40</v>
      </c>
      <c r="BW241" s="270"/>
      <c r="BX241" s="270"/>
      <c r="BY241" s="271" t="s">
        <v>37</v>
      </c>
      <c r="BZ241" s="271"/>
      <c r="CA241" s="271"/>
      <c r="CB241" s="271" t="s">
        <v>39</v>
      </c>
      <c r="CC241" s="271"/>
      <c r="CD241" s="271"/>
    </row>
    <row r="242" spans="1:82" ht="15" customHeight="1" x14ac:dyDescent="0.25">
      <c r="A242" s="11"/>
      <c r="C242" s="74" t="s">
        <v>36</v>
      </c>
      <c r="D242" s="255" t="s">
        <v>124</v>
      </c>
      <c r="E242" s="256"/>
      <c r="F242" s="256"/>
      <c r="G242" s="256"/>
      <c r="H242" s="256"/>
      <c r="I242" s="256"/>
      <c r="J242" s="256"/>
      <c r="K242" s="256"/>
      <c r="L242" s="257"/>
      <c r="M242" s="400"/>
      <c r="N242" s="401"/>
      <c r="O242" s="402"/>
      <c r="P242" s="400"/>
      <c r="Q242" s="401"/>
      <c r="R242" s="402"/>
      <c r="S242" s="400"/>
      <c r="T242" s="401"/>
      <c r="U242" s="402"/>
      <c r="V242" s="400"/>
      <c r="W242" s="401"/>
      <c r="X242" s="402"/>
      <c r="Y242" s="400"/>
      <c r="Z242" s="401"/>
      <c r="AA242" s="402"/>
      <c r="AB242" s="400"/>
      <c r="AC242" s="401"/>
      <c r="AD242" s="402"/>
      <c r="AG242" s="49">
        <f>M242</f>
        <v>0</v>
      </c>
      <c r="AH242" s="49">
        <f>COUNTIF(P242:U242,"NS")</f>
        <v>0</v>
      </c>
      <c r="AI242" s="49">
        <f>SUM(P242:U242)</f>
        <v>0</v>
      </c>
      <c r="AJ242" s="113">
        <f>IF($AG$240=$AH$240,0,IF(OR(AND(AG242=0,AH242&gt;0),AND(AG242="NS",AI242&gt;0),AND(AG242="ns",AI242=0,AH242=0)),1,IF(OR(AND(AG242&gt;0,AH242=2),AND(AG242="NS",AH242=2),AND(AG242="NS",AI242=0,AH242&gt;0),AG242=AI242,AG242="NA",AK242=2),0,1)))</f>
        <v>0</v>
      </c>
      <c r="AK242" s="153">
        <f>COUNTIF(P242:U242,"NA")</f>
        <v>0</v>
      </c>
      <c r="AM242" s="49">
        <f>V242</f>
        <v>0</v>
      </c>
      <c r="AN242" s="49">
        <f>COUNTIF(Y242:AD242,"NS")</f>
        <v>0</v>
      </c>
      <c r="AO242" s="49">
        <f>SUM(Y242:AD242)</f>
        <v>0</v>
      </c>
      <c r="AP242" s="113">
        <f>IF($AG$240=$AH$240,0,IF(OR(AND(AM242=0,AN242&gt;0),AND(AM242="NS",AO242&gt;0),AND(AM242="ns",AO242=0,AN242=0)),1,IF(OR(AND(AM242&gt;0,AN242=2),AND(AM242="NS",AN242=2),AND(AM242="NS",AO242=0,AN242&gt;0),AM242=AO242,AM242="NA",AQ242=2),0,1)))</f>
        <v>0</v>
      </c>
      <c r="AQ242" s="153">
        <f>COUNTIF(V242:AA242,"NA")</f>
        <v>0</v>
      </c>
      <c r="AR242"/>
      <c r="AS242"/>
      <c r="AT242"/>
      <c r="AU242"/>
      <c r="AV242"/>
      <c r="AW242"/>
      <c r="AX242"/>
      <c r="AY242"/>
      <c r="BB242"/>
      <c r="BC242" s="278" t="s">
        <v>41</v>
      </c>
      <c r="BD242" s="279"/>
      <c r="BE242" s="280"/>
      <c r="BF242" s="278" t="s">
        <v>42</v>
      </c>
      <c r="BG242" s="279"/>
      <c r="BH242" s="280"/>
      <c r="BL242" s="111" t="s">
        <v>659</v>
      </c>
      <c r="BM242" s="459">
        <f>COUNTA(M242:O255)</f>
        <v>0</v>
      </c>
      <c r="BN242" s="460"/>
      <c r="BO242" s="461"/>
      <c r="BP242" s="459">
        <f t="shared" ref="BP242" si="281">COUNTA(P242:R255)</f>
        <v>0</v>
      </c>
      <c r="BQ242" s="460"/>
      <c r="BR242" s="461"/>
      <c r="BS242" s="459">
        <f t="shared" ref="BS242" si="282">COUNTA(S242:U255)</f>
        <v>0</v>
      </c>
      <c r="BT242" s="460"/>
      <c r="BU242" s="461"/>
      <c r="BV242" s="459">
        <f t="shared" ref="BV242" si="283">COUNTA(V242:X255)</f>
        <v>0</v>
      </c>
      <c r="BW242" s="460"/>
      <c r="BX242" s="461"/>
      <c r="BY242" s="459">
        <f t="shared" ref="BY242" si="284">COUNTA(Y242:AA255)</f>
        <v>0</v>
      </c>
      <c r="BZ242" s="460"/>
      <c r="CA242" s="461"/>
      <c r="CB242" s="459">
        <f t="shared" ref="CB242" si="285">COUNTA(AB242:AD255)</f>
        <v>0</v>
      </c>
      <c r="CC242" s="460"/>
      <c r="CD242" s="461"/>
    </row>
    <row r="243" spans="1:82" ht="15" customHeight="1" x14ac:dyDescent="0.25">
      <c r="A243" s="11"/>
      <c r="C243" s="74" t="s">
        <v>38</v>
      </c>
      <c r="D243" s="255" t="s">
        <v>125</v>
      </c>
      <c r="E243" s="256"/>
      <c r="F243" s="256"/>
      <c r="G243" s="256"/>
      <c r="H243" s="256"/>
      <c r="I243" s="256"/>
      <c r="J243" s="256"/>
      <c r="K243" s="256"/>
      <c r="L243" s="257"/>
      <c r="M243" s="400"/>
      <c r="N243" s="401"/>
      <c r="O243" s="402"/>
      <c r="P243" s="400"/>
      <c r="Q243" s="401"/>
      <c r="R243" s="402"/>
      <c r="S243" s="400"/>
      <c r="T243" s="401"/>
      <c r="U243" s="402"/>
      <c r="V243" s="400"/>
      <c r="W243" s="401"/>
      <c r="X243" s="402"/>
      <c r="Y243" s="400"/>
      <c r="Z243" s="401"/>
      <c r="AA243" s="402"/>
      <c r="AB243" s="400"/>
      <c r="AC243" s="401"/>
      <c r="AD243" s="402"/>
      <c r="AG243" s="49">
        <f t="shared" ref="AG243:AG248" si="286">M243</f>
        <v>0</v>
      </c>
      <c r="AH243" s="49">
        <f t="shared" ref="AH243:AH248" si="287">COUNTIF(P243:U243,"NS")</f>
        <v>0</v>
      </c>
      <c r="AI243" s="49">
        <f t="shared" ref="AI243:AI248" si="288">SUM(P243:U243)</f>
        <v>0</v>
      </c>
      <c r="AJ243" s="113">
        <f t="shared" ref="AJ243:AJ256" si="289">IF($AG$240=$AH$240,0,IF(OR(AND(AG243=0,AH243&gt;0),AND(AG243="NS",AI243&gt;0),AND(AG243="ns",AI243=0,AH243=0)),1,IF(OR(AND(AG243&gt;0,AH243=2),AND(AG243="NS",AH243=2),AND(AG243="NS",AI243=0,AH243&gt;0),AG243=AI243,AG243="NA",AK243=2),0,1)))</f>
        <v>0</v>
      </c>
      <c r="AK243" s="153">
        <f t="shared" ref="AK243:AK256" si="290">COUNTIF(P243:U243,"NA")</f>
        <v>0</v>
      </c>
      <c r="AM243" s="49">
        <f t="shared" ref="AM243:AM248" si="291">V243</f>
        <v>0</v>
      </c>
      <c r="AN243" s="49">
        <f t="shared" ref="AN243:AN248" si="292">COUNTIF(Y243:AD243,"NS")</f>
        <v>0</v>
      </c>
      <c r="AO243" s="49">
        <f t="shared" ref="AO243:AO248" si="293">SUM(Y243:AD243)</f>
        <v>0</v>
      </c>
      <c r="AP243" s="113">
        <f t="shared" ref="AP243:AP256" si="294">IF($AG$240=$AH$240,0,IF(OR(AND(AM243=0,AN243&gt;0),AND(AM243="NS",AO243&gt;0),AND(AM243="ns",AO243=0,AN243=0)),1,IF(OR(AND(AM243&gt;0,AN243=2),AND(AM243="NS",AN243=2),AND(AM243="NS",AO243=0,AN243&gt;0),AM243=AO243,AM243="NA",AQ243=2),0,1)))</f>
        <v>0</v>
      </c>
      <c r="AQ243" s="153">
        <f t="shared" ref="AQ243:AQ256" si="295">COUNTIF(V243:AA243,"NA")</f>
        <v>0</v>
      </c>
      <c r="AR243"/>
      <c r="AS243"/>
      <c r="AT243"/>
      <c r="AU243"/>
      <c r="AV243"/>
      <c r="AW243"/>
      <c r="AX243"/>
      <c r="AY243"/>
      <c r="BB243"/>
      <c r="BC243" s="196" t="s">
        <v>119</v>
      </c>
      <c r="BD243" s="192" t="s">
        <v>37</v>
      </c>
      <c r="BE243" s="192" t="s">
        <v>39</v>
      </c>
      <c r="BF243" s="196" t="s">
        <v>119</v>
      </c>
      <c r="BG243" s="192" t="s">
        <v>37</v>
      </c>
      <c r="BH243" s="192" t="s">
        <v>39</v>
      </c>
      <c r="BL243" s="111" t="s">
        <v>660</v>
      </c>
      <c r="BM243" s="459">
        <f>SUM(M242:O255)</f>
        <v>0</v>
      </c>
      <c r="BN243" s="460"/>
      <c r="BO243" s="461"/>
      <c r="BP243" s="459">
        <f t="shared" ref="BP243" si="296">SUM(P242:R255)</f>
        <v>0</v>
      </c>
      <c r="BQ243" s="460"/>
      <c r="BR243" s="461"/>
      <c r="BS243" s="459">
        <f t="shared" ref="BS243" si="297">SUM(S242:U255)</f>
        <v>0</v>
      </c>
      <c r="BT243" s="460"/>
      <c r="BU243" s="461"/>
      <c r="BV243" s="459">
        <f t="shared" ref="BV243" si="298">SUM(V242:X255)</f>
        <v>0</v>
      </c>
      <c r="BW243" s="460"/>
      <c r="BX243" s="461"/>
      <c r="BY243" s="459">
        <f t="shared" ref="BY243" si="299">SUM(Y242:AA255)</f>
        <v>0</v>
      </c>
      <c r="BZ243" s="460"/>
      <c r="CA243" s="461"/>
      <c r="CB243" s="459">
        <f t="shared" ref="CB243" si="300">SUM(AB242:AD255)</f>
        <v>0</v>
      </c>
      <c r="CC243" s="460"/>
      <c r="CD243" s="461"/>
    </row>
    <row r="244" spans="1:82" ht="15" customHeight="1" x14ac:dyDescent="0.25">
      <c r="A244" s="11"/>
      <c r="C244" s="74" t="s">
        <v>52</v>
      </c>
      <c r="D244" s="255" t="s">
        <v>126</v>
      </c>
      <c r="E244" s="256"/>
      <c r="F244" s="256"/>
      <c r="G244" s="256"/>
      <c r="H244" s="256"/>
      <c r="I244" s="256"/>
      <c r="J244" s="256"/>
      <c r="K244" s="256"/>
      <c r="L244" s="257"/>
      <c r="M244" s="400"/>
      <c r="N244" s="401"/>
      <c r="O244" s="402"/>
      <c r="P244" s="400"/>
      <c r="Q244" s="401"/>
      <c r="R244" s="402"/>
      <c r="S244" s="400"/>
      <c r="T244" s="401"/>
      <c r="U244" s="402"/>
      <c r="V244" s="400"/>
      <c r="W244" s="401"/>
      <c r="X244" s="402"/>
      <c r="Y244" s="400"/>
      <c r="Z244" s="401"/>
      <c r="AA244" s="402"/>
      <c r="AB244" s="400"/>
      <c r="AC244" s="401"/>
      <c r="AD244" s="402"/>
      <c r="AG244" s="49">
        <f t="shared" si="286"/>
        <v>0</v>
      </c>
      <c r="AH244" s="49">
        <f t="shared" si="287"/>
        <v>0</v>
      </c>
      <c r="AI244" s="49">
        <f t="shared" si="288"/>
        <v>0</v>
      </c>
      <c r="AJ244" s="113">
        <f t="shared" si="289"/>
        <v>0</v>
      </c>
      <c r="AK244" s="153">
        <f t="shared" si="290"/>
        <v>0</v>
      </c>
      <c r="AM244" s="49">
        <f t="shared" si="291"/>
        <v>0</v>
      </c>
      <c r="AN244" s="49">
        <f t="shared" si="292"/>
        <v>0</v>
      </c>
      <c r="AO244" s="49">
        <f t="shared" si="293"/>
        <v>0</v>
      </c>
      <c r="AP244" s="113">
        <f t="shared" si="294"/>
        <v>0</v>
      </c>
      <c r="AQ244" s="153">
        <f t="shared" si="295"/>
        <v>0</v>
      </c>
      <c r="AR244"/>
      <c r="AS244"/>
      <c r="AT244"/>
      <c r="AU244"/>
      <c r="AV244"/>
      <c r="AW244"/>
      <c r="AX244"/>
      <c r="AY244"/>
      <c r="BB244" s="119" t="s">
        <v>570</v>
      </c>
      <c r="BD244" s="11">
        <f>$J$79</f>
        <v>0</v>
      </c>
      <c r="BE244" s="11">
        <f>$J$80</f>
        <v>0</v>
      </c>
      <c r="BG244" s="11">
        <f>$M$79</f>
        <v>0</v>
      </c>
      <c r="BH244" s="11">
        <f>$M$80</f>
        <v>0</v>
      </c>
      <c r="BL244" s="111" t="s">
        <v>661</v>
      </c>
      <c r="BM244" s="459">
        <f>COUNTIF(M242:O255,"ns")</f>
        <v>0</v>
      </c>
      <c r="BN244" s="460"/>
      <c r="BO244" s="461"/>
      <c r="BP244" s="459">
        <f t="shared" ref="BP244" si="301">COUNTIF(P242:R255,"ns")</f>
        <v>0</v>
      </c>
      <c r="BQ244" s="460"/>
      <c r="BR244" s="461"/>
      <c r="BS244" s="459">
        <f t="shared" ref="BS244" si="302">COUNTIF(S242:U255,"ns")</f>
        <v>0</v>
      </c>
      <c r="BT244" s="460"/>
      <c r="BU244" s="461"/>
      <c r="BV244" s="459">
        <f t="shared" ref="BV244" si="303">COUNTIF(V242:X255,"ns")</f>
        <v>0</v>
      </c>
      <c r="BW244" s="460"/>
      <c r="BX244" s="461"/>
      <c r="BY244" s="459">
        <f t="shared" ref="BY244" si="304">COUNTIF(Y242:AA255,"ns")</f>
        <v>0</v>
      </c>
      <c r="BZ244" s="460"/>
      <c r="CA244" s="461"/>
      <c r="CB244" s="459">
        <f t="shared" ref="CB244" si="305">COUNTIF(AB242:AD255,"ns")</f>
        <v>0</v>
      </c>
      <c r="CC244" s="460"/>
      <c r="CD244" s="461"/>
    </row>
    <row r="245" spans="1:82" ht="15" customHeight="1" x14ac:dyDescent="0.25">
      <c r="A245" s="11"/>
      <c r="C245" s="74" t="s">
        <v>54</v>
      </c>
      <c r="D245" s="255" t="s">
        <v>127</v>
      </c>
      <c r="E245" s="256"/>
      <c r="F245" s="256"/>
      <c r="G245" s="256"/>
      <c r="H245" s="256"/>
      <c r="I245" s="256"/>
      <c r="J245" s="256"/>
      <c r="K245" s="256"/>
      <c r="L245" s="257"/>
      <c r="M245" s="400"/>
      <c r="N245" s="401"/>
      <c r="O245" s="402"/>
      <c r="P245" s="400"/>
      <c r="Q245" s="401"/>
      <c r="R245" s="402"/>
      <c r="S245" s="400"/>
      <c r="T245" s="401"/>
      <c r="U245" s="402"/>
      <c r="V245" s="400"/>
      <c r="W245" s="401"/>
      <c r="X245" s="402"/>
      <c r="Y245" s="400"/>
      <c r="Z245" s="401"/>
      <c r="AA245" s="402"/>
      <c r="AB245" s="400"/>
      <c r="AC245" s="401"/>
      <c r="AD245" s="402"/>
      <c r="AG245" s="49">
        <f t="shared" si="286"/>
        <v>0</v>
      </c>
      <c r="AH245" s="49">
        <f t="shared" si="287"/>
        <v>0</v>
      </c>
      <c r="AI245" s="49">
        <f t="shared" si="288"/>
        <v>0</v>
      </c>
      <c r="AJ245" s="113">
        <f t="shared" si="289"/>
        <v>0</v>
      </c>
      <c r="AK245" s="153">
        <f t="shared" si="290"/>
        <v>0</v>
      </c>
      <c r="AM245" s="49">
        <f t="shared" si="291"/>
        <v>0</v>
      </c>
      <c r="AN245" s="49">
        <f t="shared" si="292"/>
        <v>0</v>
      </c>
      <c r="AO245" s="49">
        <f t="shared" si="293"/>
        <v>0</v>
      </c>
      <c r="AP245" s="113">
        <f t="shared" si="294"/>
        <v>0</v>
      </c>
      <c r="AQ245" s="153">
        <f t="shared" si="295"/>
        <v>0</v>
      </c>
      <c r="AR245"/>
      <c r="AS245"/>
      <c r="AT245"/>
      <c r="AU245"/>
      <c r="AV245"/>
      <c r="AW245"/>
      <c r="AX245"/>
      <c r="AY245"/>
      <c r="BB245" s="119" t="s">
        <v>567</v>
      </c>
      <c r="BD245" s="11">
        <f>COUNTIF(P242:R256,"NS")</f>
        <v>0</v>
      </c>
      <c r="BE245" s="11">
        <f>COUNTIF(S242:U256,"NS")</f>
        <v>0</v>
      </c>
      <c r="BG245" s="11">
        <f>COUNTIF(Y242:AA256,"NS")</f>
        <v>0</v>
      </c>
      <c r="BH245" s="11">
        <f>COUNTIF(AB242:AD256,"NS")</f>
        <v>0</v>
      </c>
      <c r="BL245" s="111" t="s">
        <v>662</v>
      </c>
      <c r="BM245" s="459">
        <f>COUNTIF(M242:O255,0)</f>
        <v>0</v>
      </c>
      <c r="BN245" s="460"/>
      <c r="BO245" s="461"/>
      <c r="BP245" s="459">
        <f t="shared" ref="BP245" si="306">COUNTIF(P242:R255,0)</f>
        <v>0</v>
      </c>
      <c r="BQ245" s="460"/>
      <c r="BR245" s="461"/>
      <c r="BS245" s="459">
        <f t="shared" ref="BS245" si="307">COUNTIF(S242:U255,0)</f>
        <v>0</v>
      </c>
      <c r="BT245" s="460"/>
      <c r="BU245" s="461"/>
      <c r="BV245" s="459">
        <f t="shared" ref="BV245" si="308">COUNTIF(V242:X255,0)</f>
        <v>0</v>
      </c>
      <c r="BW245" s="460"/>
      <c r="BX245" s="461"/>
      <c r="BY245" s="459">
        <f t="shared" ref="BY245" si="309">COUNTIF(Y242:AA255,0)</f>
        <v>0</v>
      </c>
      <c r="BZ245" s="460"/>
      <c r="CA245" s="461"/>
      <c r="CB245" s="459">
        <f t="shared" ref="CB245" si="310">COUNTIF(AB242:AD255,0)</f>
        <v>0</v>
      </c>
      <c r="CC245" s="460"/>
      <c r="CD245" s="461"/>
    </row>
    <row r="246" spans="1:82" ht="15" customHeight="1" x14ac:dyDescent="0.25">
      <c r="A246" s="11"/>
      <c r="C246" s="74" t="s">
        <v>56</v>
      </c>
      <c r="D246" s="255" t="s">
        <v>128</v>
      </c>
      <c r="E246" s="256"/>
      <c r="F246" s="256"/>
      <c r="G246" s="256"/>
      <c r="H246" s="256"/>
      <c r="I246" s="256"/>
      <c r="J246" s="256"/>
      <c r="K246" s="256"/>
      <c r="L246" s="257"/>
      <c r="M246" s="400"/>
      <c r="N246" s="401"/>
      <c r="O246" s="402"/>
      <c r="P246" s="400"/>
      <c r="Q246" s="401"/>
      <c r="R246" s="402"/>
      <c r="S246" s="400"/>
      <c r="T246" s="401"/>
      <c r="U246" s="402"/>
      <c r="V246" s="400"/>
      <c r="W246" s="401"/>
      <c r="X246" s="402"/>
      <c r="Y246" s="400"/>
      <c r="Z246" s="401"/>
      <c r="AA246" s="402"/>
      <c r="AB246" s="400"/>
      <c r="AC246" s="401"/>
      <c r="AD246" s="402"/>
      <c r="AG246" s="49">
        <f t="shared" si="286"/>
        <v>0</v>
      </c>
      <c r="AH246" s="49">
        <f t="shared" si="287"/>
        <v>0</v>
      </c>
      <c r="AI246" s="49">
        <f t="shared" si="288"/>
        <v>0</v>
      </c>
      <c r="AJ246" s="113">
        <f t="shared" si="289"/>
        <v>0</v>
      </c>
      <c r="AK246" s="153">
        <f t="shared" si="290"/>
        <v>0</v>
      </c>
      <c r="AM246" s="49">
        <f t="shared" si="291"/>
        <v>0</v>
      </c>
      <c r="AN246" s="49">
        <f t="shared" si="292"/>
        <v>0</v>
      </c>
      <c r="AO246" s="49">
        <f t="shared" si="293"/>
        <v>0</v>
      </c>
      <c r="AP246" s="113">
        <f t="shared" si="294"/>
        <v>0</v>
      </c>
      <c r="AQ246" s="153">
        <f t="shared" si="295"/>
        <v>0</v>
      </c>
      <c r="AR246"/>
      <c r="AS246"/>
      <c r="AT246"/>
      <c r="AU246"/>
      <c r="AV246"/>
      <c r="AW246"/>
      <c r="AX246"/>
      <c r="AY246"/>
      <c r="BB246" s="119" t="s">
        <v>571</v>
      </c>
      <c r="BD246" s="11">
        <f>SUM(P242:R256)</f>
        <v>0</v>
      </c>
      <c r="BE246" s="11">
        <f>SUM(S242:U256)</f>
        <v>0</v>
      </c>
      <c r="BG246" s="11">
        <f>SUM(Y242:AA256)</f>
        <v>0</v>
      </c>
      <c r="BH246" s="11">
        <f>SUM(AB242:AD256)</f>
        <v>0</v>
      </c>
      <c r="BL246" s="111" t="s">
        <v>663</v>
      </c>
      <c r="BM246" s="459">
        <f>M256</f>
        <v>0</v>
      </c>
      <c r="BN246" s="460"/>
      <c r="BO246" s="461"/>
      <c r="BP246" s="459">
        <f t="shared" ref="BP246" si="311">P256</f>
        <v>0</v>
      </c>
      <c r="BQ246" s="460"/>
      <c r="BR246" s="461"/>
      <c r="BS246" s="459">
        <f t="shared" ref="BS246" si="312">S256</f>
        <v>0</v>
      </c>
      <c r="BT246" s="460"/>
      <c r="BU246" s="461"/>
      <c r="BV246" s="459">
        <f t="shared" ref="BV246" si="313">V256</f>
        <v>0</v>
      </c>
      <c r="BW246" s="460"/>
      <c r="BX246" s="461"/>
      <c r="BY246" s="459">
        <f t="shared" ref="BY246" si="314">Y256</f>
        <v>0</v>
      </c>
      <c r="BZ246" s="460"/>
      <c r="CA246" s="461"/>
      <c r="CB246" s="459">
        <f t="shared" ref="CB246" si="315">AB256</f>
        <v>0</v>
      </c>
      <c r="CC246" s="460"/>
      <c r="CD246" s="461"/>
    </row>
    <row r="247" spans="1:82" ht="15" customHeight="1" x14ac:dyDescent="0.25">
      <c r="A247" s="11"/>
      <c r="C247" s="74" t="s">
        <v>63</v>
      </c>
      <c r="D247" s="255" t="s">
        <v>129</v>
      </c>
      <c r="E247" s="256"/>
      <c r="F247" s="256"/>
      <c r="G247" s="256"/>
      <c r="H247" s="256"/>
      <c r="I247" s="256"/>
      <c r="J247" s="256"/>
      <c r="K247" s="256"/>
      <c r="L247" s="257"/>
      <c r="M247" s="400"/>
      <c r="N247" s="401"/>
      <c r="O247" s="402"/>
      <c r="P247" s="400"/>
      <c r="Q247" s="401"/>
      <c r="R247" s="402"/>
      <c r="S247" s="400"/>
      <c r="T247" s="401"/>
      <c r="U247" s="402"/>
      <c r="V247" s="400"/>
      <c r="W247" s="401"/>
      <c r="X247" s="402"/>
      <c r="Y247" s="400"/>
      <c r="Z247" s="401"/>
      <c r="AA247" s="402"/>
      <c r="AB247" s="400"/>
      <c r="AC247" s="401"/>
      <c r="AD247" s="402"/>
      <c r="AG247" s="49">
        <f t="shared" si="286"/>
        <v>0</v>
      </c>
      <c r="AH247" s="49">
        <f t="shared" si="287"/>
        <v>0</v>
      </c>
      <c r="AI247" s="49">
        <f t="shared" si="288"/>
        <v>0</v>
      </c>
      <c r="AJ247" s="113">
        <f t="shared" si="289"/>
        <v>0</v>
      </c>
      <c r="AK247" s="153">
        <f t="shared" si="290"/>
        <v>0</v>
      </c>
      <c r="AM247" s="49">
        <f t="shared" si="291"/>
        <v>0</v>
      </c>
      <c r="AN247" s="49">
        <f t="shared" si="292"/>
        <v>0</v>
      </c>
      <c r="AO247" s="49">
        <f t="shared" si="293"/>
        <v>0</v>
      </c>
      <c r="AP247" s="113">
        <f t="shared" si="294"/>
        <v>0</v>
      </c>
      <c r="AQ247" s="153">
        <f t="shared" si="295"/>
        <v>0</v>
      </c>
      <c r="AR247"/>
      <c r="AS247"/>
      <c r="AT247"/>
      <c r="AU247"/>
      <c r="AV247"/>
      <c r="AW247"/>
      <c r="AX247"/>
      <c r="AY247"/>
      <c r="BB247" s="119" t="s">
        <v>572</v>
      </c>
      <c r="BC247" s="129"/>
      <c r="BD247" s="129">
        <f t="shared" ref="BD247:BH247" si="316">IF($AG$240=$AH$240,0,IF(OR(AND(BD244=0,BD245&gt;0),AND(BD244="ns",BD246&gt;0),AND(BD244="ns",BD246=0,BD245=0)),0,IF(OR(AND(BD245&gt;=2,BD246&lt;BD244),AND(BD244="ns",BD246=0,BD245&gt;0),BD246=BD244),0,1)))</f>
        <v>0</v>
      </c>
      <c r="BE247" s="129">
        <f t="shared" si="316"/>
        <v>0</v>
      </c>
      <c r="BF247" s="129"/>
      <c r="BG247" s="129">
        <f t="shared" si="316"/>
        <v>0</v>
      </c>
      <c r="BH247" s="129">
        <f t="shared" si="316"/>
        <v>0</v>
      </c>
      <c r="BL247" s="111" t="s">
        <v>664</v>
      </c>
      <c r="BM247" s="462">
        <f>IF($AG$240=$AH$240,0,IF(AND(OR(BM242=0,BM242=1),BM246&gt;=0),1,IF(BM242=2,IF(BM246=0,0,IF(AND(BM246&gt;0,BM245=0,OR(BM243&gt;0,BM244&gt;0)),0,1)),IF(BM242&gt;2,IF(BM246=0,0,IF(AND(BM246&gt;0,(BM242-BM245)&gt;=2,OR(BM243&gt;0,BM244&gt;0)),0,1))))))</f>
        <v>0</v>
      </c>
      <c r="BN247" s="463"/>
      <c r="BO247" s="464"/>
      <c r="BP247" s="462">
        <f t="shared" ref="BP247" si="317">IF($AG$240=$AH$240,0,IF(AND(OR(BP242=0,BP242=1),BP246&gt;=0),1,IF(BP242=2,IF(BP246=0,0,IF(AND(BP246&gt;0,BP245=0,OR(BP243&gt;0,BP244&gt;0)),0,1)),IF(BP242&gt;2,IF(BP246=0,0,IF(AND(BP246&gt;0,(BP242-BP245)&gt;=2,OR(BP243&gt;0,BP244&gt;0)),0,1))))))</f>
        <v>0</v>
      </c>
      <c r="BQ247" s="463"/>
      <c r="BR247" s="464"/>
      <c r="BS247" s="462">
        <f t="shared" ref="BS247" si="318">IF($AG$240=$AH$240,0,IF(AND(OR(BS242=0,BS242=1),BS246&gt;=0),1,IF(BS242=2,IF(BS246=0,0,IF(AND(BS246&gt;0,BS245=0,OR(BS243&gt;0,BS244&gt;0)),0,1)),IF(BS242&gt;2,IF(BS246=0,0,IF(AND(BS246&gt;0,(BS242-BS245)&gt;=2,OR(BS243&gt;0,BS244&gt;0)),0,1))))))</f>
        <v>0</v>
      </c>
      <c r="BT247" s="463"/>
      <c r="BU247" s="464"/>
      <c r="BV247" s="462">
        <f t="shared" ref="BV247" si="319">IF($AG$240=$AH$240,0,IF(AND(OR(BV242=0,BV242=1),BV246&gt;=0),1,IF(BV242=2,IF(BV246=0,0,IF(AND(BV246&gt;0,BV245=0,OR(BV243&gt;0,BV244&gt;0)),0,1)),IF(BV242&gt;2,IF(BV246=0,0,IF(AND(BV246&gt;0,(BV242-BV245)&gt;=2,OR(BV243&gt;0,BV244&gt;0)),0,1))))))</f>
        <v>0</v>
      </c>
      <c r="BW247" s="463"/>
      <c r="BX247" s="464"/>
      <c r="BY247" s="462">
        <f t="shared" ref="BY247" si="320">IF($AG$240=$AH$240,0,IF(AND(OR(BY242=0,BY242=1),BY246&gt;=0),1,IF(BY242=2,IF(BY246=0,0,IF(AND(BY246&gt;0,BY245=0,OR(BY243&gt;0,BY244&gt;0)),0,1)),IF(BY242&gt;2,IF(BY246=0,0,IF(AND(BY246&gt;0,(BY242-BY245)&gt;=2,OR(BY243&gt;0,BY244&gt;0)),0,1))))))</f>
        <v>0</v>
      </c>
      <c r="BZ247" s="463"/>
      <c r="CA247" s="464"/>
      <c r="CB247" s="462">
        <f t="shared" ref="CB247" si="321">IF($AG$240=$AH$240,0,IF(AND(OR(CB242=0,CB242=1),CB246&gt;=0),1,IF(CB242=2,IF(CB246=0,0,IF(AND(CB246&gt;0,CB245=0,OR(CB243&gt;0,CB244&gt;0)),0,1)),IF(CB242&gt;2,IF(CB246=0,0,IF(AND(CB246&gt;0,(CB242-CB245)&gt;=2,OR(CB243&gt;0,CB244&gt;0)),0,1))))))</f>
        <v>0</v>
      </c>
      <c r="CC247" s="463"/>
      <c r="CD247" s="464"/>
    </row>
    <row r="248" spans="1:82" ht="15" customHeight="1" x14ac:dyDescent="0.25">
      <c r="A248" s="11"/>
      <c r="C248" s="74" t="s">
        <v>65</v>
      </c>
      <c r="D248" s="255" t="s">
        <v>130</v>
      </c>
      <c r="E248" s="256"/>
      <c r="F248" s="256"/>
      <c r="G248" s="256"/>
      <c r="H248" s="256"/>
      <c r="I248" s="256"/>
      <c r="J248" s="256"/>
      <c r="K248" s="256"/>
      <c r="L248" s="257"/>
      <c r="M248" s="400"/>
      <c r="N248" s="401"/>
      <c r="O248" s="402"/>
      <c r="P248" s="400"/>
      <c r="Q248" s="401"/>
      <c r="R248" s="402"/>
      <c r="S248" s="400"/>
      <c r="T248" s="401"/>
      <c r="U248" s="402"/>
      <c r="V248" s="400"/>
      <c r="W248" s="401"/>
      <c r="X248" s="402"/>
      <c r="Y248" s="400"/>
      <c r="Z248" s="401"/>
      <c r="AA248" s="402"/>
      <c r="AB248" s="400"/>
      <c r="AC248" s="401"/>
      <c r="AD248" s="402"/>
      <c r="AG248" s="49">
        <f t="shared" si="286"/>
        <v>0</v>
      </c>
      <c r="AH248" s="49">
        <f t="shared" si="287"/>
        <v>0</v>
      </c>
      <c r="AI248" s="49">
        <f t="shared" si="288"/>
        <v>0</v>
      </c>
      <c r="AJ248" s="113">
        <f t="shared" si="289"/>
        <v>0</v>
      </c>
      <c r="AK248" s="153">
        <f t="shared" si="290"/>
        <v>0</v>
      </c>
      <c r="AM248" s="49">
        <f t="shared" si="291"/>
        <v>0</v>
      </c>
      <c r="AN248" s="49">
        <f t="shared" si="292"/>
        <v>0</v>
      </c>
      <c r="AO248" s="49">
        <f t="shared" si="293"/>
        <v>0</v>
      </c>
      <c r="AP248" s="113">
        <f t="shared" si="294"/>
        <v>0</v>
      </c>
      <c r="AQ248" s="153">
        <f t="shared" si="295"/>
        <v>0</v>
      </c>
      <c r="AR248"/>
      <c r="AS248"/>
      <c r="AT248"/>
      <c r="AU248"/>
      <c r="AV248"/>
      <c r="AW248"/>
      <c r="AX248"/>
      <c r="AY248"/>
      <c r="BI248" s="116">
        <f>SUM(BC247:BH247)</f>
        <v>0</v>
      </c>
    </row>
    <row r="249" spans="1:82" ht="15" customHeight="1" x14ac:dyDescent="0.2">
      <c r="A249" s="11"/>
      <c r="C249" s="74" t="s">
        <v>67</v>
      </c>
      <c r="D249" s="255" t="s">
        <v>131</v>
      </c>
      <c r="E249" s="256"/>
      <c r="F249" s="256"/>
      <c r="G249" s="256"/>
      <c r="H249" s="256"/>
      <c r="I249" s="256"/>
      <c r="J249" s="256"/>
      <c r="K249" s="256"/>
      <c r="L249" s="257"/>
      <c r="M249" s="400"/>
      <c r="N249" s="401"/>
      <c r="O249" s="402"/>
      <c r="P249" s="400"/>
      <c r="Q249" s="401"/>
      <c r="R249" s="402"/>
      <c r="S249" s="400"/>
      <c r="T249" s="401"/>
      <c r="U249" s="402"/>
      <c r="V249" s="400"/>
      <c r="W249" s="401"/>
      <c r="X249" s="402"/>
      <c r="Y249" s="400"/>
      <c r="Z249" s="401"/>
      <c r="AA249" s="402"/>
      <c r="AB249" s="400"/>
      <c r="AC249" s="401"/>
      <c r="AD249" s="402"/>
      <c r="AG249" s="49">
        <f t="shared" ref="AG249:AG255" si="322">M249</f>
        <v>0</v>
      </c>
      <c r="AH249" s="49">
        <f t="shared" ref="AH249:AH255" si="323">COUNTIF(P249:U249,"NS")</f>
        <v>0</v>
      </c>
      <c r="AI249" s="49">
        <f t="shared" ref="AI249:AI255" si="324">SUM(P249:U249)</f>
        <v>0</v>
      </c>
      <c r="AJ249" s="113">
        <f t="shared" si="289"/>
        <v>0</v>
      </c>
      <c r="AK249" s="153">
        <f t="shared" si="290"/>
        <v>0</v>
      </c>
      <c r="AM249" s="49">
        <f t="shared" ref="AM249:AM255" si="325">V249</f>
        <v>0</v>
      </c>
      <c r="AN249" s="49">
        <f t="shared" ref="AN249:AN255" si="326">COUNTIF(Y249:AD249,"NS")</f>
        <v>0</v>
      </c>
      <c r="AO249" s="49">
        <f t="shared" ref="AO249:AO255" si="327">SUM(Y249:AD249)</f>
        <v>0</v>
      </c>
      <c r="AP249" s="113">
        <f t="shared" si="294"/>
        <v>0</v>
      </c>
      <c r="AQ249" s="153">
        <f t="shared" si="295"/>
        <v>0</v>
      </c>
    </row>
    <row r="250" spans="1:82" ht="15" customHeight="1" x14ac:dyDescent="0.2">
      <c r="A250" s="11"/>
      <c r="C250" s="74" t="s">
        <v>69</v>
      </c>
      <c r="D250" s="255" t="s">
        <v>132</v>
      </c>
      <c r="E250" s="256"/>
      <c r="F250" s="256"/>
      <c r="G250" s="256"/>
      <c r="H250" s="256"/>
      <c r="I250" s="256"/>
      <c r="J250" s="256"/>
      <c r="K250" s="256"/>
      <c r="L250" s="257"/>
      <c r="M250" s="400"/>
      <c r="N250" s="401"/>
      <c r="O250" s="402"/>
      <c r="P250" s="400"/>
      <c r="Q250" s="401"/>
      <c r="R250" s="402"/>
      <c r="S250" s="400"/>
      <c r="T250" s="401"/>
      <c r="U250" s="402"/>
      <c r="V250" s="400"/>
      <c r="W250" s="401"/>
      <c r="X250" s="402"/>
      <c r="Y250" s="400"/>
      <c r="Z250" s="401"/>
      <c r="AA250" s="402"/>
      <c r="AB250" s="400"/>
      <c r="AC250" s="401"/>
      <c r="AD250" s="402"/>
      <c r="AG250" s="49">
        <f t="shared" si="322"/>
        <v>0</v>
      </c>
      <c r="AH250" s="49">
        <f t="shared" si="323"/>
        <v>0</v>
      </c>
      <c r="AI250" s="49">
        <f t="shared" si="324"/>
        <v>0</v>
      </c>
      <c r="AJ250" s="113">
        <f t="shared" si="289"/>
        <v>0</v>
      </c>
      <c r="AK250" s="153">
        <f t="shared" si="290"/>
        <v>0</v>
      </c>
      <c r="AM250" s="49">
        <f t="shared" si="325"/>
        <v>0</v>
      </c>
      <c r="AN250" s="49">
        <f t="shared" si="326"/>
        <v>0</v>
      </c>
      <c r="AO250" s="49">
        <f t="shared" si="327"/>
        <v>0</v>
      </c>
      <c r="AP250" s="113">
        <f t="shared" si="294"/>
        <v>0</v>
      </c>
      <c r="AQ250" s="153">
        <f t="shared" si="295"/>
        <v>0</v>
      </c>
    </row>
    <row r="251" spans="1:82" ht="15" customHeight="1" x14ac:dyDescent="0.2">
      <c r="A251" s="11"/>
      <c r="C251" s="74" t="s">
        <v>90</v>
      </c>
      <c r="D251" s="255" t="s">
        <v>133</v>
      </c>
      <c r="E251" s="256"/>
      <c r="F251" s="256"/>
      <c r="G251" s="256"/>
      <c r="H251" s="256"/>
      <c r="I251" s="256"/>
      <c r="J251" s="256"/>
      <c r="K251" s="256"/>
      <c r="L251" s="257"/>
      <c r="M251" s="400"/>
      <c r="N251" s="401"/>
      <c r="O251" s="402"/>
      <c r="P251" s="400"/>
      <c r="Q251" s="401"/>
      <c r="R251" s="402"/>
      <c r="S251" s="400"/>
      <c r="T251" s="401"/>
      <c r="U251" s="402"/>
      <c r="V251" s="400"/>
      <c r="W251" s="401"/>
      <c r="X251" s="402"/>
      <c r="Y251" s="400"/>
      <c r="Z251" s="401"/>
      <c r="AA251" s="402"/>
      <c r="AB251" s="400"/>
      <c r="AC251" s="401"/>
      <c r="AD251" s="402"/>
      <c r="AG251" s="49">
        <f t="shared" si="322"/>
        <v>0</v>
      </c>
      <c r="AH251" s="49">
        <f t="shared" si="323"/>
        <v>0</v>
      </c>
      <c r="AI251" s="49">
        <f t="shared" si="324"/>
        <v>0</v>
      </c>
      <c r="AJ251" s="113">
        <f t="shared" si="289"/>
        <v>0</v>
      </c>
      <c r="AK251" s="153">
        <f t="shared" si="290"/>
        <v>0</v>
      </c>
      <c r="AM251" s="49">
        <f t="shared" si="325"/>
        <v>0</v>
      </c>
      <c r="AN251" s="49">
        <f t="shared" si="326"/>
        <v>0</v>
      </c>
      <c r="AO251" s="49">
        <f t="shared" si="327"/>
        <v>0</v>
      </c>
      <c r="AP251" s="113">
        <f t="shared" si="294"/>
        <v>0</v>
      </c>
      <c r="AQ251" s="153">
        <f t="shared" si="295"/>
        <v>0</v>
      </c>
    </row>
    <row r="252" spans="1:82" ht="15" customHeight="1" x14ac:dyDescent="0.2">
      <c r="A252" s="11"/>
      <c r="C252" s="74" t="s">
        <v>92</v>
      </c>
      <c r="D252" s="255" t="s">
        <v>134</v>
      </c>
      <c r="E252" s="256"/>
      <c r="F252" s="256"/>
      <c r="G252" s="256"/>
      <c r="H252" s="256"/>
      <c r="I252" s="256"/>
      <c r="J252" s="256"/>
      <c r="K252" s="256"/>
      <c r="L252" s="257"/>
      <c r="M252" s="400"/>
      <c r="N252" s="401"/>
      <c r="O252" s="402"/>
      <c r="P252" s="400"/>
      <c r="Q252" s="401"/>
      <c r="R252" s="402"/>
      <c r="S252" s="400"/>
      <c r="T252" s="401"/>
      <c r="U252" s="402"/>
      <c r="V252" s="400"/>
      <c r="W252" s="401"/>
      <c r="X252" s="402"/>
      <c r="Y252" s="400"/>
      <c r="Z252" s="401"/>
      <c r="AA252" s="402"/>
      <c r="AB252" s="400"/>
      <c r="AC252" s="401"/>
      <c r="AD252" s="402"/>
      <c r="AG252" s="49">
        <f t="shared" si="322"/>
        <v>0</v>
      </c>
      <c r="AH252" s="49">
        <f t="shared" si="323"/>
        <v>0</v>
      </c>
      <c r="AI252" s="49">
        <f t="shared" si="324"/>
        <v>0</v>
      </c>
      <c r="AJ252" s="113">
        <f t="shared" si="289"/>
        <v>0</v>
      </c>
      <c r="AK252" s="153">
        <f t="shared" si="290"/>
        <v>0</v>
      </c>
      <c r="AM252" s="49">
        <f t="shared" si="325"/>
        <v>0</v>
      </c>
      <c r="AN252" s="49">
        <f t="shared" si="326"/>
        <v>0</v>
      </c>
      <c r="AO252" s="49">
        <f t="shared" si="327"/>
        <v>0</v>
      </c>
      <c r="AP252" s="113">
        <f t="shared" si="294"/>
        <v>0</v>
      </c>
      <c r="AQ252" s="153">
        <f t="shared" si="295"/>
        <v>0</v>
      </c>
    </row>
    <row r="253" spans="1:82" ht="15" customHeight="1" x14ac:dyDescent="0.2">
      <c r="A253" s="11"/>
      <c r="C253" s="74" t="s">
        <v>94</v>
      </c>
      <c r="D253" s="255" t="s">
        <v>135</v>
      </c>
      <c r="E253" s="256"/>
      <c r="F253" s="256"/>
      <c r="G253" s="256"/>
      <c r="H253" s="256"/>
      <c r="I253" s="256"/>
      <c r="J253" s="256"/>
      <c r="K253" s="256"/>
      <c r="L253" s="257"/>
      <c r="M253" s="400"/>
      <c r="N253" s="401"/>
      <c r="O253" s="402"/>
      <c r="P253" s="400"/>
      <c r="Q253" s="401"/>
      <c r="R253" s="402"/>
      <c r="S253" s="400"/>
      <c r="T253" s="401"/>
      <c r="U253" s="402"/>
      <c r="V253" s="400"/>
      <c r="W253" s="401"/>
      <c r="X253" s="402"/>
      <c r="Y253" s="400"/>
      <c r="Z253" s="401"/>
      <c r="AA253" s="402"/>
      <c r="AB253" s="400"/>
      <c r="AC253" s="401"/>
      <c r="AD253" s="402"/>
      <c r="AG253" s="49">
        <f t="shared" si="322"/>
        <v>0</v>
      </c>
      <c r="AH253" s="49">
        <f t="shared" si="323"/>
        <v>0</v>
      </c>
      <c r="AI253" s="49">
        <f t="shared" si="324"/>
        <v>0</v>
      </c>
      <c r="AJ253" s="113">
        <f t="shared" si="289"/>
        <v>0</v>
      </c>
      <c r="AK253" s="153">
        <f t="shared" si="290"/>
        <v>0</v>
      </c>
      <c r="AM253" s="49">
        <f t="shared" si="325"/>
        <v>0</v>
      </c>
      <c r="AN253" s="49">
        <f t="shared" si="326"/>
        <v>0</v>
      </c>
      <c r="AO253" s="49">
        <f t="shared" si="327"/>
        <v>0</v>
      </c>
      <c r="AP253" s="113">
        <f t="shared" si="294"/>
        <v>0</v>
      </c>
      <c r="AQ253" s="153">
        <f t="shared" si="295"/>
        <v>0</v>
      </c>
    </row>
    <row r="254" spans="1:82" ht="15" customHeight="1" x14ac:dyDescent="0.2">
      <c r="C254" s="75" t="s">
        <v>96</v>
      </c>
      <c r="D254" s="255" t="s">
        <v>267</v>
      </c>
      <c r="E254" s="256"/>
      <c r="F254" s="256"/>
      <c r="G254" s="256"/>
      <c r="H254" s="256"/>
      <c r="I254" s="256"/>
      <c r="J254" s="256"/>
      <c r="K254" s="256"/>
      <c r="L254" s="257"/>
      <c r="M254" s="400"/>
      <c r="N254" s="401"/>
      <c r="O254" s="402"/>
      <c r="P254" s="400"/>
      <c r="Q254" s="401"/>
      <c r="R254" s="402"/>
      <c r="S254" s="400"/>
      <c r="T254" s="401"/>
      <c r="U254" s="402"/>
      <c r="V254" s="400"/>
      <c r="W254" s="401"/>
      <c r="X254" s="402"/>
      <c r="Y254" s="400"/>
      <c r="Z254" s="401"/>
      <c r="AA254" s="402"/>
      <c r="AB254" s="400"/>
      <c r="AC254" s="401"/>
      <c r="AD254" s="402"/>
      <c r="AG254" s="49">
        <f t="shared" si="322"/>
        <v>0</v>
      </c>
      <c r="AH254" s="49">
        <f t="shared" si="323"/>
        <v>0</v>
      </c>
      <c r="AI254" s="49">
        <f t="shared" si="324"/>
        <v>0</v>
      </c>
      <c r="AJ254" s="113">
        <f t="shared" si="289"/>
        <v>0</v>
      </c>
      <c r="AK254" s="153">
        <f t="shared" si="290"/>
        <v>0</v>
      </c>
      <c r="AM254" s="49">
        <f t="shared" si="325"/>
        <v>0</v>
      </c>
      <c r="AN254" s="49">
        <f t="shared" si="326"/>
        <v>0</v>
      </c>
      <c r="AO254" s="49">
        <f t="shared" si="327"/>
        <v>0</v>
      </c>
      <c r="AP254" s="113">
        <f t="shared" si="294"/>
        <v>0</v>
      </c>
      <c r="AQ254" s="153">
        <f t="shared" si="295"/>
        <v>0</v>
      </c>
    </row>
    <row r="255" spans="1:82" ht="15" customHeight="1" x14ac:dyDescent="0.2">
      <c r="C255" s="74" t="s">
        <v>98</v>
      </c>
      <c r="D255" s="255" t="s">
        <v>123</v>
      </c>
      <c r="E255" s="256"/>
      <c r="F255" s="256"/>
      <c r="G255" s="256"/>
      <c r="H255" s="256"/>
      <c r="I255" s="256"/>
      <c r="J255" s="256"/>
      <c r="K255" s="256"/>
      <c r="L255" s="257"/>
      <c r="M255" s="447"/>
      <c r="N255" s="447"/>
      <c r="O255" s="447"/>
      <c r="P255" s="448"/>
      <c r="Q255" s="448"/>
      <c r="R255" s="448"/>
      <c r="S255" s="448"/>
      <c r="T255" s="448"/>
      <c r="U255" s="448"/>
      <c r="V255" s="447"/>
      <c r="W255" s="447"/>
      <c r="X255" s="447"/>
      <c r="Y255" s="448"/>
      <c r="Z255" s="448"/>
      <c r="AA255" s="448"/>
      <c r="AB255" s="448"/>
      <c r="AC255" s="448"/>
      <c r="AD255" s="448"/>
      <c r="AG255" s="49">
        <f t="shared" si="322"/>
        <v>0</v>
      </c>
      <c r="AH255" s="49">
        <f t="shared" si="323"/>
        <v>0</v>
      </c>
      <c r="AI255" s="49">
        <f t="shared" si="324"/>
        <v>0</v>
      </c>
      <c r="AJ255" s="113">
        <f t="shared" si="289"/>
        <v>0</v>
      </c>
      <c r="AK255" s="153">
        <f t="shared" si="290"/>
        <v>0</v>
      </c>
      <c r="AM255" s="49">
        <f t="shared" si="325"/>
        <v>0</v>
      </c>
      <c r="AN255" s="49">
        <f t="shared" si="326"/>
        <v>0</v>
      </c>
      <c r="AO255" s="49">
        <f t="shared" si="327"/>
        <v>0</v>
      </c>
      <c r="AP255" s="113">
        <f t="shared" si="294"/>
        <v>0</v>
      </c>
      <c r="AQ255" s="153">
        <f t="shared" si="295"/>
        <v>0</v>
      </c>
    </row>
    <row r="256" spans="1:82" ht="15" customHeight="1" x14ac:dyDescent="0.2">
      <c r="C256" s="74" t="s">
        <v>100</v>
      </c>
      <c r="D256" s="255" t="s">
        <v>136</v>
      </c>
      <c r="E256" s="256"/>
      <c r="F256" s="256"/>
      <c r="G256" s="256"/>
      <c r="H256" s="256"/>
      <c r="I256" s="256"/>
      <c r="J256" s="256"/>
      <c r="K256" s="256"/>
      <c r="L256" s="257"/>
      <c r="M256" s="400"/>
      <c r="N256" s="401"/>
      <c r="O256" s="402"/>
      <c r="P256" s="400"/>
      <c r="Q256" s="401"/>
      <c r="R256" s="402"/>
      <c r="S256" s="400"/>
      <c r="T256" s="401"/>
      <c r="U256" s="402"/>
      <c r="V256" s="400"/>
      <c r="W256" s="401"/>
      <c r="X256" s="402"/>
      <c r="Y256" s="400"/>
      <c r="Z256" s="401"/>
      <c r="AA256" s="402"/>
      <c r="AB256" s="400"/>
      <c r="AC256" s="401"/>
      <c r="AD256" s="402"/>
      <c r="AG256" s="49">
        <f>M256</f>
        <v>0</v>
      </c>
      <c r="AH256" s="49">
        <f>COUNTIF(P256:U256,"NS")</f>
        <v>0</v>
      </c>
      <c r="AI256" s="49">
        <f>SUM(P256:U256)</f>
        <v>0</v>
      </c>
      <c r="AJ256" s="113">
        <f t="shared" si="289"/>
        <v>0</v>
      </c>
      <c r="AK256" s="153">
        <f t="shared" si="290"/>
        <v>0</v>
      </c>
      <c r="AM256" s="49">
        <f>V256</f>
        <v>0</v>
      </c>
      <c r="AN256" s="49">
        <f>COUNTIF(Y256:AD256,"NS")</f>
        <v>0</v>
      </c>
      <c r="AO256" s="49">
        <f>SUM(Y256:AD256)</f>
        <v>0</v>
      </c>
      <c r="AP256" s="113">
        <f t="shared" si="294"/>
        <v>0</v>
      </c>
      <c r="AQ256" s="153">
        <f t="shared" si="295"/>
        <v>0</v>
      </c>
    </row>
    <row r="257" spans="1:42" ht="15" customHeight="1" x14ac:dyDescent="0.2">
      <c r="C257" s="45"/>
      <c r="D257" s="45"/>
      <c r="E257" s="45"/>
      <c r="F257" s="45"/>
      <c r="G257" s="45"/>
      <c r="H257" s="45"/>
      <c r="I257" s="45"/>
      <c r="J257" s="45"/>
      <c r="K257" s="45"/>
      <c r="L257" s="64" t="s">
        <v>34</v>
      </c>
      <c r="M257" s="335">
        <f t="shared" ref="M257:AB257" si="328">IF(AND(SUM(M242:O256)=0,COUNTIF(M242:O256,"NS")&gt;0),"NS",SUM(M242:O256))</f>
        <v>0</v>
      </c>
      <c r="N257" s="335"/>
      <c r="O257" s="335"/>
      <c r="P257" s="335">
        <f t="shared" si="328"/>
        <v>0</v>
      </c>
      <c r="Q257" s="335"/>
      <c r="R257" s="335"/>
      <c r="S257" s="335">
        <f t="shared" si="328"/>
        <v>0</v>
      </c>
      <c r="T257" s="335"/>
      <c r="U257" s="335"/>
      <c r="V257" s="335">
        <f t="shared" si="328"/>
        <v>0</v>
      </c>
      <c r="W257" s="335"/>
      <c r="X257" s="335"/>
      <c r="Y257" s="335">
        <f t="shared" si="328"/>
        <v>0</v>
      </c>
      <c r="Z257" s="335"/>
      <c r="AA257" s="335"/>
      <c r="AB257" s="335">
        <f t="shared" si="328"/>
        <v>0</v>
      </c>
      <c r="AC257" s="335"/>
      <c r="AD257" s="335"/>
      <c r="AG257" s="49"/>
      <c r="AH257" s="49"/>
      <c r="AI257" s="49"/>
      <c r="AJ257" s="135">
        <f>SUM(AJ242:AJ256)</f>
        <v>0</v>
      </c>
      <c r="AM257" s="49"/>
      <c r="AN257" s="49"/>
      <c r="AO257" s="49"/>
      <c r="AP257" s="135">
        <f>SUM(AP242:AP256)</f>
        <v>0</v>
      </c>
    </row>
    <row r="258" spans="1:42" ht="15" customHeight="1" x14ac:dyDescent="0.2">
      <c r="B258" s="245" t="str">
        <f>IF(OR(COUNTBLANK(M254:AD254)=18,COUNTIF(M254:AD254,"NA")=6,AND(COUNTBLANK(M254:AD254)=12,COUNTIF(M254:AD254,"NA")=0,F259&lt;&gt;"")),"","Error: Debe especificar Otra Familia Lingüistica")</f>
        <v/>
      </c>
      <c r="C258" s="245"/>
      <c r="D258" s="245"/>
      <c r="E258" s="245"/>
      <c r="F258" s="245"/>
      <c r="G258" s="245"/>
      <c r="H258" s="245"/>
      <c r="I258" s="245"/>
      <c r="J258" s="245"/>
      <c r="K258" s="245"/>
      <c r="L258" s="245"/>
      <c r="M258" s="245"/>
      <c r="N258" s="245"/>
      <c r="O258" s="245"/>
      <c r="P258" s="245"/>
      <c r="Q258" s="245"/>
      <c r="R258" s="245"/>
      <c r="S258" s="245"/>
      <c r="T258" s="245"/>
      <c r="U258" s="245"/>
      <c r="V258" s="245"/>
      <c r="W258" s="245"/>
      <c r="X258" s="245"/>
      <c r="Y258" s="245"/>
      <c r="Z258" s="245"/>
      <c r="AA258" s="245"/>
      <c r="AB258" s="245"/>
      <c r="AC258" s="245"/>
      <c r="AD258" s="245"/>
    </row>
    <row r="259" spans="1:42" ht="45" customHeight="1" x14ac:dyDescent="0.2">
      <c r="C259" s="415" t="s">
        <v>321</v>
      </c>
      <c r="D259" s="416"/>
      <c r="E259" s="416"/>
      <c r="F259" s="432"/>
      <c r="G259" s="432"/>
      <c r="H259" s="432"/>
      <c r="I259" s="432"/>
      <c r="J259" s="432"/>
      <c r="K259" s="432"/>
      <c r="L259" s="432"/>
      <c r="M259" s="432"/>
      <c r="N259" s="432"/>
      <c r="O259" s="432"/>
      <c r="P259" s="432"/>
      <c r="Q259" s="432"/>
      <c r="R259" s="432"/>
      <c r="S259" s="432"/>
      <c r="T259" s="432"/>
      <c r="U259" s="432"/>
      <c r="V259" s="432"/>
      <c r="W259" s="432"/>
      <c r="X259" s="432"/>
      <c r="Y259" s="432"/>
      <c r="Z259" s="432"/>
      <c r="AA259" s="432"/>
      <c r="AB259" s="432"/>
      <c r="AC259" s="432"/>
      <c r="AD259" s="432"/>
    </row>
    <row r="260" spans="1:42" ht="15" customHeight="1" x14ac:dyDescent="0.2">
      <c r="B260" s="243" t="str">
        <f>IF(SUM(AJ257:AP257)&gt;=1,"Error: Verificar la suma por fila.","")</f>
        <v/>
      </c>
      <c r="C260" s="243"/>
      <c r="D260" s="243"/>
      <c r="E260" s="243"/>
      <c r="F260" s="243"/>
      <c r="G260" s="243"/>
      <c r="H260" s="243"/>
      <c r="I260" s="243"/>
      <c r="J260" s="243"/>
      <c r="K260" s="243"/>
      <c r="L260" s="243"/>
      <c r="M260" s="243"/>
      <c r="N260" s="243"/>
      <c r="O260" s="243"/>
      <c r="P260" s="243"/>
      <c r="Q260" s="243"/>
      <c r="R260" s="243"/>
      <c r="S260" s="243"/>
      <c r="T260" s="243"/>
      <c r="U260" s="243"/>
      <c r="V260" s="243"/>
      <c r="W260" s="243"/>
      <c r="X260" s="243"/>
      <c r="Y260" s="243"/>
      <c r="Z260" s="243"/>
      <c r="AA260" s="243"/>
      <c r="AB260" s="243"/>
      <c r="AC260" s="243"/>
      <c r="AD260" s="243"/>
    </row>
    <row r="261" spans="1:42" ht="28.5" customHeight="1" x14ac:dyDescent="0.2">
      <c r="B261" s="247" t="str">
        <f>IF(SUM(AY248:BI248)&gt;=1,"Error: Verificar la consistencia con la pregunta 5","")</f>
        <v/>
      </c>
      <c r="C261" s="247"/>
      <c r="D261" s="247"/>
      <c r="E261" s="247"/>
      <c r="F261" s="247"/>
      <c r="G261" s="247"/>
      <c r="H261" s="247"/>
      <c r="I261" s="247"/>
      <c r="J261" s="247"/>
      <c r="K261" s="247"/>
      <c r="L261" s="247"/>
      <c r="M261" s="247"/>
      <c r="N261" s="247"/>
      <c r="O261" s="247"/>
      <c r="P261" s="247"/>
      <c r="Q261" s="465" t="str">
        <f>IF(SUM(BM247:CD247)&gt;=1,"Error: Verificar la información ya que se está haciendo mal uso del criterio No identificado. ","")</f>
        <v/>
      </c>
      <c r="R261" s="465"/>
      <c r="S261" s="465"/>
      <c r="T261" s="465"/>
      <c r="U261" s="465"/>
      <c r="V261" s="465"/>
      <c r="W261" s="465"/>
      <c r="X261" s="465"/>
      <c r="Y261" s="465"/>
      <c r="Z261" s="465"/>
      <c r="AA261" s="465"/>
      <c r="AB261" s="465"/>
      <c r="AC261" s="465"/>
      <c r="AD261" s="465"/>
    </row>
    <row r="262" spans="1:42" ht="15" customHeight="1" thickBot="1" x14ac:dyDescent="0.25">
      <c r="B262" s="264" t="str">
        <f>IF(OR(AG240=AH240,AG240=AI240),"","Error: Debe completar toda la información requerida.")</f>
        <v/>
      </c>
      <c r="C262" s="264"/>
      <c r="D262" s="264"/>
      <c r="E262" s="264"/>
      <c r="F262" s="264"/>
      <c r="G262" s="264"/>
      <c r="H262" s="264"/>
      <c r="I262" s="264"/>
      <c r="J262" s="264"/>
      <c r="K262" s="264"/>
      <c r="L262" s="264"/>
      <c r="M262" s="264"/>
      <c r="N262" s="264"/>
      <c r="O262" s="264"/>
      <c r="P262" s="264"/>
      <c r="Q262" s="264"/>
      <c r="R262" s="264"/>
      <c r="S262" s="264"/>
      <c r="T262" s="264"/>
      <c r="U262" s="264"/>
      <c r="V262" s="264"/>
      <c r="W262" s="264"/>
      <c r="X262" s="264"/>
      <c r="Y262" s="264"/>
      <c r="Z262" s="264"/>
      <c r="AA262" s="264"/>
      <c r="AB262" s="264"/>
      <c r="AC262" s="264"/>
      <c r="AD262" s="264"/>
    </row>
    <row r="263" spans="1:42" ht="15" customHeight="1" thickBot="1" x14ac:dyDescent="0.25">
      <c r="B263" s="320" t="s">
        <v>288</v>
      </c>
      <c r="C263" s="321"/>
      <c r="D263" s="321"/>
      <c r="E263" s="321"/>
      <c r="F263" s="321"/>
      <c r="G263" s="321"/>
      <c r="H263" s="321"/>
      <c r="I263" s="321"/>
      <c r="J263" s="321"/>
      <c r="K263" s="321"/>
      <c r="L263" s="321"/>
      <c r="M263" s="321"/>
      <c r="N263" s="321"/>
      <c r="O263" s="321"/>
      <c r="P263" s="321"/>
      <c r="Q263" s="321"/>
      <c r="R263" s="321"/>
      <c r="S263" s="321"/>
      <c r="T263" s="321"/>
      <c r="U263" s="321"/>
      <c r="V263" s="321"/>
      <c r="W263" s="321"/>
      <c r="X263" s="321"/>
      <c r="Y263" s="321"/>
      <c r="Z263" s="321"/>
      <c r="AA263" s="321"/>
      <c r="AB263" s="321"/>
      <c r="AC263" s="321"/>
      <c r="AD263" s="322"/>
    </row>
    <row r="264" spans="1:42" ht="15" customHeight="1" x14ac:dyDescent="0.2">
      <c r="N264" s="11" t="s">
        <v>512</v>
      </c>
    </row>
    <row r="265" spans="1:42" ht="48" customHeight="1" x14ac:dyDescent="0.2">
      <c r="A265" s="4" t="s">
        <v>144</v>
      </c>
      <c r="B265" s="306" t="s">
        <v>538</v>
      </c>
      <c r="C265" s="306"/>
      <c r="D265" s="306"/>
      <c r="E265" s="306"/>
      <c r="F265" s="306"/>
      <c r="G265" s="306"/>
      <c r="H265" s="306"/>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row>
    <row r="266" spans="1:42" ht="24" customHeight="1" x14ac:dyDescent="0.2">
      <c r="A266" s="4"/>
      <c r="B266" s="95"/>
      <c r="C266" s="290" t="s">
        <v>500</v>
      </c>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290"/>
      <c r="Z266" s="290"/>
      <c r="AA266" s="290"/>
      <c r="AB266" s="290"/>
      <c r="AC266" s="290"/>
      <c r="AD266" s="290"/>
    </row>
    <row r="267" spans="1:42" ht="60" customHeight="1" x14ac:dyDescent="0.2">
      <c r="C267" s="290" t="s">
        <v>515</v>
      </c>
      <c r="D267" s="290"/>
      <c r="E267" s="290"/>
      <c r="F267" s="290"/>
      <c r="G267" s="290"/>
      <c r="H267" s="290"/>
      <c r="I267" s="290"/>
      <c r="J267" s="290"/>
      <c r="K267" s="290"/>
      <c r="L267" s="290"/>
      <c r="M267" s="290"/>
      <c r="N267" s="290"/>
      <c r="O267" s="290"/>
      <c r="P267" s="290"/>
      <c r="Q267" s="290"/>
      <c r="R267" s="290"/>
      <c r="S267" s="290"/>
      <c r="T267" s="290"/>
      <c r="U267" s="290"/>
      <c r="V267" s="290"/>
      <c r="W267" s="290"/>
      <c r="X267" s="290"/>
      <c r="Y267" s="290"/>
      <c r="Z267" s="290"/>
      <c r="AA267" s="290"/>
      <c r="AB267" s="290"/>
      <c r="AC267" s="290"/>
      <c r="AD267" s="290"/>
    </row>
    <row r="268" spans="1:42" ht="60" customHeight="1" x14ac:dyDescent="0.2">
      <c r="C268" s="290" t="s">
        <v>516</v>
      </c>
      <c r="D268" s="290"/>
      <c r="E268" s="290"/>
      <c r="F268" s="290"/>
      <c r="G268" s="290"/>
      <c r="H268" s="290"/>
      <c r="I268" s="290"/>
      <c r="J268" s="290"/>
      <c r="K268" s="290"/>
      <c r="L268" s="290"/>
      <c r="M268" s="290"/>
      <c r="N268" s="290"/>
      <c r="O268" s="290"/>
      <c r="P268" s="290"/>
      <c r="Q268" s="290"/>
      <c r="R268" s="290"/>
      <c r="S268" s="290"/>
      <c r="T268" s="290"/>
      <c r="U268" s="290"/>
      <c r="V268" s="290"/>
      <c r="W268" s="290"/>
      <c r="X268" s="290"/>
      <c r="Y268" s="290"/>
      <c r="Z268" s="290"/>
      <c r="AA268" s="290"/>
      <c r="AB268" s="290"/>
      <c r="AC268" s="290"/>
      <c r="AD268" s="290"/>
    </row>
    <row r="269" spans="1:42" ht="48" customHeight="1" x14ac:dyDescent="0.2">
      <c r="C269" s="290" t="s">
        <v>517</v>
      </c>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290"/>
      <c r="Z269" s="290"/>
      <c r="AA269" s="290"/>
      <c r="AB269" s="290"/>
      <c r="AC269" s="290"/>
      <c r="AD269" s="290"/>
    </row>
    <row r="270" spans="1:42" ht="48" customHeight="1" x14ac:dyDescent="0.2">
      <c r="C270" s="272" t="s">
        <v>518</v>
      </c>
      <c r="D270" s="272"/>
      <c r="E270" s="272"/>
      <c r="F270" s="272"/>
      <c r="G270" s="272"/>
      <c r="H270" s="272"/>
      <c r="I270" s="272"/>
      <c r="J270" s="272"/>
      <c r="K270" s="272"/>
      <c r="L270" s="272"/>
      <c r="M270" s="272"/>
      <c r="N270" s="272"/>
      <c r="O270" s="272"/>
      <c r="P270" s="272"/>
      <c r="Q270" s="272"/>
      <c r="R270" s="272"/>
      <c r="S270" s="272"/>
      <c r="T270" s="272"/>
      <c r="U270" s="272"/>
      <c r="V270" s="272"/>
      <c r="W270" s="272"/>
      <c r="X270" s="272"/>
      <c r="Y270" s="272"/>
      <c r="Z270" s="272"/>
      <c r="AA270" s="272"/>
      <c r="AB270" s="272"/>
      <c r="AC270" s="272"/>
      <c r="AD270" s="272"/>
    </row>
    <row r="271" spans="1:42" ht="24" customHeight="1" x14ac:dyDescent="0.2">
      <c r="C271" s="299" t="s">
        <v>519</v>
      </c>
      <c r="D271" s="299"/>
      <c r="E271" s="299"/>
      <c r="F271" s="299"/>
      <c r="G271" s="299"/>
      <c r="H271" s="299"/>
      <c r="I271" s="299"/>
      <c r="J271" s="299"/>
      <c r="K271" s="299"/>
      <c r="L271" s="299"/>
      <c r="M271" s="299"/>
      <c r="N271" s="299"/>
      <c r="O271" s="299"/>
      <c r="P271" s="299"/>
      <c r="Q271" s="299"/>
      <c r="R271" s="299"/>
      <c r="S271" s="299"/>
      <c r="T271" s="299"/>
      <c r="U271" s="299"/>
      <c r="V271" s="299"/>
      <c r="W271" s="299"/>
      <c r="X271" s="299"/>
      <c r="Y271" s="299"/>
      <c r="Z271" s="299"/>
      <c r="AA271" s="299"/>
      <c r="AB271" s="299"/>
      <c r="AC271" s="299"/>
      <c r="AD271" s="299"/>
    </row>
    <row r="272" spans="1:42" ht="15" customHeight="1" x14ac:dyDescent="0.2">
      <c r="F272" s="13"/>
      <c r="G272" s="13"/>
    </row>
    <row r="273" spans="2:81" ht="39" customHeight="1" x14ac:dyDescent="0.25">
      <c r="C273" s="336" t="s">
        <v>140</v>
      </c>
      <c r="D273" s="337"/>
      <c r="E273" s="337"/>
      <c r="F273" s="337"/>
      <c r="G273" s="337"/>
      <c r="H273" s="358" t="s">
        <v>501</v>
      </c>
      <c r="I273" s="360"/>
      <c r="J273" s="336" t="s">
        <v>513</v>
      </c>
      <c r="K273" s="337"/>
      <c r="L273" s="337"/>
      <c r="M273" s="270" t="s">
        <v>514</v>
      </c>
      <c r="N273" s="270"/>
      <c r="O273" s="270"/>
      <c r="P273" s="350" t="s">
        <v>325</v>
      </c>
      <c r="Q273" s="351"/>
      <c r="R273" s="351"/>
      <c r="S273" s="351"/>
      <c r="T273" s="351"/>
      <c r="U273" s="351"/>
      <c r="V273" s="351"/>
      <c r="W273" s="351"/>
      <c r="X273" s="351"/>
      <c r="Y273" s="351"/>
      <c r="Z273" s="351"/>
      <c r="AA273" s="351"/>
      <c r="AB273" s="351"/>
      <c r="AC273" s="351"/>
      <c r="AD273" s="352"/>
      <c r="AG273" s="11" t="s">
        <v>563</v>
      </c>
      <c r="AH273" s="11" t="s">
        <v>564</v>
      </c>
      <c r="AI273" s="11" t="s">
        <v>565</v>
      </c>
      <c r="AP273"/>
      <c r="AQ273"/>
      <c r="AS273" s="11" t="s">
        <v>573</v>
      </c>
      <c r="BO273"/>
      <c r="BP273"/>
      <c r="BQ273"/>
      <c r="BR273"/>
      <c r="BS273"/>
      <c r="BT273"/>
      <c r="BU273"/>
      <c r="BV273"/>
      <c r="BW273"/>
      <c r="BX273"/>
      <c r="BY273"/>
      <c r="BZ273"/>
      <c r="CA273"/>
      <c r="CB273"/>
      <c r="CC273"/>
    </row>
    <row r="274" spans="2:81" ht="76.5" customHeight="1" x14ac:dyDescent="0.25">
      <c r="C274" s="355"/>
      <c r="D274" s="356"/>
      <c r="E274" s="356"/>
      <c r="F274" s="356"/>
      <c r="G274" s="356"/>
      <c r="H274" s="361"/>
      <c r="I274" s="363"/>
      <c r="J274" s="355"/>
      <c r="K274" s="356"/>
      <c r="L274" s="356"/>
      <c r="M274" s="270"/>
      <c r="N274" s="270"/>
      <c r="O274" s="270"/>
      <c r="P274" s="293" t="s">
        <v>40</v>
      </c>
      <c r="Q274" s="458" t="s">
        <v>41</v>
      </c>
      <c r="R274" s="458"/>
      <c r="S274" s="282" t="s">
        <v>42</v>
      </c>
      <c r="T274" s="284"/>
      <c r="U274" s="282" t="s">
        <v>43</v>
      </c>
      <c r="V274" s="284"/>
      <c r="W274" s="282" t="s">
        <v>44</v>
      </c>
      <c r="X274" s="284"/>
      <c r="Y274" s="282" t="s">
        <v>45</v>
      </c>
      <c r="Z274" s="284"/>
      <c r="AA274" s="282" t="s">
        <v>46</v>
      </c>
      <c r="AB274" s="284"/>
      <c r="AC274" s="282" t="s">
        <v>47</v>
      </c>
      <c r="AD274" s="284"/>
      <c r="AG274" s="11">
        <f>COUNTBLANK(H276:AD281)</f>
        <v>138</v>
      </c>
      <c r="AH274" s="11">
        <v>138</v>
      </c>
      <c r="AI274" s="11">
        <f>IF(SUM(AG276:AG281)=36,AG274,1)</f>
        <v>1</v>
      </c>
      <c r="AP274"/>
      <c r="AQ274"/>
      <c r="AR274"/>
      <c r="AT274" s="161" t="s">
        <v>41</v>
      </c>
      <c r="AU274" s="161"/>
      <c r="AV274" s="161" t="s">
        <v>42</v>
      </c>
      <c r="AW274" s="161"/>
      <c r="AX274" s="161" t="s">
        <v>43</v>
      </c>
      <c r="AY274" s="111"/>
      <c r="AZ274" s="161" t="s">
        <v>44</v>
      </c>
      <c r="BA274" s="161"/>
      <c r="BB274" s="161" t="s">
        <v>45</v>
      </c>
      <c r="BC274" s="161"/>
      <c r="BD274" s="161" t="s">
        <v>46</v>
      </c>
      <c r="BE274" s="111"/>
      <c r="BF274" s="161" t="s">
        <v>47</v>
      </c>
      <c r="BG274" s="161"/>
      <c r="BH274" s="3"/>
      <c r="BI274" s="158"/>
      <c r="BJ274" s="158"/>
      <c r="BK274" s="3"/>
      <c r="BL274" s="158"/>
      <c r="BM274" s="158"/>
      <c r="BO274"/>
      <c r="BP274"/>
      <c r="BQ274"/>
      <c r="BR274"/>
      <c r="BS274"/>
      <c r="BT274"/>
      <c r="BU274"/>
      <c r="BV274"/>
      <c r="BW274"/>
      <c r="BX274"/>
      <c r="BY274"/>
      <c r="BZ274"/>
      <c r="CA274"/>
      <c r="CB274"/>
      <c r="CC274"/>
    </row>
    <row r="275" spans="2:81" ht="43.5" customHeight="1" x14ac:dyDescent="0.25">
      <c r="C275" s="339"/>
      <c r="D275" s="340"/>
      <c r="E275" s="340"/>
      <c r="F275" s="340"/>
      <c r="G275" s="340"/>
      <c r="H275" s="364"/>
      <c r="I275" s="366"/>
      <c r="J275" s="339"/>
      <c r="K275" s="340"/>
      <c r="L275" s="340"/>
      <c r="M275" s="270"/>
      <c r="N275" s="270"/>
      <c r="O275" s="270"/>
      <c r="P275" s="294"/>
      <c r="Q275" s="203" t="s">
        <v>37</v>
      </c>
      <c r="R275" s="203" t="s">
        <v>141</v>
      </c>
      <c r="S275" s="203" t="s">
        <v>37</v>
      </c>
      <c r="T275" s="203" t="s">
        <v>141</v>
      </c>
      <c r="U275" s="203" t="s">
        <v>37</v>
      </c>
      <c r="V275" s="203" t="s">
        <v>141</v>
      </c>
      <c r="W275" s="203" t="s">
        <v>37</v>
      </c>
      <c r="X275" s="203" t="s">
        <v>141</v>
      </c>
      <c r="Y275" s="203" t="s">
        <v>37</v>
      </c>
      <c r="Z275" s="203" t="s">
        <v>141</v>
      </c>
      <c r="AA275" s="203" t="s">
        <v>37</v>
      </c>
      <c r="AB275" s="203" t="s">
        <v>141</v>
      </c>
      <c r="AC275" s="203" t="s">
        <v>37</v>
      </c>
      <c r="AD275" s="203" t="s">
        <v>141</v>
      </c>
      <c r="AG275" s="156" t="s">
        <v>579</v>
      </c>
      <c r="AH275" s="156" t="s">
        <v>578</v>
      </c>
      <c r="AI275" s="11" t="s">
        <v>577</v>
      </c>
      <c r="AL275" s="115" t="s">
        <v>562</v>
      </c>
      <c r="AM275" s="115" t="s">
        <v>560</v>
      </c>
      <c r="AN275" s="115" t="s">
        <v>559</v>
      </c>
      <c r="AO275" s="115" t="s">
        <v>561</v>
      </c>
      <c r="AP275"/>
      <c r="AQ275"/>
      <c r="AR275"/>
      <c r="AS275" s="194"/>
      <c r="AT275" s="192" t="s">
        <v>37</v>
      </c>
      <c r="AU275" s="192" t="s">
        <v>39</v>
      </c>
      <c r="AV275" s="192" t="s">
        <v>37</v>
      </c>
      <c r="AW275" s="192" t="s">
        <v>39</v>
      </c>
      <c r="AX275" s="192" t="s">
        <v>37</v>
      </c>
      <c r="AY275" s="192" t="s">
        <v>39</v>
      </c>
      <c r="AZ275" s="192" t="s">
        <v>37</v>
      </c>
      <c r="BA275" s="192" t="s">
        <v>39</v>
      </c>
      <c r="BB275" s="192" t="s">
        <v>37</v>
      </c>
      <c r="BC275" s="192" t="s">
        <v>39</v>
      </c>
      <c r="BD275" s="192" t="s">
        <v>37</v>
      </c>
      <c r="BE275" s="192" t="s">
        <v>39</v>
      </c>
      <c r="BF275" s="192" t="s">
        <v>37</v>
      </c>
      <c r="BG275" s="192" t="s">
        <v>39</v>
      </c>
      <c r="BH275" s="195"/>
      <c r="BI275" s="159"/>
      <c r="BJ275" s="159"/>
      <c r="BK275" s="195"/>
      <c r="BL275" s="159"/>
      <c r="BM275" s="159"/>
      <c r="BO275"/>
      <c r="BP275"/>
      <c r="BQ275"/>
      <c r="BR275"/>
      <c r="BS275"/>
      <c r="BT275"/>
      <c r="BU275"/>
      <c r="BV275"/>
      <c r="BW275"/>
      <c r="BX275"/>
      <c r="BY275"/>
      <c r="BZ275"/>
      <c r="CA275"/>
      <c r="CB275"/>
      <c r="CC275"/>
    </row>
    <row r="276" spans="2:81" ht="15" customHeight="1" x14ac:dyDescent="0.25">
      <c r="C276" s="96" t="s">
        <v>36</v>
      </c>
      <c r="D276" s="334" t="s">
        <v>138</v>
      </c>
      <c r="E276" s="334"/>
      <c r="F276" s="334"/>
      <c r="G276" s="334"/>
      <c r="H276" s="301"/>
      <c r="I276" s="301"/>
      <c r="J276" s="301"/>
      <c r="K276" s="301"/>
      <c r="L276" s="301"/>
      <c r="M276" s="301"/>
      <c r="N276" s="301"/>
      <c r="O276" s="301"/>
      <c r="P276" s="188"/>
      <c r="Q276" s="205"/>
      <c r="R276" s="205"/>
      <c r="S276" s="205"/>
      <c r="T276" s="205"/>
      <c r="U276" s="206"/>
      <c r="V276" s="206"/>
      <c r="W276" s="205"/>
      <c r="X276" s="205"/>
      <c r="Y276" s="206"/>
      <c r="Z276" s="206"/>
      <c r="AA276" s="205"/>
      <c r="AB276" s="205"/>
      <c r="AC276" s="206"/>
      <c r="AD276" s="206"/>
      <c r="AG276" s="11">
        <f>IF(H276="x",6,COUNTBLANK(H276:AD276))</f>
        <v>23</v>
      </c>
      <c r="AH276" s="11">
        <f>IF(AND(H276="x",COUNTBLANK(J276:AD276)=21),0,IF(COUNTBLANK(J276:AD276)=4,0,1))</f>
        <v>1</v>
      </c>
      <c r="AI276">
        <f t="shared" ref="AI276:AI281" si="329">IF(AND(H276="x",COUNTBLANK(J276:AD276)=21),0,IF(OR(AND(H276&lt;&gt;"x",J276="NS",OR(M276&gt;=0,M276="NS")),AND(H276&lt;&gt;"x",J276&gt;0,OR(M276="NS",AND(M276&gt;=0,J276&gt;=M276))),AND(H276&lt;&gt;"x",J276&lt;&gt;0,J276&gt;=M276)),0,1))</f>
        <v>1</v>
      </c>
      <c r="AL276" s="49">
        <f t="shared" ref="AL276:AL281" si="330">P276</f>
        <v>0</v>
      </c>
      <c r="AM276" s="49">
        <f t="shared" ref="AM276:AM281" si="331">COUNTIF(Q276:AD276,"NS")</f>
        <v>0</v>
      </c>
      <c r="AN276" s="49">
        <f t="shared" ref="AN276:AN281" si="332">SUM(Q276:AD276)</f>
        <v>0</v>
      </c>
      <c r="AO276" s="125">
        <f>IF($AG$274=$AH$274,0,IF(OR(AND(AL276=0,AM276&gt;0),AND(AL276="ns",AN276&gt;0),AND(AL276="ns",AN276=0,AM276=0)),1,IF(OR(AND(AM276&gt;=2,AN276&lt;AL276),AND(AL276="ns",AN276=0,AM276&gt;0),AN276=AL276),0,1)))</f>
        <v>0</v>
      </c>
      <c r="AP276"/>
      <c r="AQ276"/>
      <c r="AR276" s="119" t="s">
        <v>570</v>
      </c>
      <c r="AT276" s="111">
        <f>$J$79</f>
        <v>0</v>
      </c>
      <c r="AU276" s="111">
        <f>$J$80</f>
        <v>0</v>
      </c>
      <c r="AV276" s="111">
        <f>$M$79</f>
        <v>0</v>
      </c>
      <c r="AW276" s="111">
        <f>$M$80</f>
        <v>0</v>
      </c>
      <c r="AX276" s="111">
        <f>$P$79</f>
        <v>0</v>
      </c>
      <c r="AY276" s="111">
        <f>$P$80</f>
        <v>0</v>
      </c>
      <c r="AZ276" s="111">
        <f>$S$79</f>
        <v>0</v>
      </c>
      <c r="BA276" s="111">
        <f>$S$80</f>
        <v>0</v>
      </c>
      <c r="BB276" s="111">
        <f>$V$79</f>
        <v>0</v>
      </c>
      <c r="BC276" s="111">
        <f>$V$80</f>
        <v>0</v>
      </c>
      <c r="BD276" s="111">
        <f>$Y$79</f>
        <v>0</v>
      </c>
      <c r="BE276" s="111">
        <f>$Y$80</f>
        <v>0</v>
      </c>
      <c r="BF276" s="111">
        <f>$AB$79</f>
        <v>0</v>
      </c>
      <c r="BG276" s="111">
        <f>$AB$80</f>
        <v>0</v>
      </c>
      <c r="BH276" s="3"/>
      <c r="BI276" s="3"/>
      <c r="BJ276" s="3"/>
      <c r="BK276" s="3"/>
      <c r="BL276" s="3"/>
      <c r="BM276" s="3"/>
      <c r="BO276"/>
      <c r="BP276"/>
      <c r="BQ276"/>
      <c r="BR276"/>
      <c r="BS276"/>
      <c r="BT276"/>
      <c r="BU276"/>
      <c r="BV276"/>
      <c r="BW276"/>
      <c r="BX276"/>
      <c r="BY276"/>
      <c r="BZ276"/>
      <c r="CA276"/>
      <c r="CB276"/>
      <c r="CC276"/>
    </row>
    <row r="277" spans="2:81" ht="15" customHeight="1" x14ac:dyDescent="0.25">
      <c r="C277" s="96" t="s">
        <v>38</v>
      </c>
      <c r="D277" s="334" t="s">
        <v>139</v>
      </c>
      <c r="E277" s="334"/>
      <c r="F277" s="334"/>
      <c r="G277" s="334"/>
      <c r="H277" s="301"/>
      <c r="I277" s="301"/>
      <c r="J277" s="301"/>
      <c r="K277" s="301"/>
      <c r="L277" s="301"/>
      <c r="M277" s="301"/>
      <c r="N277" s="301"/>
      <c r="O277" s="301"/>
      <c r="P277" s="188"/>
      <c r="Q277" s="205"/>
      <c r="R277" s="205"/>
      <c r="S277" s="205"/>
      <c r="T277" s="205"/>
      <c r="U277" s="206"/>
      <c r="V277" s="206"/>
      <c r="W277" s="205"/>
      <c r="X277" s="205"/>
      <c r="Y277" s="206"/>
      <c r="Z277" s="206"/>
      <c r="AA277" s="205"/>
      <c r="AB277" s="205"/>
      <c r="AC277" s="206"/>
      <c r="AD277" s="206"/>
      <c r="AG277" s="11">
        <f t="shared" ref="AG277:AG281" si="333">IF(H277="x",6,COUNTBLANK(H277:AD277))</f>
        <v>23</v>
      </c>
      <c r="AH277" s="11">
        <f t="shared" ref="AH277:AH281" si="334">IF(AND(H277="x",COUNTBLANK(J277:AD277)=21),0,IF(COUNTBLANK(J277:AD277)=4,0,1))</f>
        <v>1</v>
      </c>
      <c r="AI277">
        <f t="shared" si="329"/>
        <v>1</v>
      </c>
      <c r="AL277" s="49">
        <f t="shared" si="330"/>
        <v>0</v>
      </c>
      <c r="AM277" s="49">
        <f t="shared" si="331"/>
        <v>0</v>
      </c>
      <c r="AN277" s="49">
        <f t="shared" si="332"/>
        <v>0</v>
      </c>
      <c r="AO277" s="125">
        <f t="shared" ref="AO277:AO281" si="335">IF($AG$274=$AH$274,0,IF(OR(AND(AL277=0,AM277&gt;0),AND(AL277="ns",AN277&gt;0),AND(AL277="ns",AN277=0,AM277=0)),1,IF(OR(AND(AM277&gt;=2,AN277&lt;AL277),AND(AL277="ns",AN277=0,AM277&gt;0),AN277=AL277),0,1)))</f>
        <v>0</v>
      </c>
      <c r="AP277"/>
      <c r="AQ277"/>
      <c r="AR277" s="119" t="s">
        <v>567</v>
      </c>
      <c r="AT277" s="111">
        <f>COUNTIF(Q276:Q281,"NS")</f>
        <v>0</v>
      </c>
      <c r="AU277" s="111">
        <f>COUNTIF(R276:R281,"NS")</f>
        <v>0</v>
      </c>
      <c r="AV277" s="111">
        <f t="shared" ref="AV277:BG277" si="336">COUNTIF(S276:S281,"NS")</f>
        <v>0</v>
      </c>
      <c r="AW277" s="111">
        <f t="shared" si="336"/>
        <v>0</v>
      </c>
      <c r="AX277" s="111">
        <f t="shared" si="336"/>
        <v>0</v>
      </c>
      <c r="AY277" s="111">
        <f t="shared" si="336"/>
        <v>0</v>
      </c>
      <c r="AZ277" s="111">
        <f t="shared" si="336"/>
        <v>0</v>
      </c>
      <c r="BA277" s="111">
        <f t="shared" si="336"/>
        <v>0</v>
      </c>
      <c r="BB277" s="111">
        <f t="shared" si="336"/>
        <v>0</v>
      </c>
      <c r="BC277" s="111">
        <f t="shared" si="336"/>
        <v>0</v>
      </c>
      <c r="BD277" s="111">
        <f t="shared" si="336"/>
        <v>0</v>
      </c>
      <c r="BE277" s="111">
        <f t="shared" si="336"/>
        <v>0</v>
      </c>
      <c r="BF277" s="111">
        <f t="shared" si="336"/>
        <v>0</v>
      </c>
      <c r="BG277" s="111">
        <f t="shared" si="336"/>
        <v>0</v>
      </c>
      <c r="BH277" s="3"/>
      <c r="BI277" s="3"/>
      <c r="BJ277" s="3"/>
      <c r="BK277" s="3"/>
      <c r="BL277" s="3"/>
      <c r="BM277" s="3"/>
      <c r="BO277"/>
      <c r="BP277"/>
      <c r="BQ277"/>
      <c r="BR277"/>
      <c r="BS277"/>
      <c r="BT277"/>
      <c r="BU277"/>
      <c r="BV277"/>
      <c r="BW277"/>
      <c r="BX277"/>
      <c r="BY277"/>
      <c r="BZ277"/>
      <c r="CA277"/>
      <c r="CB277"/>
      <c r="CC277"/>
    </row>
    <row r="278" spans="2:81" ht="15" customHeight="1" x14ac:dyDescent="0.25">
      <c r="C278" s="96" t="s">
        <v>52</v>
      </c>
      <c r="D278" s="334" t="s">
        <v>142</v>
      </c>
      <c r="E278" s="334"/>
      <c r="F278" s="334"/>
      <c r="G278" s="334"/>
      <c r="H278" s="301"/>
      <c r="I278" s="301"/>
      <c r="J278" s="301"/>
      <c r="K278" s="301"/>
      <c r="L278" s="301"/>
      <c r="M278" s="301"/>
      <c r="N278" s="301"/>
      <c r="O278" s="301"/>
      <c r="P278" s="188"/>
      <c r="Q278" s="198"/>
      <c r="R278" s="198"/>
      <c r="S278" s="198"/>
      <c r="T278" s="198"/>
      <c r="U278" s="198"/>
      <c r="V278" s="198"/>
      <c r="W278" s="198"/>
      <c r="X278" s="198"/>
      <c r="Y278" s="198"/>
      <c r="Z278" s="198"/>
      <c r="AA278" s="198"/>
      <c r="AB278" s="198"/>
      <c r="AC278" s="198"/>
      <c r="AD278" s="198"/>
      <c r="AG278" s="11">
        <f t="shared" si="333"/>
        <v>23</v>
      </c>
      <c r="AH278" s="11">
        <f t="shared" si="334"/>
        <v>1</v>
      </c>
      <c r="AI278">
        <f t="shared" si="329"/>
        <v>1</v>
      </c>
      <c r="AL278" s="49">
        <f t="shared" si="330"/>
        <v>0</v>
      </c>
      <c r="AM278" s="49">
        <f t="shared" si="331"/>
        <v>0</v>
      </c>
      <c r="AN278" s="49">
        <f t="shared" si="332"/>
        <v>0</v>
      </c>
      <c r="AO278" s="125">
        <f t="shared" si="335"/>
        <v>0</v>
      </c>
      <c r="AP278"/>
      <c r="AQ278"/>
      <c r="AR278" s="119" t="s">
        <v>571</v>
      </c>
      <c r="AT278" s="111">
        <f>SUM(Q276:Q281)</f>
        <v>0</v>
      </c>
      <c r="AU278" s="111">
        <f t="shared" ref="AU278:BG278" si="337">SUM(R276:R281)</f>
        <v>0</v>
      </c>
      <c r="AV278" s="111">
        <f t="shared" si="337"/>
        <v>0</v>
      </c>
      <c r="AW278" s="111">
        <f t="shared" si="337"/>
        <v>0</v>
      </c>
      <c r="AX278" s="111">
        <f t="shared" si="337"/>
        <v>0</v>
      </c>
      <c r="AY278" s="111">
        <f t="shared" si="337"/>
        <v>0</v>
      </c>
      <c r="AZ278" s="111">
        <f t="shared" si="337"/>
        <v>0</v>
      </c>
      <c r="BA278" s="111">
        <f t="shared" si="337"/>
        <v>0</v>
      </c>
      <c r="BB278" s="111">
        <f t="shared" si="337"/>
        <v>0</v>
      </c>
      <c r="BC278" s="111">
        <f t="shared" si="337"/>
        <v>0</v>
      </c>
      <c r="BD278" s="111">
        <f t="shared" si="337"/>
        <v>0</v>
      </c>
      <c r="BE278" s="111">
        <f t="shared" si="337"/>
        <v>0</v>
      </c>
      <c r="BF278" s="111">
        <f t="shared" si="337"/>
        <v>0</v>
      </c>
      <c r="BG278" s="111">
        <f t="shared" si="337"/>
        <v>0</v>
      </c>
      <c r="BH278" s="3"/>
      <c r="BI278" s="3"/>
      <c r="BJ278" s="3"/>
      <c r="BK278" s="3"/>
      <c r="BL278" s="3"/>
      <c r="BM278" s="3"/>
      <c r="BO278"/>
      <c r="BP278"/>
      <c r="BQ278"/>
      <c r="BR278"/>
      <c r="BS278"/>
      <c r="BT278"/>
      <c r="BU278"/>
      <c r="BV278"/>
      <c r="BW278"/>
      <c r="BX278"/>
      <c r="BY278"/>
      <c r="BZ278"/>
      <c r="CA278"/>
      <c r="CB278"/>
      <c r="CC278"/>
    </row>
    <row r="279" spans="2:81" ht="15" customHeight="1" x14ac:dyDescent="0.25">
      <c r="C279" s="96" t="s">
        <v>54</v>
      </c>
      <c r="D279" s="334" t="s">
        <v>324</v>
      </c>
      <c r="E279" s="334"/>
      <c r="F279" s="334"/>
      <c r="G279" s="334"/>
      <c r="H279" s="301"/>
      <c r="I279" s="301"/>
      <c r="J279" s="301"/>
      <c r="K279" s="301"/>
      <c r="L279" s="301"/>
      <c r="M279" s="301"/>
      <c r="N279" s="301"/>
      <c r="O279" s="301"/>
      <c r="P279" s="188"/>
      <c r="Q279" s="198"/>
      <c r="R279" s="198"/>
      <c r="S279" s="198"/>
      <c r="T279" s="198"/>
      <c r="U279" s="198"/>
      <c r="V279" s="198"/>
      <c r="W279" s="198"/>
      <c r="X279" s="198"/>
      <c r="Y279" s="198"/>
      <c r="Z279" s="198"/>
      <c r="AA279" s="198"/>
      <c r="AB279" s="198"/>
      <c r="AC279" s="198"/>
      <c r="AD279" s="198"/>
      <c r="AG279" s="11">
        <f t="shared" si="333"/>
        <v>23</v>
      </c>
      <c r="AH279" s="11">
        <f t="shared" si="334"/>
        <v>1</v>
      </c>
      <c r="AI279">
        <f t="shared" si="329"/>
        <v>1</v>
      </c>
      <c r="AL279" s="49">
        <f t="shared" si="330"/>
        <v>0</v>
      </c>
      <c r="AM279" s="49">
        <f t="shared" si="331"/>
        <v>0</v>
      </c>
      <c r="AN279" s="49">
        <f t="shared" si="332"/>
        <v>0</v>
      </c>
      <c r="AO279" s="125">
        <f t="shared" si="335"/>
        <v>0</v>
      </c>
      <c r="AP279"/>
      <c r="AQ279"/>
      <c r="AR279" s="119" t="s">
        <v>572</v>
      </c>
      <c r="AS279" s="157"/>
      <c r="AT279" s="129">
        <f>IF($AG$274=$AH$274,0,IF(AND(AT276=0,AT277&gt;0),1,IF(OR(AND(AT276="ns",AT278&gt;=0,AT277&gt;=0),IFERROR(AND(AT276&lt;&gt;"ns",AT276*$J$282&gt;=AT278),0)),0,1)))</f>
        <v>0</v>
      </c>
      <c r="AU279" s="129">
        <f t="shared" ref="AU279:BG279" si="338">IF($AG$274=$AH$274,0,IF(AND(AU276=0,AU277&gt;0),1,IF(OR(AND(AU276="ns",AU278&gt;=0,AU277&gt;=0),IFERROR(AND(AU276&lt;&gt;"ns",AU276*$J$282&gt;=AU278),0)),0,1)))</f>
        <v>0</v>
      </c>
      <c r="AV279" s="129">
        <f t="shared" si="338"/>
        <v>0</v>
      </c>
      <c r="AW279" s="129">
        <f t="shared" si="338"/>
        <v>0</v>
      </c>
      <c r="AX279" s="129">
        <f t="shared" si="338"/>
        <v>0</v>
      </c>
      <c r="AY279" s="129">
        <f t="shared" si="338"/>
        <v>0</v>
      </c>
      <c r="AZ279" s="129">
        <f t="shared" si="338"/>
        <v>0</v>
      </c>
      <c r="BA279" s="129">
        <f t="shared" si="338"/>
        <v>0</v>
      </c>
      <c r="BB279" s="129">
        <f t="shared" si="338"/>
        <v>0</v>
      </c>
      <c r="BC279" s="129">
        <f t="shared" si="338"/>
        <v>0</v>
      </c>
      <c r="BD279" s="129">
        <f t="shared" si="338"/>
        <v>0</v>
      </c>
      <c r="BE279" s="129">
        <f t="shared" si="338"/>
        <v>0</v>
      </c>
      <c r="BF279" s="129">
        <f t="shared" si="338"/>
        <v>0</v>
      </c>
      <c r="BG279" s="129">
        <f t="shared" si="338"/>
        <v>0</v>
      </c>
      <c r="BH279" s="160"/>
      <c r="BI279" s="160"/>
      <c r="BJ279" s="160"/>
      <c r="BK279" s="160"/>
      <c r="BL279" s="160"/>
      <c r="BM279" s="160"/>
      <c r="BO279"/>
      <c r="BP279"/>
      <c r="BQ279"/>
      <c r="BR279"/>
      <c r="BS279"/>
      <c r="BT279"/>
      <c r="BU279"/>
      <c r="BV279"/>
      <c r="BW279"/>
      <c r="BX279"/>
      <c r="BY279"/>
      <c r="BZ279"/>
      <c r="CA279"/>
      <c r="CB279"/>
      <c r="CC279"/>
    </row>
    <row r="280" spans="2:81" ht="15" customHeight="1" x14ac:dyDescent="0.25">
      <c r="C280" s="96" t="s">
        <v>56</v>
      </c>
      <c r="D280" s="334" t="s">
        <v>510</v>
      </c>
      <c r="E280" s="334"/>
      <c r="F280" s="334"/>
      <c r="G280" s="334"/>
      <c r="H280" s="301"/>
      <c r="I280" s="301"/>
      <c r="J280" s="301"/>
      <c r="K280" s="301"/>
      <c r="L280" s="301"/>
      <c r="M280" s="301"/>
      <c r="N280" s="301"/>
      <c r="O280" s="301"/>
      <c r="P280" s="188"/>
      <c r="Q280" s="198"/>
      <c r="R280" s="198"/>
      <c r="S280" s="198"/>
      <c r="T280" s="198"/>
      <c r="U280" s="198"/>
      <c r="V280" s="198"/>
      <c r="W280" s="198"/>
      <c r="X280" s="198"/>
      <c r="Y280" s="198"/>
      <c r="Z280" s="198"/>
      <c r="AA280" s="198"/>
      <c r="AB280" s="198"/>
      <c r="AC280" s="198"/>
      <c r="AD280" s="198"/>
      <c r="AG280" s="11">
        <f t="shared" si="333"/>
        <v>23</v>
      </c>
      <c r="AH280" s="11">
        <f t="shared" si="334"/>
        <v>1</v>
      </c>
      <c r="AI280">
        <f t="shared" si="329"/>
        <v>1</v>
      </c>
      <c r="AL280" s="49">
        <f t="shared" si="330"/>
        <v>0</v>
      </c>
      <c r="AM280" s="49">
        <f t="shared" si="331"/>
        <v>0</v>
      </c>
      <c r="AN280" s="49">
        <f t="shared" si="332"/>
        <v>0</v>
      </c>
      <c r="AO280" s="125">
        <f t="shared" si="335"/>
        <v>0</v>
      </c>
      <c r="AP280"/>
      <c r="AQ280"/>
      <c r="BH280" s="116">
        <f>SUM(AS279:BG279)</f>
        <v>0</v>
      </c>
      <c r="BO280"/>
      <c r="BP280"/>
      <c r="BQ280"/>
      <c r="BR280"/>
      <c r="BS280"/>
      <c r="BT280"/>
      <c r="BU280"/>
      <c r="BV280"/>
      <c r="BW280"/>
      <c r="BX280"/>
      <c r="BY280"/>
      <c r="BZ280"/>
      <c r="CA280"/>
      <c r="CB280"/>
      <c r="CC280"/>
    </row>
    <row r="281" spans="2:81" ht="15" customHeight="1" x14ac:dyDescent="0.25">
      <c r="C281" s="84" t="s">
        <v>63</v>
      </c>
      <c r="D281" s="450" t="s">
        <v>267</v>
      </c>
      <c r="E281" s="450"/>
      <c r="F281" s="450"/>
      <c r="G281" s="450"/>
      <c r="H281" s="301"/>
      <c r="I281" s="301"/>
      <c r="J281" s="301"/>
      <c r="K281" s="301"/>
      <c r="L281" s="301"/>
      <c r="M281" s="301"/>
      <c r="N281" s="301"/>
      <c r="O281" s="301"/>
      <c r="P281" s="188"/>
      <c r="Q281" s="198"/>
      <c r="R281" s="198"/>
      <c r="S281" s="198"/>
      <c r="T281" s="198"/>
      <c r="U281" s="198"/>
      <c r="V281" s="198"/>
      <c r="W281" s="198"/>
      <c r="X281" s="198"/>
      <c r="Y281" s="198"/>
      <c r="Z281" s="198"/>
      <c r="AA281" s="198"/>
      <c r="AB281" s="198"/>
      <c r="AC281" s="198"/>
      <c r="AD281" s="198"/>
      <c r="AG281" s="11">
        <f t="shared" si="333"/>
        <v>23</v>
      </c>
      <c r="AH281" s="11">
        <f t="shared" si="334"/>
        <v>1</v>
      </c>
      <c r="AI281">
        <f t="shared" si="329"/>
        <v>1</v>
      </c>
      <c r="AL281" s="49">
        <f t="shared" si="330"/>
        <v>0</v>
      </c>
      <c r="AM281" s="49">
        <f t="shared" si="331"/>
        <v>0</v>
      </c>
      <c r="AN281" s="49">
        <f t="shared" si="332"/>
        <v>0</v>
      </c>
      <c r="AO281" s="125">
        <f t="shared" si="335"/>
        <v>0</v>
      </c>
      <c r="AZ281"/>
      <c r="BA281"/>
      <c r="BB281"/>
      <c r="BC281"/>
      <c r="BD281"/>
      <c r="BE281"/>
      <c r="BF281"/>
      <c r="BG281"/>
      <c r="BH281"/>
      <c r="BI281"/>
      <c r="BJ281"/>
      <c r="BK281"/>
      <c r="BL281"/>
      <c r="BM281"/>
      <c r="BN281"/>
      <c r="BO281"/>
      <c r="BP281"/>
      <c r="BQ281"/>
      <c r="BR281"/>
      <c r="BS281"/>
      <c r="BT281"/>
      <c r="BU281"/>
      <c r="BV281"/>
      <c r="BW281"/>
      <c r="BX281"/>
      <c r="BY281"/>
      <c r="BZ281"/>
      <c r="CA281"/>
      <c r="CB281"/>
      <c r="CC281"/>
    </row>
    <row r="282" spans="2:81" ht="15" customHeight="1" x14ac:dyDescent="0.2">
      <c r="F282" s="13"/>
      <c r="G282" s="63"/>
      <c r="H282" s="40"/>
      <c r="I282" s="63" t="s">
        <v>34</v>
      </c>
      <c r="J282" s="271">
        <f>IF(AND(SUM(J276:L281)=0,COUNTIF(J276:L281,"NS")&gt;0),"NS",SUM(J276:L281))</f>
        <v>0</v>
      </c>
      <c r="K282" s="271"/>
      <c r="L282" s="271"/>
      <c r="M282" s="271">
        <f>IF(AND(SUM(M276:O281)=0,COUNTIF(M276:O281,"NS")&gt;0),"NS",SUM(M276:O281))</f>
        <v>0</v>
      </c>
      <c r="N282" s="271"/>
      <c r="O282" s="271"/>
      <c r="P282" s="207">
        <f t="shared" ref="P282:AD282" si="339">IF(AND(SUM(P276:P281)=0,COUNTIF(P276:P281,"NS")&gt;0),"NS",SUM(P276:P281))</f>
        <v>0</v>
      </c>
      <c r="Q282" s="197">
        <f t="shared" si="339"/>
        <v>0</v>
      </c>
      <c r="R282" s="197">
        <f t="shared" si="339"/>
        <v>0</v>
      </c>
      <c r="S282" s="197">
        <f t="shared" si="339"/>
        <v>0</v>
      </c>
      <c r="T282" s="197">
        <f t="shared" si="339"/>
        <v>0</v>
      </c>
      <c r="U282" s="197">
        <f t="shared" si="339"/>
        <v>0</v>
      </c>
      <c r="V282" s="197">
        <f t="shared" si="339"/>
        <v>0</v>
      </c>
      <c r="W282" s="197">
        <f t="shared" si="339"/>
        <v>0</v>
      </c>
      <c r="X282" s="197">
        <f t="shared" si="339"/>
        <v>0</v>
      </c>
      <c r="Y282" s="197">
        <f t="shared" si="339"/>
        <v>0</v>
      </c>
      <c r="Z282" s="197">
        <f t="shared" si="339"/>
        <v>0</v>
      </c>
      <c r="AA282" s="197">
        <f t="shared" si="339"/>
        <v>0</v>
      </c>
      <c r="AB282" s="197">
        <f t="shared" si="339"/>
        <v>0</v>
      </c>
      <c r="AC282" s="197">
        <f t="shared" si="339"/>
        <v>0</v>
      </c>
      <c r="AD282" s="197">
        <f t="shared" si="339"/>
        <v>0</v>
      </c>
      <c r="AH282" s="117">
        <f>IF(AG274=AH274,0,SUM(AH276:AH281))</f>
        <v>0</v>
      </c>
      <c r="AI282" s="116">
        <f>IF(AG274=AH274,0,SUM(AI276:AI281))</f>
        <v>0</v>
      </c>
      <c r="AL282" s="49"/>
      <c r="AM282" s="49"/>
      <c r="AN282" s="113"/>
      <c r="AO282" s="11">
        <f>SUM(AO276:AO281)</f>
        <v>0</v>
      </c>
    </row>
    <row r="283" spans="2:81" ht="15" customHeight="1" x14ac:dyDescent="0.2">
      <c r="B283" s="245" t="str">
        <f>IF(AG274=AH274,"",IF(OR(AND(H281="X",COUNTBLANK(J281:AD281)=21),AND(H281="",COUNTBLANK(J281:AD281)=4,F284&lt;&gt;"")),"","Error: Debe especificar Otra Modalidad"))</f>
        <v/>
      </c>
      <c r="C283" s="245"/>
      <c r="D283" s="245"/>
      <c r="E283" s="245"/>
      <c r="F283" s="245"/>
      <c r="G283" s="245"/>
      <c r="H283" s="245"/>
      <c r="I283" s="245"/>
      <c r="J283" s="245"/>
      <c r="K283" s="245"/>
      <c r="L283" s="245"/>
      <c r="M283" s="245"/>
      <c r="N283" s="245"/>
      <c r="O283" s="245"/>
      <c r="P283" s="245"/>
      <c r="Q283" s="245"/>
      <c r="R283" s="245"/>
      <c r="S283" s="245"/>
      <c r="T283" s="245"/>
      <c r="U283" s="245"/>
      <c r="V283" s="245"/>
      <c r="W283" s="245"/>
      <c r="X283" s="245"/>
      <c r="Y283" s="245"/>
      <c r="Z283" s="245"/>
      <c r="AA283" s="245"/>
      <c r="AB283" s="245"/>
      <c r="AC283" s="245"/>
      <c r="AD283" s="245"/>
      <c r="AG283" s="49"/>
      <c r="AH283" s="49"/>
      <c r="AI283" s="49"/>
      <c r="AJ283" s="113"/>
    </row>
    <row r="284" spans="2:81" ht="45" customHeight="1" x14ac:dyDescent="0.2">
      <c r="C284" s="415" t="s">
        <v>511</v>
      </c>
      <c r="D284" s="416"/>
      <c r="E284" s="416"/>
      <c r="F284" s="449"/>
      <c r="G284" s="449"/>
      <c r="H284" s="449"/>
      <c r="I284" s="449"/>
      <c r="J284" s="449"/>
      <c r="K284" s="449"/>
      <c r="L284" s="449"/>
      <c r="M284" s="449"/>
      <c r="N284" s="449"/>
      <c r="O284" s="449"/>
      <c r="P284" s="449"/>
      <c r="Q284" s="449"/>
      <c r="R284" s="449"/>
      <c r="S284" s="449"/>
      <c r="T284" s="449"/>
      <c r="U284" s="449"/>
      <c r="V284" s="449"/>
      <c r="W284" s="449"/>
      <c r="X284" s="449"/>
      <c r="Y284" s="449"/>
      <c r="Z284" s="449"/>
      <c r="AA284" s="449"/>
      <c r="AB284" s="449"/>
      <c r="AC284" s="449"/>
      <c r="AD284" s="449"/>
      <c r="AG284" s="49"/>
      <c r="AH284" s="49"/>
      <c r="AI284" s="49"/>
      <c r="AJ284" s="113"/>
    </row>
    <row r="285" spans="2:81" ht="15" customHeight="1" x14ac:dyDescent="0.2">
      <c r="F285" s="13"/>
      <c r="G285" s="13"/>
      <c r="AG285" s="49"/>
      <c r="AH285" s="49"/>
      <c r="AI285" s="49"/>
      <c r="AJ285" s="113"/>
    </row>
    <row r="286" spans="2:81" ht="24" customHeight="1" x14ac:dyDescent="0.2">
      <c r="C286" s="272" t="s">
        <v>315</v>
      </c>
      <c r="D286" s="272"/>
      <c r="E286" s="272"/>
      <c r="F286" s="272"/>
      <c r="G286" s="272"/>
      <c r="H286" s="272"/>
      <c r="I286" s="272"/>
      <c r="J286" s="272"/>
      <c r="K286" s="272"/>
      <c r="L286" s="272"/>
      <c r="M286" s="272"/>
      <c r="N286" s="272"/>
      <c r="O286" s="272"/>
      <c r="P286" s="272"/>
      <c r="Q286" s="272"/>
      <c r="R286" s="272"/>
      <c r="S286" s="272"/>
      <c r="T286" s="272"/>
      <c r="U286" s="272"/>
      <c r="V286" s="272"/>
      <c r="W286" s="272"/>
      <c r="X286" s="272"/>
      <c r="Y286" s="272"/>
      <c r="Z286" s="272"/>
      <c r="AA286" s="272"/>
      <c r="AB286" s="272"/>
      <c r="AC286" s="272"/>
      <c r="AD286" s="272"/>
      <c r="AG286" s="49"/>
      <c r="AH286" s="49"/>
      <c r="AI286" s="49"/>
      <c r="AJ286" s="113"/>
    </row>
    <row r="287" spans="2:81" ht="60" customHeight="1" x14ac:dyDescent="0.2">
      <c r="C287" s="305"/>
      <c r="D287" s="305"/>
      <c r="E287" s="305"/>
      <c r="F287" s="305"/>
      <c r="G287" s="305"/>
      <c r="H287" s="305"/>
      <c r="I287" s="305"/>
      <c r="J287" s="305"/>
      <c r="K287" s="305"/>
      <c r="L287" s="305"/>
      <c r="M287" s="305"/>
      <c r="N287" s="305"/>
      <c r="O287" s="305"/>
      <c r="P287" s="305"/>
      <c r="Q287" s="305"/>
      <c r="R287" s="305"/>
      <c r="S287" s="305"/>
      <c r="T287" s="305"/>
      <c r="U287" s="305"/>
      <c r="V287" s="305"/>
      <c r="W287" s="305"/>
      <c r="X287" s="305"/>
      <c r="Y287" s="305"/>
      <c r="Z287" s="305"/>
      <c r="AA287" s="305"/>
      <c r="AB287" s="305"/>
      <c r="AC287" s="305"/>
      <c r="AD287" s="305"/>
      <c r="AG287" s="49"/>
      <c r="AH287" s="49"/>
      <c r="AI287" s="49"/>
      <c r="AJ287" s="113"/>
    </row>
    <row r="288" spans="2:81" ht="15" customHeight="1" x14ac:dyDescent="0.2">
      <c r="B288" s="243" t="str">
        <f>IF(SUM(AO282)&gt;=1,"Error: Verificar la suma por fila.","")</f>
        <v/>
      </c>
      <c r="C288" s="243"/>
      <c r="D288" s="243"/>
      <c r="E288" s="243"/>
      <c r="F288" s="243"/>
      <c r="G288" s="243"/>
      <c r="H288" s="243"/>
      <c r="I288" s="243"/>
      <c r="J288" s="243"/>
      <c r="K288" s="243"/>
      <c r="L288" s="243"/>
      <c r="M288" s="243"/>
      <c r="N288" s="243"/>
      <c r="O288" s="243"/>
      <c r="P288" s="243"/>
      <c r="Q288" s="243"/>
      <c r="R288" s="243"/>
      <c r="S288" s="243"/>
      <c r="T288" s="243"/>
      <c r="U288" s="243"/>
      <c r="V288" s="243"/>
      <c r="W288" s="243"/>
      <c r="X288" s="243"/>
      <c r="Y288" s="243"/>
      <c r="Z288" s="243"/>
      <c r="AA288" s="243"/>
      <c r="AB288" s="243"/>
      <c r="AC288" s="243"/>
      <c r="AD288" s="243"/>
      <c r="AG288" s="49"/>
      <c r="AH288" s="49"/>
      <c r="AI288" s="49"/>
      <c r="AJ288" s="113"/>
    </row>
    <row r="289" spans="1:69" ht="15" customHeight="1" x14ac:dyDescent="0.2">
      <c r="A289" s="69"/>
      <c r="B289" s="263" t="str">
        <f>IF(SUM(BH280)&gt;=1,"Error: Verificar la consistencia con la pregunta 5","")</f>
        <v/>
      </c>
      <c r="C289" s="263"/>
      <c r="D289" s="263"/>
      <c r="E289" s="263"/>
      <c r="F289" s="263"/>
      <c r="G289" s="263"/>
      <c r="H289" s="263"/>
      <c r="I289" s="263"/>
      <c r="J289" s="263"/>
      <c r="K289" s="263"/>
      <c r="L289" s="263"/>
      <c r="M289" s="263"/>
      <c r="N289" s="263"/>
      <c r="O289" s="263"/>
      <c r="P289" s="263"/>
      <c r="Q289" s="263"/>
      <c r="R289" s="263"/>
      <c r="S289" s="263"/>
      <c r="T289" s="263"/>
      <c r="U289" s="263"/>
      <c r="V289" s="263"/>
      <c r="W289" s="263"/>
      <c r="X289" s="263"/>
      <c r="Y289" s="263"/>
      <c r="Z289" s="263"/>
      <c r="AA289" s="263"/>
      <c r="AB289" s="263"/>
      <c r="AC289" s="263"/>
      <c r="AD289" s="263"/>
      <c r="AG289" s="49"/>
      <c r="AH289" s="49"/>
      <c r="AI289" s="49"/>
      <c r="AJ289" s="113"/>
    </row>
    <row r="290" spans="1:69" ht="15" customHeight="1" thickBot="1" x14ac:dyDescent="0.25">
      <c r="B290" s="265" t="str">
        <f>IF(SUM(AI282)&gt;=1,"Error: Verificar la consistencia de las acciones de capacitación","")</f>
        <v/>
      </c>
      <c r="C290" s="265"/>
      <c r="D290" s="265"/>
      <c r="E290" s="265"/>
      <c r="F290" s="265"/>
      <c r="G290" s="265"/>
      <c r="H290" s="265"/>
      <c r="I290" s="265"/>
      <c r="J290" s="265"/>
      <c r="K290" s="265"/>
      <c r="L290" s="265"/>
      <c r="M290" s="265"/>
      <c r="N290" s="265"/>
      <c r="O290" s="265"/>
      <c r="P290" s="264" t="str">
        <f>IF(OR(AG274=AH274,AG274=AI274),"","Error: Debe completar toda la información requerida.")</f>
        <v/>
      </c>
      <c r="Q290" s="264"/>
      <c r="R290" s="264"/>
      <c r="S290" s="264"/>
      <c r="T290" s="264"/>
      <c r="U290" s="264"/>
      <c r="V290" s="264"/>
      <c r="W290" s="264"/>
      <c r="X290" s="264"/>
      <c r="Y290" s="264"/>
      <c r="Z290" s="264"/>
      <c r="AA290" s="264"/>
      <c r="AB290" s="264"/>
      <c r="AC290" s="264"/>
      <c r="AD290" s="264"/>
      <c r="AG290" s="49"/>
      <c r="AH290" s="49"/>
      <c r="AI290" s="49"/>
      <c r="AJ290" s="113"/>
    </row>
    <row r="291" spans="1:69" ht="15" customHeight="1" thickBot="1" x14ac:dyDescent="0.25">
      <c r="B291" s="295" t="s">
        <v>143</v>
      </c>
      <c r="C291" s="296"/>
      <c r="D291" s="296"/>
      <c r="E291" s="296"/>
      <c r="F291" s="296"/>
      <c r="G291" s="296"/>
      <c r="H291" s="296"/>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7"/>
    </row>
    <row r="292" spans="1:69" ht="15" customHeight="1" x14ac:dyDescent="0.2">
      <c r="B292" s="302" t="s">
        <v>555</v>
      </c>
      <c r="C292" s="303"/>
      <c r="D292" s="303"/>
      <c r="E292" s="303"/>
      <c r="F292" s="303"/>
      <c r="G292" s="303"/>
      <c r="H292" s="303"/>
      <c r="I292" s="303"/>
      <c r="J292" s="303"/>
      <c r="K292" s="303"/>
      <c r="L292" s="303"/>
      <c r="M292" s="303"/>
      <c r="N292" s="303"/>
      <c r="O292" s="303"/>
      <c r="P292" s="303"/>
      <c r="Q292" s="303"/>
      <c r="R292" s="303"/>
      <c r="S292" s="303"/>
      <c r="T292" s="303"/>
      <c r="U292" s="303"/>
      <c r="V292" s="303"/>
      <c r="W292" s="303"/>
      <c r="X292" s="303"/>
      <c r="Y292" s="303"/>
      <c r="Z292" s="303"/>
      <c r="AA292" s="303"/>
      <c r="AB292" s="303"/>
      <c r="AC292" s="303"/>
      <c r="AD292" s="304"/>
    </row>
    <row r="293" spans="1:69" ht="15" customHeight="1" x14ac:dyDescent="0.2">
      <c r="B293" s="106"/>
      <c r="C293" s="285" t="s">
        <v>556</v>
      </c>
      <c r="D293" s="286"/>
      <c r="E293" s="286"/>
      <c r="F293" s="286"/>
      <c r="G293" s="286"/>
      <c r="H293" s="286"/>
      <c r="I293" s="286"/>
      <c r="J293" s="286"/>
      <c r="K293" s="286"/>
      <c r="L293" s="286"/>
      <c r="M293" s="286"/>
      <c r="N293" s="286"/>
      <c r="O293" s="286"/>
      <c r="P293" s="286"/>
      <c r="Q293" s="286"/>
      <c r="R293" s="286"/>
      <c r="S293" s="286"/>
      <c r="T293" s="286"/>
      <c r="U293" s="286"/>
      <c r="V293" s="286"/>
      <c r="W293" s="286"/>
      <c r="X293" s="286"/>
      <c r="Y293" s="286"/>
      <c r="Z293" s="286"/>
      <c r="AA293" s="286"/>
      <c r="AB293" s="286"/>
      <c r="AC293" s="286"/>
      <c r="AD293" s="287"/>
    </row>
    <row r="294" spans="1:69" ht="15" customHeight="1" x14ac:dyDescent="0.2">
      <c r="B294" s="317" t="s">
        <v>249</v>
      </c>
      <c r="C294" s="318"/>
      <c r="D294" s="318"/>
      <c r="E294" s="318"/>
      <c r="F294" s="318"/>
      <c r="G294" s="318"/>
      <c r="H294" s="318"/>
      <c r="I294" s="318"/>
      <c r="J294" s="318"/>
      <c r="K294" s="318"/>
      <c r="L294" s="318"/>
      <c r="M294" s="318"/>
      <c r="N294" s="318"/>
      <c r="O294" s="318"/>
      <c r="P294" s="318"/>
      <c r="Q294" s="318"/>
      <c r="R294" s="318"/>
      <c r="S294" s="318"/>
      <c r="T294" s="318"/>
      <c r="U294" s="318"/>
      <c r="V294" s="318"/>
      <c r="W294" s="318"/>
      <c r="X294" s="318"/>
      <c r="Y294" s="318"/>
      <c r="Z294" s="318"/>
      <c r="AA294" s="318"/>
      <c r="AB294" s="318"/>
      <c r="AC294" s="318"/>
      <c r="AD294" s="319"/>
    </row>
    <row r="295" spans="1:69" ht="36" customHeight="1" x14ac:dyDescent="0.2">
      <c r="B295" s="15"/>
      <c r="C295" s="285" t="s">
        <v>326</v>
      </c>
      <c r="D295" s="286"/>
      <c r="E295" s="286"/>
      <c r="F295" s="286"/>
      <c r="G295" s="286"/>
      <c r="H295" s="286"/>
      <c r="I295" s="286"/>
      <c r="J295" s="286"/>
      <c r="K295" s="286"/>
      <c r="L295" s="286"/>
      <c r="M295" s="286"/>
      <c r="N295" s="286"/>
      <c r="O295" s="286"/>
      <c r="P295" s="286"/>
      <c r="Q295" s="286"/>
      <c r="R295" s="286"/>
      <c r="S295" s="286"/>
      <c r="T295" s="286"/>
      <c r="U295" s="286"/>
      <c r="V295" s="286"/>
      <c r="W295" s="286"/>
      <c r="X295" s="286"/>
      <c r="Y295" s="286"/>
      <c r="Z295" s="286"/>
      <c r="AA295" s="286"/>
      <c r="AB295" s="286"/>
      <c r="AC295" s="286"/>
      <c r="AD295" s="287"/>
    </row>
    <row r="296" spans="1:69" x14ac:dyDescent="0.2"/>
    <row r="297" spans="1:69" ht="24" customHeight="1" x14ac:dyDescent="0.2">
      <c r="A297" s="4" t="s">
        <v>502</v>
      </c>
      <c r="B297" s="306" t="s">
        <v>327</v>
      </c>
      <c r="C297" s="306"/>
      <c r="D297" s="306"/>
      <c r="E297" s="306"/>
      <c r="F297" s="306"/>
      <c r="G297" s="306"/>
      <c r="H297" s="306"/>
      <c r="I297" s="306"/>
      <c r="J297" s="306"/>
      <c r="K297" s="306"/>
      <c r="L297" s="306"/>
      <c r="M297" s="306"/>
      <c r="N297" s="306"/>
      <c r="O297" s="306"/>
      <c r="P297" s="306"/>
      <c r="Q297" s="306"/>
      <c r="R297" s="306"/>
      <c r="S297" s="306"/>
      <c r="T297" s="306"/>
      <c r="U297" s="306"/>
      <c r="V297" s="306"/>
      <c r="W297" s="306"/>
      <c r="X297" s="306"/>
      <c r="Y297" s="306"/>
      <c r="Z297" s="306"/>
      <c r="AA297" s="306"/>
      <c r="AB297" s="306"/>
      <c r="AC297" s="306"/>
      <c r="AD297" s="306"/>
    </row>
    <row r="298" spans="1:69" ht="27" customHeight="1" x14ac:dyDescent="0.2">
      <c r="C298" s="289" t="s">
        <v>330</v>
      </c>
      <c r="D298" s="289"/>
      <c r="E298" s="289"/>
      <c r="F298" s="289"/>
      <c r="G298" s="289"/>
      <c r="H298" s="289"/>
      <c r="I298" s="289"/>
      <c r="J298" s="289"/>
      <c r="K298" s="289"/>
      <c r="L298" s="289"/>
      <c r="M298" s="289"/>
      <c r="N298" s="289"/>
      <c r="O298" s="289"/>
      <c r="P298" s="289"/>
      <c r="Q298" s="289"/>
      <c r="R298" s="289"/>
      <c r="S298" s="289"/>
      <c r="T298" s="289"/>
      <c r="U298" s="289"/>
      <c r="V298" s="289"/>
      <c r="W298" s="289"/>
      <c r="X298" s="289"/>
      <c r="Y298" s="289"/>
      <c r="Z298" s="289"/>
      <c r="AA298" s="289"/>
      <c r="AB298" s="289"/>
      <c r="AC298" s="289"/>
      <c r="AD298" s="289"/>
      <c r="AG298" s="11" t="s">
        <v>563</v>
      </c>
      <c r="AH298" s="11" t="s">
        <v>564</v>
      </c>
      <c r="AI298" s="11" t="s">
        <v>565</v>
      </c>
    </row>
    <row r="299" spans="1:69" ht="15" customHeight="1" x14ac:dyDescent="0.2">
      <c r="C299" s="290" t="s">
        <v>328</v>
      </c>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290"/>
      <c r="Z299" s="290"/>
      <c r="AA299" s="290"/>
      <c r="AB299" s="290"/>
      <c r="AC299" s="290"/>
      <c r="AD299" s="290"/>
      <c r="AG299" s="11">
        <f>COUNTBLANK(C301:AD312)</f>
        <v>314</v>
      </c>
      <c r="AH299" s="11">
        <v>314</v>
      </c>
      <c r="AI299" s="11">
        <v>304</v>
      </c>
    </row>
    <row r="300" spans="1:69" ht="15" customHeight="1" thickBot="1" x14ac:dyDescent="0.25">
      <c r="AG300" s="122" t="s">
        <v>562</v>
      </c>
      <c r="AH300" s="122" t="s">
        <v>560</v>
      </c>
      <c r="AI300" s="122" t="s">
        <v>559</v>
      </c>
      <c r="AJ300" s="122" t="s">
        <v>561</v>
      </c>
    </row>
    <row r="301" spans="1:69" ht="15" customHeight="1" thickBot="1" x14ac:dyDescent="0.3">
      <c r="C301" s="451"/>
      <c r="D301" s="452"/>
      <c r="E301" s="452"/>
      <c r="F301" s="453"/>
      <c r="G301" s="9" t="s">
        <v>329</v>
      </c>
      <c r="H301" s="40"/>
      <c r="I301" s="9"/>
      <c r="AG301" s="49">
        <f>C301</f>
        <v>0</v>
      </c>
      <c r="AH301" s="49">
        <f>COUNTIF(C312:AD312,"NS")</f>
        <v>0</v>
      </c>
      <c r="AI301" s="162">
        <f>SUM(C312:AD312)</f>
        <v>0</v>
      </c>
      <c r="AJ301" s="125">
        <f>IF($AG$299=$AH$299,0,IF(OR(AND(AG301=0,AH301&gt;0),AND(AG301="ns",AI301&gt;0),AND(AG301="ns",AI301=0,AH301=0)),1,IF(OR(AND(AH301&gt;=2,AI301&lt;AG301),AND(AG301="ns",AI301=0,AH301&gt;0),AI301=AG301),0,1)))</f>
        <v>0</v>
      </c>
    </row>
    <row r="302" spans="1:69" ht="15" customHeight="1" x14ac:dyDescent="0.2">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row>
    <row r="303" spans="1:69" ht="15" customHeight="1" x14ac:dyDescent="0.2">
      <c r="B303" s="243" t="str">
        <f>IF(SUM(AH305)&gt;=1,"Error: La cantidad de decimales no debe ser mayor a dos","")</f>
        <v/>
      </c>
      <c r="C303" s="243"/>
      <c r="D303" s="243"/>
      <c r="E303" s="243"/>
      <c r="F303" s="243"/>
      <c r="G303" s="243"/>
      <c r="H303" s="243"/>
      <c r="I303" s="243"/>
      <c r="J303" s="243"/>
      <c r="K303" s="243"/>
      <c r="L303" s="243"/>
      <c r="M303" s="243"/>
      <c r="N303" s="243"/>
      <c r="O303" s="243"/>
      <c r="P303" s="243"/>
      <c r="Q303" s="243"/>
      <c r="R303" s="243"/>
      <c r="S303" s="243"/>
      <c r="T303" s="243"/>
      <c r="U303" s="243"/>
      <c r="V303" s="243"/>
      <c r="W303" s="243"/>
      <c r="X303" s="243"/>
      <c r="Y303" s="243"/>
      <c r="Z303" s="243"/>
      <c r="AA303" s="243"/>
      <c r="AB303" s="243"/>
      <c r="AC303" s="243"/>
      <c r="AD303" s="243"/>
    </row>
    <row r="304" spans="1:69" ht="15" customHeight="1"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G304" s="165" t="s">
        <v>580</v>
      </c>
      <c r="AH304" s="165" t="s">
        <v>581</v>
      </c>
      <c r="AI304"/>
      <c r="AJ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row>
    <row r="305" spans="1:69" ht="24" customHeight="1" x14ac:dyDescent="0.25">
      <c r="A305" s="4" t="s">
        <v>154</v>
      </c>
      <c r="B305" s="306" t="s">
        <v>548</v>
      </c>
      <c r="C305" s="306"/>
      <c r="D305" s="306"/>
      <c r="E305" s="306"/>
      <c r="F305" s="306"/>
      <c r="G305" s="306"/>
      <c r="H305" s="306"/>
      <c r="I305" s="306"/>
      <c r="J305" s="306"/>
      <c r="K305" s="306"/>
      <c r="L305" s="306"/>
      <c r="M305" s="306"/>
      <c r="N305" s="306"/>
      <c r="O305" s="306"/>
      <c r="P305" s="306"/>
      <c r="Q305" s="306"/>
      <c r="R305" s="306"/>
      <c r="S305" s="306"/>
      <c r="T305" s="306"/>
      <c r="U305" s="306"/>
      <c r="V305" s="306"/>
      <c r="W305" s="306"/>
      <c r="X305" s="306"/>
      <c r="Y305" s="306"/>
      <c r="Z305" s="306"/>
      <c r="AA305" s="306"/>
      <c r="AB305" s="306"/>
      <c r="AC305" s="306"/>
      <c r="AD305" s="306"/>
      <c r="AG305" s="165">
        <f>IF(C301="NS",0,LEN(C301)-LEN(INT(C301))-1)</f>
        <v>-2</v>
      </c>
      <c r="AH305" s="165">
        <f>IF(AG305&lt;3,0,1)</f>
        <v>0</v>
      </c>
      <c r="AI305"/>
      <c r="AJ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row>
    <row r="306" spans="1:69" ht="15" customHeight="1" x14ac:dyDescent="0.25">
      <c r="C306" s="290" t="s">
        <v>331</v>
      </c>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290"/>
      <c r="Z306" s="290"/>
      <c r="AA306" s="290"/>
      <c r="AB306" s="290"/>
      <c r="AC306" s="290"/>
      <c r="AD306" s="290"/>
      <c r="AG306"/>
      <c r="AH306"/>
      <c r="AI306"/>
      <c r="AJ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row>
    <row r="307" spans="1:69" ht="15" customHeight="1" x14ac:dyDescent="0.25">
      <c r="C307" s="290" t="s">
        <v>328</v>
      </c>
      <c r="D307" s="290"/>
      <c r="E307" s="290"/>
      <c r="F307" s="290"/>
      <c r="G307" s="290"/>
      <c r="H307" s="290"/>
      <c r="I307" s="290"/>
      <c r="J307" s="290"/>
      <c r="K307" s="290"/>
      <c r="L307" s="290"/>
      <c r="M307" s="290"/>
      <c r="N307" s="290"/>
      <c r="O307" s="290"/>
      <c r="P307" s="290"/>
      <c r="Q307" s="290"/>
      <c r="R307" s="290"/>
      <c r="S307" s="290"/>
      <c r="T307" s="290"/>
      <c r="U307" s="290"/>
      <c r="V307" s="290"/>
      <c r="W307" s="290"/>
      <c r="X307" s="290"/>
      <c r="Y307" s="290"/>
      <c r="Z307" s="290"/>
      <c r="AA307" s="290"/>
      <c r="AB307" s="290"/>
      <c r="AC307" s="290"/>
      <c r="AD307" s="290"/>
      <c r="AG307"/>
      <c r="AH307"/>
      <c r="AI307"/>
      <c r="AJ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row>
    <row r="308" spans="1:69" ht="15" customHeight="1" x14ac:dyDescent="0.25">
      <c r="AG308"/>
      <c r="AH308"/>
      <c r="AI308"/>
      <c r="AJ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row>
    <row r="309" spans="1:69" ht="15" customHeight="1" x14ac:dyDescent="0.25">
      <c r="C309" s="270" t="s">
        <v>332</v>
      </c>
      <c r="D309" s="270"/>
      <c r="E309" s="270"/>
      <c r="F309" s="270"/>
      <c r="G309" s="270"/>
      <c r="H309" s="270"/>
      <c r="I309" s="270"/>
      <c r="J309" s="270"/>
      <c r="K309" s="270"/>
      <c r="L309" s="270"/>
      <c r="M309" s="270"/>
      <c r="N309" s="270"/>
      <c r="O309" s="270"/>
      <c r="P309" s="270"/>
      <c r="Q309" s="270"/>
      <c r="R309" s="270"/>
      <c r="S309" s="270"/>
      <c r="T309" s="270"/>
      <c r="U309" s="270"/>
      <c r="V309" s="270"/>
      <c r="W309" s="270"/>
      <c r="X309" s="270"/>
      <c r="Y309" s="270"/>
      <c r="Z309" s="270"/>
      <c r="AA309" s="270"/>
      <c r="AB309" s="270"/>
      <c r="AC309" s="270"/>
      <c r="AD309" s="270"/>
      <c r="AG309"/>
      <c r="AH309"/>
      <c r="AI309"/>
      <c r="AJ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row>
    <row r="310" spans="1:69" ht="48" customHeight="1" x14ac:dyDescent="0.25">
      <c r="C310" s="370" t="s">
        <v>145</v>
      </c>
      <c r="D310" s="370"/>
      <c r="E310" s="370"/>
      <c r="F310" s="345" t="s">
        <v>146</v>
      </c>
      <c r="G310" s="346"/>
      <c r="H310" s="347"/>
      <c r="I310" s="345" t="s">
        <v>147</v>
      </c>
      <c r="J310" s="346"/>
      <c r="K310" s="347"/>
      <c r="L310" s="314" t="s">
        <v>148</v>
      </c>
      <c r="M310" s="315"/>
      <c r="N310" s="315"/>
      <c r="O310" s="316"/>
      <c r="P310" s="314" t="s">
        <v>149</v>
      </c>
      <c r="Q310" s="315"/>
      <c r="R310" s="316"/>
      <c r="S310" s="314" t="s">
        <v>150</v>
      </c>
      <c r="T310" s="315"/>
      <c r="U310" s="316"/>
      <c r="V310" s="314" t="s">
        <v>151</v>
      </c>
      <c r="W310" s="315"/>
      <c r="X310" s="316"/>
      <c r="Y310" s="314" t="s">
        <v>152</v>
      </c>
      <c r="Z310" s="315"/>
      <c r="AA310" s="316"/>
      <c r="AB310" s="271" t="s">
        <v>498</v>
      </c>
      <c r="AC310" s="271"/>
      <c r="AD310" s="271"/>
      <c r="AG310">
        <v>1000</v>
      </c>
      <c r="AH310">
        <v>2000</v>
      </c>
      <c r="AI310">
        <v>3000</v>
      </c>
      <c r="AJ310">
        <v>4000</v>
      </c>
      <c r="AK310">
        <v>5000</v>
      </c>
      <c r="AL310">
        <v>6000</v>
      </c>
      <c r="AM310">
        <v>7000</v>
      </c>
      <c r="AN310">
        <v>8000</v>
      </c>
      <c r="AO310">
        <v>9000</v>
      </c>
      <c r="AP310"/>
      <c r="AQ310"/>
      <c r="AR310"/>
      <c r="AS310"/>
      <c r="AT310"/>
      <c r="AU310"/>
      <c r="AV310"/>
      <c r="AW310"/>
      <c r="AX310"/>
      <c r="AY310"/>
      <c r="AZ310"/>
      <c r="BA310"/>
      <c r="BB310"/>
      <c r="BC310"/>
      <c r="BD310"/>
      <c r="BE310"/>
      <c r="BF310"/>
      <c r="BG310"/>
      <c r="BH310"/>
      <c r="BI310"/>
      <c r="BJ310"/>
      <c r="BK310"/>
      <c r="BL310"/>
      <c r="BM310"/>
      <c r="BN310"/>
      <c r="BO310"/>
      <c r="BP310"/>
      <c r="BQ310"/>
    </row>
    <row r="311" spans="1:69" ht="24" customHeight="1" x14ac:dyDescent="0.25">
      <c r="C311" s="271" t="s">
        <v>539</v>
      </c>
      <c r="D311" s="271"/>
      <c r="E311" s="271"/>
      <c r="F311" s="314" t="s">
        <v>540</v>
      </c>
      <c r="G311" s="315"/>
      <c r="H311" s="316"/>
      <c r="I311" s="314" t="s">
        <v>541</v>
      </c>
      <c r="J311" s="315"/>
      <c r="K311" s="316"/>
      <c r="L311" s="314" t="s">
        <v>542</v>
      </c>
      <c r="M311" s="315"/>
      <c r="N311" s="315"/>
      <c r="O311" s="316"/>
      <c r="P311" s="291" t="s">
        <v>543</v>
      </c>
      <c r="Q311" s="348"/>
      <c r="R311" s="292"/>
      <c r="S311" s="291" t="s">
        <v>544</v>
      </c>
      <c r="T311" s="348"/>
      <c r="U311" s="292"/>
      <c r="V311" s="291" t="s">
        <v>545</v>
      </c>
      <c r="W311" s="348"/>
      <c r="X311" s="292"/>
      <c r="Y311" s="291" t="s">
        <v>546</v>
      </c>
      <c r="Z311" s="348"/>
      <c r="AA311" s="292"/>
      <c r="AB311" s="349" t="s">
        <v>547</v>
      </c>
      <c r="AC311" s="349"/>
      <c r="AD311" s="349"/>
      <c r="AG311" s="165">
        <f>IF(C312="NS",0,LEN(C312)-LEN(INT(C312))-1)</f>
        <v>-2</v>
      </c>
      <c r="AH311" s="165">
        <f>IF(F312="NS",0,LEN(F312)-LEN(INT(F312))-1)</f>
        <v>-2</v>
      </c>
      <c r="AI311" s="165">
        <f>IF(I312="NS",0,LEN(I312)-LEN(INT(I312))-1)</f>
        <v>-2</v>
      </c>
      <c r="AJ311" s="165">
        <f>IF(L312="NS",0,LEN(L312)-LEN(INT(L312))-1)</f>
        <v>-2</v>
      </c>
      <c r="AK311" s="165">
        <f>IF(P312="NS",0,LEN(P312)-LEN(INT(P312))-1)</f>
        <v>-2</v>
      </c>
      <c r="AL311" s="165">
        <f>IF(S312="NS",0,LEN(S312)-LEN(INT(S312))-1)</f>
        <v>-2</v>
      </c>
      <c r="AM311" s="165">
        <f>IF(V312="NS",0,LEN(V312)-LEN(INT(V312))-1)</f>
        <v>-2</v>
      </c>
      <c r="AN311" s="165">
        <f>IF(Y312="NS",0,LEN(Y312)-LEN(INT(Y312))-1)</f>
        <v>-2</v>
      </c>
      <c r="AO311" s="165">
        <f>IF(AB312="NS",0,LEN(AB312)-LEN(INT(AB312))-1)</f>
        <v>-2</v>
      </c>
      <c r="AP311"/>
      <c r="AQ311"/>
      <c r="AR311"/>
      <c r="AS311"/>
      <c r="AT311"/>
      <c r="AU311"/>
      <c r="AV311"/>
      <c r="AW311"/>
      <c r="AX311"/>
      <c r="AY311"/>
      <c r="AZ311"/>
      <c r="BA311"/>
      <c r="BB311"/>
      <c r="BC311"/>
      <c r="BD311"/>
      <c r="BE311"/>
      <c r="BF311"/>
      <c r="BG311"/>
      <c r="BH311"/>
      <c r="BI311"/>
      <c r="BJ311"/>
      <c r="BK311"/>
      <c r="BL311"/>
      <c r="BM311"/>
      <c r="BN311"/>
      <c r="BO311"/>
      <c r="BP311"/>
      <c r="BQ311"/>
    </row>
    <row r="312" spans="1:69" ht="24" customHeight="1" x14ac:dyDescent="0.25">
      <c r="B312" s="13"/>
      <c r="C312" s="342"/>
      <c r="D312" s="343"/>
      <c r="E312" s="344"/>
      <c r="F312" s="342"/>
      <c r="G312" s="343"/>
      <c r="H312" s="344"/>
      <c r="I312" s="342"/>
      <c r="J312" s="343"/>
      <c r="K312" s="344"/>
      <c r="L312" s="342"/>
      <c r="M312" s="343"/>
      <c r="N312" s="343"/>
      <c r="O312" s="344"/>
      <c r="P312" s="342"/>
      <c r="Q312" s="343"/>
      <c r="R312" s="344"/>
      <c r="S312" s="342"/>
      <c r="T312" s="343"/>
      <c r="U312" s="344"/>
      <c r="V312" s="342"/>
      <c r="W312" s="343"/>
      <c r="X312" s="344"/>
      <c r="Y312" s="342"/>
      <c r="Z312" s="343"/>
      <c r="AA312" s="344"/>
      <c r="AB312" s="342"/>
      <c r="AC312" s="343"/>
      <c r="AD312" s="344"/>
      <c r="AG312" s="165">
        <f>IF(AG311&lt;3,0,1)</f>
        <v>0</v>
      </c>
      <c r="AH312" s="165">
        <f t="shared" ref="AH312:AO312" si="340">IF(AH311&lt;3,0,1)</f>
        <v>0</v>
      </c>
      <c r="AI312" s="165">
        <f t="shared" si="340"/>
        <v>0</v>
      </c>
      <c r="AJ312" s="165">
        <f t="shared" si="340"/>
        <v>0</v>
      </c>
      <c r="AK312" s="165">
        <f t="shared" si="340"/>
        <v>0</v>
      </c>
      <c r="AL312" s="165">
        <f t="shared" si="340"/>
        <v>0</v>
      </c>
      <c r="AM312" s="165">
        <f t="shared" si="340"/>
        <v>0</v>
      </c>
      <c r="AN312" s="165">
        <f t="shared" si="340"/>
        <v>0</v>
      </c>
      <c r="AO312" s="165">
        <f t="shared" si="340"/>
        <v>0</v>
      </c>
      <c r="AQ312"/>
      <c r="AR312"/>
      <c r="AS312"/>
      <c r="AT312"/>
      <c r="AU312"/>
      <c r="AV312"/>
      <c r="AW312"/>
      <c r="AX312"/>
      <c r="AY312"/>
      <c r="AZ312"/>
      <c r="BA312"/>
      <c r="BB312"/>
      <c r="BC312"/>
      <c r="BD312"/>
      <c r="BE312"/>
      <c r="BF312"/>
      <c r="BG312"/>
      <c r="BH312"/>
      <c r="BI312"/>
      <c r="BJ312"/>
      <c r="BK312"/>
      <c r="BL312"/>
      <c r="BM312"/>
      <c r="BN312"/>
      <c r="BO312"/>
      <c r="BP312"/>
      <c r="BQ312"/>
    </row>
    <row r="313" spans="1:69" ht="15" customHeight="1" x14ac:dyDescent="0.25">
      <c r="B313" s="243" t="str">
        <f>IF(SUM(AJ301)&gt;=1,"Error: Verificar la consistencia con la pregunta anterior","")</f>
        <v/>
      </c>
      <c r="C313" s="243"/>
      <c r="D313" s="243"/>
      <c r="E313" s="243"/>
      <c r="F313" s="243"/>
      <c r="G313" s="243"/>
      <c r="H313" s="243"/>
      <c r="I313" s="243"/>
      <c r="J313" s="243"/>
      <c r="K313" s="243"/>
      <c r="L313" s="243"/>
      <c r="M313" s="243"/>
      <c r="N313" s="243"/>
      <c r="O313" s="243"/>
      <c r="P313" s="243"/>
      <c r="Q313" s="243"/>
      <c r="R313" s="243"/>
      <c r="S313" s="243"/>
      <c r="T313" s="243"/>
      <c r="U313" s="243"/>
      <c r="V313" s="243"/>
      <c r="W313" s="243"/>
      <c r="X313" s="243"/>
      <c r="Y313" s="243"/>
      <c r="Z313" s="243"/>
      <c r="AA313" s="243"/>
      <c r="AB313" s="243"/>
      <c r="AC313" s="243"/>
      <c r="AD313" s="243"/>
      <c r="AG313"/>
      <c r="AH313"/>
      <c r="AI313"/>
      <c r="AJ313"/>
      <c r="AM313"/>
      <c r="AN313"/>
      <c r="AO313"/>
      <c r="AP313" s="166">
        <f>SUM(AG312:AO312)</f>
        <v>0</v>
      </c>
      <c r="AQ313"/>
      <c r="AR313"/>
      <c r="AS313"/>
      <c r="AT313"/>
      <c r="AU313"/>
      <c r="AV313"/>
      <c r="AW313"/>
      <c r="AX313"/>
      <c r="AY313"/>
      <c r="AZ313"/>
      <c r="BA313"/>
      <c r="BB313"/>
      <c r="BC313"/>
      <c r="BD313"/>
      <c r="BE313"/>
      <c r="BF313"/>
      <c r="BG313"/>
      <c r="BH313"/>
      <c r="BI313"/>
      <c r="BJ313"/>
      <c r="BK313"/>
      <c r="BL313"/>
      <c r="BM313"/>
      <c r="BN313"/>
      <c r="BO313"/>
      <c r="BP313"/>
      <c r="BQ313"/>
    </row>
    <row r="314" spans="1:69" ht="15" customHeight="1" x14ac:dyDescent="0.25">
      <c r="B314" s="243" t="str">
        <f>IF(SUM(AP313)&gt;=1,"Error: La cantidad de decimales no debe ser mayor a dos","")</f>
        <v/>
      </c>
      <c r="C314" s="243"/>
      <c r="D314" s="243"/>
      <c r="E314" s="243"/>
      <c r="F314" s="243"/>
      <c r="G314" s="243"/>
      <c r="H314" s="243"/>
      <c r="I314" s="243"/>
      <c r="J314" s="243"/>
      <c r="K314" s="243"/>
      <c r="L314" s="243"/>
      <c r="M314" s="243"/>
      <c r="N314" s="243"/>
      <c r="O314" s="243"/>
      <c r="P314" s="243"/>
      <c r="Q314" s="243"/>
      <c r="R314" s="243"/>
      <c r="S314" s="243"/>
      <c r="T314" s="243"/>
      <c r="U314" s="243"/>
      <c r="V314" s="243"/>
      <c r="W314" s="243"/>
      <c r="X314" s="243"/>
      <c r="Y314" s="243"/>
      <c r="Z314" s="243"/>
      <c r="AA314" s="243"/>
      <c r="AB314" s="243"/>
      <c r="AC314" s="243"/>
      <c r="AD314" s="243"/>
      <c r="AQ314"/>
      <c r="AR314"/>
      <c r="AS314"/>
      <c r="AT314"/>
      <c r="AU314"/>
      <c r="AV314"/>
      <c r="AW314"/>
      <c r="AX314"/>
      <c r="AY314"/>
      <c r="AZ314"/>
      <c r="BA314"/>
      <c r="BB314"/>
      <c r="BC314"/>
      <c r="BD314"/>
      <c r="BE314"/>
      <c r="BF314"/>
      <c r="BG314"/>
      <c r="BH314"/>
      <c r="BI314"/>
      <c r="BJ314"/>
      <c r="BK314"/>
      <c r="BL314"/>
      <c r="BM314"/>
      <c r="BN314"/>
      <c r="BO314"/>
      <c r="BP314"/>
      <c r="BQ314"/>
    </row>
    <row r="315" spans="1:69" ht="15" customHeight="1" thickBot="1" x14ac:dyDescent="0.3">
      <c r="B315" s="264" t="str">
        <f>IF(OR(AG299=AH299,AG299=AI299),"","Error: Debe completar toda la información requerida.")</f>
        <v/>
      </c>
      <c r="C315" s="264"/>
      <c r="D315" s="264"/>
      <c r="E315" s="264"/>
      <c r="F315" s="264"/>
      <c r="G315" s="264"/>
      <c r="H315" s="264"/>
      <c r="I315" s="264"/>
      <c r="J315" s="264"/>
      <c r="K315" s="264"/>
      <c r="L315" s="264"/>
      <c r="M315" s="264"/>
      <c r="N315" s="264"/>
      <c r="O315" s="264"/>
      <c r="P315" s="264"/>
      <c r="Q315" s="264"/>
      <c r="R315" s="264"/>
      <c r="S315" s="264"/>
      <c r="T315" s="264"/>
      <c r="U315" s="264"/>
      <c r="V315" s="264"/>
      <c r="W315" s="264"/>
      <c r="X315" s="264"/>
      <c r="Y315" s="264"/>
      <c r="Z315" s="264"/>
      <c r="AA315" s="264"/>
      <c r="AB315" s="264"/>
      <c r="AC315" s="264"/>
      <c r="AD315" s="264"/>
      <c r="AG315"/>
      <c r="AH315"/>
      <c r="AI315"/>
      <c r="AJ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row>
    <row r="316" spans="1:69" ht="15" customHeight="1" thickBot="1" x14ac:dyDescent="0.25">
      <c r="B316" s="295" t="s">
        <v>153</v>
      </c>
      <c r="C316" s="296"/>
      <c r="D316" s="296"/>
      <c r="E316" s="296"/>
      <c r="F316" s="296"/>
      <c r="G316" s="296"/>
      <c r="H316" s="296"/>
      <c r="I316" s="296"/>
      <c r="J316" s="296"/>
      <c r="K316" s="296"/>
      <c r="L316" s="296"/>
      <c r="M316" s="296"/>
      <c r="N316" s="296"/>
      <c r="O316" s="296"/>
      <c r="P316" s="296"/>
      <c r="Q316" s="296"/>
      <c r="R316" s="296"/>
      <c r="S316" s="296"/>
      <c r="T316" s="296"/>
      <c r="U316" s="296"/>
      <c r="V316" s="296"/>
      <c r="W316" s="296"/>
      <c r="X316" s="296"/>
      <c r="Y316" s="296"/>
      <c r="Z316" s="296"/>
      <c r="AA316" s="296"/>
      <c r="AB316" s="296"/>
      <c r="AC316" s="296"/>
      <c r="AD316" s="297"/>
    </row>
    <row r="317" spans="1:69" ht="15" customHeight="1" thickBot="1" x14ac:dyDescent="0.25">
      <c r="B317" s="320" t="s">
        <v>286</v>
      </c>
      <c r="C317" s="321"/>
      <c r="D317" s="321"/>
      <c r="E317" s="321"/>
      <c r="F317" s="321"/>
      <c r="G317" s="321"/>
      <c r="H317" s="321"/>
      <c r="I317" s="321"/>
      <c r="J317" s="321"/>
      <c r="K317" s="321"/>
      <c r="L317" s="321"/>
      <c r="M317" s="321"/>
      <c r="N317" s="321"/>
      <c r="O317" s="321"/>
      <c r="P317" s="321"/>
      <c r="Q317" s="321"/>
      <c r="R317" s="321"/>
      <c r="S317" s="321"/>
      <c r="T317" s="321"/>
      <c r="U317" s="321"/>
      <c r="V317" s="321"/>
      <c r="W317" s="321"/>
      <c r="X317" s="321"/>
      <c r="Y317" s="321"/>
      <c r="Z317" s="321"/>
      <c r="AA317" s="321"/>
      <c r="AB317" s="321"/>
      <c r="AC317" s="321"/>
      <c r="AD317" s="322"/>
    </row>
    <row r="318" spans="1:69" ht="15" customHeight="1" x14ac:dyDescent="0.2"/>
    <row r="319" spans="1:69" ht="24" customHeight="1" x14ac:dyDescent="0.2">
      <c r="A319" s="4" t="s">
        <v>155</v>
      </c>
      <c r="B319" s="323" t="s">
        <v>333</v>
      </c>
      <c r="C319" s="324"/>
      <c r="D319" s="324"/>
      <c r="E319" s="324"/>
      <c r="F319" s="324"/>
      <c r="G319" s="324"/>
      <c r="H319" s="324"/>
      <c r="I319" s="324"/>
      <c r="J319" s="324"/>
      <c r="K319" s="324"/>
      <c r="L319" s="324"/>
      <c r="M319" s="324"/>
      <c r="N319" s="324"/>
      <c r="O319" s="324"/>
      <c r="P319" s="324"/>
      <c r="Q319" s="324"/>
      <c r="R319" s="324"/>
      <c r="S319" s="324"/>
      <c r="T319" s="324"/>
      <c r="U319" s="324"/>
      <c r="V319" s="324"/>
      <c r="W319" s="324"/>
      <c r="X319" s="324"/>
      <c r="Y319" s="324"/>
      <c r="Z319" s="324"/>
      <c r="AA319" s="324"/>
      <c r="AB319" s="324"/>
      <c r="AC319" s="324"/>
      <c r="AD319" s="324"/>
      <c r="AG319" s="11" t="s">
        <v>563</v>
      </c>
      <c r="AH319" s="11" t="s">
        <v>564</v>
      </c>
      <c r="AI319" s="11" t="s">
        <v>565</v>
      </c>
    </row>
    <row r="320" spans="1:69" ht="36" customHeight="1" x14ac:dyDescent="0.2">
      <c r="A320" s="4"/>
      <c r="B320" s="67"/>
      <c r="C320" s="289" t="s">
        <v>344</v>
      </c>
      <c r="D320" s="289"/>
      <c r="E320" s="289"/>
      <c r="F320" s="289"/>
      <c r="G320" s="289"/>
      <c r="H320" s="289"/>
      <c r="I320" s="289"/>
      <c r="J320" s="289"/>
      <c r="K320" s="289"/>
      <c r="L320" s="289"/>
      <c r="M320" s="289"/>
      <c r="N320" s="289"/>
      <c r="O320" s="289"/>
      <c r="P320" s="289"/>
      <c r="Q320" s="289"/>
      <c r="R320" s="289"/>
      <c r="S320" s="289"/>
      <c r="T320" s="289"/>
      <c r="U320" s="289"/>
      <c r="V320" s="289"/>
      <c r="W320" s="289"/>
      <c r="X320" s="289"/>
      <c r="Y320" s="289"/>
      <c r="Z320" s="289"/>
      <c r="AA320" s="289"/>
      <c r="AB320" s="289"/>
      <c r="AC320" s="289"/>
      <c r="AD320" s="289"/>
      <c r="AG320" s="11">
        <f>COUNTBLANK(C323:H329)</f>
        <v>41</v>
      </c>
      <c r="AH320" s="11">
        <v>41</v>
      </c>
      <c r="AI320" s="11">
        <v>37</v>
      </c>
    </row>
    <row r="321" spans="1:36" ht="24" customHeight="1" x14ac:dyDescent="0.2">
      <c r="C321" s="290" t="s">
        <v>334</v>
      </c>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290"/>
      <c r="Z321" s="290"/>
      <c r="AA321" s="290"/>
      <c r="AB321" s="290"/>
      <c r="AC321" s="290"/>
      <c r="AD321" s="290"/>
      <c r="AG321" s="122" t="s">
        <v>562</v>
      </c>
      <c r="AH321" s="122" t="s">
        <v>560</v>
      </c>
      <c r="AI321" s="122" t="s">
        <v>559</v>
      </c>
      <c r="AJ321" s="122" t="s">
        <v>561</v>
      </c>
    </row>
    <row r="322" spans="1:36" ht="15" customHeight="1" thickBot="1" x14ac:dyDescent="0.3">
      <c r="AG322" s="49">
        <f>C323</f>
        <v>0</v>
      </c>
      <c r="AH322" s="49">
        <f>COUNTIF(E325:H329,"NS")</f>
        <v>0</v>
      </c>
      <c r="AI322" s="162">
        <f>SUM(E325:H329)</f>
        <v>0</v>
      </c>
      <c r="AJ322" s="125">
        <f>IF($AG$320=$AH$320,0,IF(OR(AND(AG322=0,AH322&gt;0),AND(AG322="ns",AI322&gt;0),AND(AG322="ns",AI322=0,AH322=0)),1,IF(OR(AND(AH322&gt;=2,AI322&lt;AG322),AND(AG322="ns",AI322=0,AH322&gt;0),AI322=AG322),0,1)))</f>
        <v>0</v>
      </c>
    </row>
    <row r="323" spans="1:36" ht="15" customHeight="1" thickBot="1" x14ac:dyDescent="0.25">
      <c r="C323" s="325"/>
      <c r="D323" s="326"/>
      <c r="E323" s="326"/>
      <c r="F323" s="327"/>
      <c r="G323" s="6" t="s">
        <v>482</v>
      </c>
    </row>
    <row r="324" spans="1:36" ht="15" customHeight="1" x14ac:dyDescent="0.2"/>
    <row r="325" spans="1:36" ht="15" customHeight="1" x14ac:dyDescent="0.2">
      <c r="E325" s="307"/>
      <c r="F325" s="307"/>
      <c r="G325" s="307"/>
      <c r="H325" s="307"/>
      <c r="I325" s="5" t="s">
        <v>276</v>
      </c>
    </row>
    <row r="326" spans="1:36" ht="15" customHeight="1" x14ac:dyDescent="0.2"/>
    <row r="327" spans="1:36" ht="15" customHeight="1" x14ac:dyDescent="0.2">
      <c r="E327" s="307"/>
      <c r="F327" s="307"/>
      <c r="G327" s="307"/>
      <c r="H327" s="307"/>
      <c r="I327" s="5" t="s">
        <v>277</v>
      </c>
    </row>
    <row r="328" spans="1:36" ht="15" customHeight="1" x14ac:dyDescent="0.2"/>
    <row r="329" spans="1:36" ht="15" customHeight="1" x14ac:dyDescent="0.2">
      <c r="E329" s="307"/>
      <c r="F329" s="307"/>
      <c r="G329" s="307"/>
      <c r="H329" s="307"/>
      <c r="I329" s="5" t="s">
        <v>278</v>
      </c>
    </row>
    <row r="330" spans="1:36" ht="15" customHeight="1" x14ac:dyDescent="0.2">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row>
    <row r="331" spans="1:36" ht="15" customHeight="1" x14ac:dyDescent="0.2">
      <c r="B331" s="243" t="str">
        <f>IF(SUM(AJ322)&gt;=1,"Error: Verificar la suma","")</f>
        <v/>
      </c>
      <c r="C331" s="243"/>
      <c r="D331" s="243"/>
      <c r="E331" s="243"/>
      <c r="F331" s="243"/>
      <c r="G331" s="243"/>
      <c r="H331" s="243"/>
      <c r="I331" s="243"/>
      <c r="J331" s="243"/>
      <c r="K331" s="243"/>
      <c r="L331" s="243"/>
      <c r="M331" s="243"/>
      <c r="N331" s="243"/>
      <c r="O331" s="243"/>
      <c r="P331" s="243"/>
      <c r="Q331" s="243"/>
      <c r="R331" s="243"/>
      <c r="S331" s="243"/>
      <c r="T331" s="243"/>
      <c r="U331" s="243"/>
      <c r="V331" s="243"/>
      <c r="W331" s="243"/>
      <c r="X331" s="243"/>
      <c r="Y331" s="243"/>
      <c r="Z331" s="243"/>
      <c r="AA331" s="243"/>
      <c r="AB331" s="243"/>
      <c r="AC331" s="243"/>
      <c r="AD331" s="243"/>
    </row>
    <row r="332" spans="1:36" ht="15" customHeight="1" thickBot="1" x14ac:dyDescent="0.25">
      <c r="B332" s="264" t="str">
        <f>IF(OR(AG320=AH320,AG320=AI320),"","Error: Debe completar toda la información requerida.")</f>
        <v/>
      </c>
      <c r="C332" s="264"/>
      <c r="D332" s="264"/>
      <c r="E332" s="264"/>
      <c r="F332" s="264"/>
      <c r="G332" s="264"/>
      <c r="H332" s="264"/>
      <c r="I332" s="264"/>
      <c r="J332" s="264"/>
      <c r="K332" s="264"/>
      <c r="L332" s="264"/>
      <c r="M332" s="264"/>
      <c r="N332" s="264"/>
      <c r="O332" s="264"/>
      <c r="P332" s="264"/>
      <c r="Q332" s="264"/>
      <c r="R332" s="264"/>
      <c r="S332" s="264"/>
      <c r="T332" s="264"/>
      <c r="U332" s="264"/>
      <c r="V332" s="264"/>
      <c r="W332" s="264"/>
      <c r="X332" s="264"/>
      <c r="Y332" s="264"/>
      <c r="Z332" s="264"/>
      <c r="AA332" s="264"/>
      <c r="AB332" s="264"/>
      <c r="AC332" s="264"/>
      <c r="AD332" s="264"/>
    </row>
    <row r="333" spans="1:36" ht="15" customHeight="1" thickBot="1" x14ac:dyDescent="0.25">
      <c r="B333" s="320" t="s">
        <v>285</v>
      </c>
      <c r="C333" s="321"/>
      <c r="D333" s="321"/>
      <c r="E333" s="321"/>
      <c r="F333" s="321"/>
      <c r="G333" s="321"/>
      <c r="H333" s="321"/>
      <c r="I333" s="321"/>
      <c r="J333" s="321"/>
      <c r="K333" s="321"/>
      <c r="L333" s="321"/>
      <c r="M333" s="321"/>
      <c r="N333" s="321"/>
      <c r="O333" s="321"/>
      <c r="P333" s="321"/>
      <c r="Q333" s="321"/>
      <c r="R333" s="321"/>
      <c r="S333" s="321"/>
      <c r="T333" s="321"/>
      <c r="U333" s="321"/>
      <c r="V333" s="321"/>
      <c r="W333" s="321"/>
      <c r="X333" s="321"/>
      <c r="Y333" s="321"/>
      <c r="Z333" s="321"/>
      <c r="AA333" s="321"/>
      <c r="AB333" s="321"/>
      <c r="AC333" s="321"/>
      <c r="AD333" s="322"/>
    </row>
    <row r="334" spans="1:36" ht="15" customHeight="1" x14ac:dyDescent="0.2"/>
    <row r="335" spans="1:36" ht="24" customHeight="1" x14ac:dyDescent="0.2">
      <c r="A335" s="4" t="s">
        <v>160</v>
      </c>
      <c r="B335" s="323" t="s">
        <v>335</v>
      </c>
      <c r="C335" s="324"/>
      <c r="D335" s="324"/>
      <c r="E335" s="324"/>
      <c r="F335" s="324"/>
      <c r="G335" s="324"/>
      <c r="H335" s="324"/>
      <c r="I335" s="324"/>
      <c r="J335" s="324"/>
      <c r="K335" s="324"/>
      <c r="L335" s="324"/>
      <c r="M335" s="324"/>
      <c r="N335" s="324"/>
      <c r="O335" s="324"/>
      <c r="P335" s="324"/>
      <c r="Q335" s="324"/>
      <c r="R335" s="324"/>
      <c r="S335" s="324"/>
      <c r="T335" s="324"/>
      <c r="U335" s="324"/>
      <c r="V335" s="324"/>
      <c r="W335" s="324"/>
      <c r="X335" s="324"/>
      <c r="Y335" s="324"/>
      <c r="Z335" s="324"/>
      <c r="AA335" s="324"/>
      <c r="AB335" s="324"/>
      <c r="AC335" s="324"/>
      <c r="AD335" s="324"/>
    </row>
    <row r="336" spans="1:36" ht="24" customHeight="1" x14ac:dyDescent="0.2">
      <c r="A336" s="4"/>
      <c r="B336" s="72"/>
      <c r="C336" s="289" t="s">
        <v>337</v>
      </c>
      <c r="D336" s="289"/>
      <c r="E336" s="289"/>
      <c r="F336" s="289"/>
      <c r="G336" s="289"/>
      <c r="H336" s="289"/>
      <c r="I336" s="289"/>
      <c r="J336" s="289"/>
      <c r="K336" s="289"/>
      <c r="L336" s="289"/>
      <c r="M336" s="289"/>
      <c r="N336" s="289"/>
      <c r="O336" s="289"/>
      <c r="P336" s="289"/>
      <c r="Q336" s="289"/>
      <c r="R336" s="289"/>
      <c r="S336" s="289"/>
      <c r="T336" s="289"/>
      <c r="U336" s="289"/>
      <c r="V336" s="289"/>
      <c r="W336" s="289"/>
      <c r="X336" s="289"/>
      <c r="Y336" s="289"/>
      <c r="Z336" s="289"/>
      <c r="AA336" s="289"/>
      <c r="AB336" s="289"/>
      <c r="AC336" s="289"/>
      <c r="AD336" s="289"/>
    </row>
    <row r="337" spans="2:36" ht="24" customHeight="1" x14ac:dyDescent="0.2">
      <c r="C337" s="290" t="s">
        <v>336</v>
      </c>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290"/>
      <c r="Z337" s="290"/>
      <c r="AA337" s="290"/>
      <c r="AB337" s="290"/>
      <c r="AC337" s="290"/>
      <c r="AD337" s="290"/>
      <c r="AG337" s="11" t="s">
        <v>563</v>
      </c>
      <c r="AH337" s="11" t="s">
        <v>564</v>
      </c>
      <c r="AI337" s="11" t="s">
        <v>565</v>
      </c>
    </row>
    <row r="338" spans="2:36" ht="15" customHeight="1" thickBot="1" x14ac:dyDescent="0.25">
      <c r="AG338" s="11">
        <f>COUNTBLANK(C339:H347)</f>
        <v>53</v>
      </c>
      <c r="AH338" s="11">
        <v>53</v>
      </c>
      <c r="AI338" s="11">
        <v>48</v>
      </c>
    </row>
    <row r="339" spans="2:36" ht="15" customHeight="1" thickBot="1" x14ac:dyDescent="0.25">
      <c r="C339" s="325"/>
      <c r="D339" s="326"/>
      <c r="E339" s="326"/>
      <c r="F339" s="327"/>
      <c r="G339" s="6" t="s">
        <v>483</v>
      </c>
      <c r="AG339" s="122" t="s">
        <v>562</v>
      </c>
      <c r="AH339" s="122" t="s">
        <v>560</v>
      </c>
      <c r="AI339" s="122" t="s">
        <v>559</v>
      </c>
      <c r="AJ339" s="122" t="s">
        <v>561</v>
      </c>
    </row>
    <row r="340" spans="2:36" ht="15" customHeight="1" x14ac:dyDescent="0.25">
      <c r="AG340" s="49">
        <f>C339</f>
        <v>0</v>
      </c>
      <c r="AH340" s="49">
        <f>COUNTIF(E341:H347,"NS")</f>
        <v>0</v>
      </c>
      <c r="AI340" s="162">
        <f>SUM(E341:H347)</f>
        <v>0</v>
      </c>
      <c r="AJ340" s="125">
        <f>IF($AG$338=$AH$338,0,IF(OR(AND(AG340=0,AH340&gt;0),AND(AG340="ns",AI340&gt;0),AND(AG340="ns",AI340=0,AH340=0)),1,IF(OR(AND(AH340&gt;=2,AI340&lt;AG340),AND(AG340="ns",AI340=0,AH340&gt;0),AI340=AG340),0,1)))</f>
        <v>0</v>
      </c>
    </row>
    <row r="341" spans="2:36" ht="15" customHeight="1" x14ac:dyDescent="0.2">
      <c r="E341" s="307"/>
      <c r="F341" s="307"/>
      <c r="G341" s="307"/>
      <c r="H341" s="307"/>
      <c r="I341" s="5" t="s">
        <v>272</v>
      </c>
    </row>
    <row r="342" spans="2:36" ht="15" customHeight="1" x14ac:dyDescent="0.2"/>
    <row r="343" spans="2:36" ht="15" customHeight="1" x14ac:dyDescent="0.2">
      <c r="E343" s="307"/>
      <c r="F343" s="307"/>
      <c r="G343" s="307"/>
      <c r="H343" s="307"/>
      <c r="I343" s="5" t="s">
        <v>273</v>
      </c>
    </row>
    <row r="344" spans="2:36" ht="15" customHeight="1" x14ac:dyDescent="0.2"/>
    <row r="345" spans="2:36" ht="15" customHeight="1" x14ac:dyDescent="0.2">
      <c r="E345" s="307"/>
      <c r="F345" s="307"/>
      <c r="G345" s="307"/>
      <c r="H345" s="307"/>
      <c r="I345" s="5" t="s">
        <v>274</v>
      </c>
    </row>
    <row r="346" spans="2:36" ht="15" customHeight="1" x14ac:dyDescent="0.2"/>
    <row r="347" spans="2:36" ht="15" customHeight="1" x14ac:dyDescent="0.2">
      <c r="E347" s="307"/>
      <c r="F347" s="307"/>
      <c r="G347" s="307"/>
      <c r="H347" s="307"/>
      <c r="I347" s="5" t="s">
        <v>275</v>
      </c>
    </row>
    <row r="348" spans="2:36" ht="15" customHeight="1" x14ac:dyDescent="0.2">
      <c r="B348" s="17"/>
      <c r="C348" s="17"/>
      <c r="D348" s="17"/>
      <c r="E348" s="17"/>
      <c r="F348" s="17"/>
      <c r="G348" s="17"/>
      <c r="H348" s="17"/>
      <c r="I348" s="17"/>
      <c r="J348" s="17"/>
      <c r="K348" s="17"/>
      <c r="L348" s="45"/>
      <c r="M348" s="45"/>
      <c r="N348" s="17"/>
      <c r="O348" s="17"/>
      <c r="P348" s="17"/>
      <c r="Q348" s="17"/>
      <c r="R348" s="17"/>
      <c r="S348" s="17"/>
      <c r="T348" s="17"/>
      <c r="U348" s="17"/>
      <c r="V348" s="17"/>
      <c r="W348" s="17"/>
      <c r="X348" s="17"/>
      <c r="Y348" s="17"/>
      <c r="Z348" s="17"/>
      <c r="AA348" s="17"/>
      <c r="AB348" s="17"/>
      <c r="AC348" s="17"/>
      <c r="AD348" s="17"/>
    </row>
    <row r="349" spans="2:36" ht="15" customHeight="1" x14ac:dyDescent="0.2">
      <c r="B349" s="243" t="str">
        <f>IF(SUM(AJ340)&gt;=1,"Error: Verificar la suma","")</f>
        <v/>
      </c>
      <c r="C349" s="243"/>
      <c r="D349" s="243"/>
      <c r="E349" s="243"/>
      <c r="F349" s="243"/>
      <c r="G349" s="243"/>
      <c r="H349" s="243"/>
      <c r="I349" s="243"/>
      <c r="J349" s="243"/>
      <c r="K349" s="243"/>
      <c r="L349" s="243"/>
      <c r="M349" s="243"/>
      <c r="N349" s="243"/>
      <c r="O349" s="243"/>
      <c r="P349" s="243"/>
      <c r="Q349" s="243"/>
      <c r="R349" s="243"/>
      <c r="S349" s="243"/>
      <c r="T349" s="243"/>
      <c r="U349" s="243"/>
      <c r="V349" s="243"/>
      <c r="W349" s="243"/>
      <c r="X349" s="243"/>
      <c r="Y349" s="243"/>
      <c r="Z349" s="243"/>
      <c r="AA349" s="243"/>
      <c r="AB349" s="243"/>
      <c r="AC349" s="243"/>
      <c r="AD349" s="243"/>
    </row>
    <row r="350" spans="2:36" ht="15" customHeight="1" thickBot="1" x14ac:dyDescent="0.25">
      <c r="B350" s="264" t="str">
        <f>IF(OR(AG338=AH338,AG338=AI338),"","Error: Debe completar toda la información requerida.")</f>
        <v/>
      </c>
      <c r="C350" s="264"/>
      <c r="D350" s="264"/>
      <c r="E350" s="264"/>
      <c r="F350" s="264"/>
      <c r="G350" s="264"/>
      <c r="H350" s="264"/>
      <c r="I350" s="264"/>
      <c r="J350" s="264"/>
      <c r="K350" s="264"/>
      <c r="L350" s="264"/>
      <c r="M350" s="264"/>
      <c r="N350" s="264"/>
      <c r="O350" s="264"/>
      <c r="P350" s="264"/>
      <c r="Q350" s="264"/>
      <c r="R350" s="264"/>
      <c r="S350" s="264"/>
      <c r="T350" s="264"/>
      <c r="U350" s="264"/>
      <c r="V350" s="264"/>
      <c r="W350" s="264"/>
      <c r="X350" s="264"/>
      <c r="Y350" s="264"/>
      <c r="Z350" s="264"/>
      <c r="AA350" s="264"/>
      <c r="AB350" s="264"/>
      <c r="AC350" s="264"/>
      <c r="AD350" s="264"/>
    </row>
    <row r="351" spans="2:36" ht="15" customHeight="1" thickBot="1" x14ac:dyDescent="0.25">
      <c r="B351" s="320" t="s">
        <v>289</v>
      </c>
      <c r="C351" s="321"/>
      <c r="D351" s="321"/>
      <c r="E351" s="321"/>
      <c r="F351" s="321"/>
      <c r="G351" s="321"/>
      <c r="H351" s="321"/>
      <c r="I351" s="321"/>
      <c r="J351" s="321"/>
      <c r="K351" s="321"/>
      <c r="L351" s="321"/>
      <c r="M351" s="321"/>
      <c r="N351" s="321"/>
      <c r="O351" s="321"/>
      <c r="P351" s="321"/>
      <c r="Q351" s="321"/>
      <c r="R351" s="321"/>
      <c r="S351" s="321"/>
      <c r="T351" s="321"/>
      <c r="U351" s="321"/>
      <c r="V351" s="321"/>
      <c r="W351" s="321"/>
      <c r="X351" s="321"/>
      <c r="Y351" s="321"/>
      <c r="Z351" s="321"/>
      <c r="AA351" s="321"/>
      <c r="AB351" s="321"/>
      <c r="AC351" s="321"/>
      <c r="AD351" s="322"/>
    </row>
    <row r="352" spans="2:36" ht="15" customHeight="1" x14ac:dyDescent="0.2"/>
    <row r="353" spans="1:41" ht="36" customHeight="1" x14ac:dyDescent="0.2">
      <c r="A353" s="4" t="s">
        <v>165</v>
      </c>
      <c r="B353" s="324" t="s">
        <v>338</v>
      </c>
      <c r="C353" s="324"/>
      <c r="D353" s="324"/>
      <c r="E353" s="324"/>
      <c r="F353" s="324"/>
      <c r="G353" s="324"/>
      <c r="H353" s="324"/>
      <c r="I353" s="324"/>
      <c r="J353" s="324"/>
      <c r="K353" s="324"/>
      <c r="L353" s="324"/>
      <c r="M353" s="324"/>
      <c r="N353" s="324"/>
      <c r="O353" s="324"/>
      <c r="P353" s="324"/>
      <c r="Q353" s="324"/>
      <c r="R353" s="324"/>
      <c r="S353" s="324"/>
      <c r="T353" s="324"/>
      <c r="U353" s="324"/>
      <c r="V353" s="324"/>
      <c r="W353" s="324"/>
      <c r="X353" s="324"/>
      <c r="Y353" s="324"/>
      <c r="Z353" s="324"/>
      <c r="AA353" s="324"/>
      <c r="AB353" s="324"/>
      <c r="AC353" s="324"/>
      <c r="AD353" s="324"/>
    </row>
    <row r="354" spans="1:41" ht="36" customHeight="1" x14ac:dyDescent="0.2">
      <c r="C354" s="289" t="s">
        <v>346</v>
      </c>
      <c r="D354" s="289"/>
      <c r="E354" s="289"/>
      <c r="F354" s="289"/>
      <c r="G354" s="289"/>
      <c r="H354" s="289"/>
      <c r="I354" s="289"/>
      <c r="J354" s="289"/>
      <c r="K354" s="289"/>
      <c r="L354" s="289"/>
      <c r="M354" s="289"/>
      <c r="N354" s="289"/>
      <c r="O354" s="289"/>
      <c r="P354" s="289"/>
      <c r="Q354" s="289"/>
      <c r="R354" s="289"/>
      <c r="S354" s="289"/>
      <c r="T354" s="289"/>
      <c r="U354" s="289"/>
      <c r="V354" s="289"/>
      <c r="W354" s="289"/>
      <c r="X354" s="289"/>
      <c r="Y354" s="289"/>
      <c r="Z354" s="289"/>
      <c r="AA354" s="289"/>
      <c r="AB354" s="289"/>
      <c r="AC354" s="289"/>
      <c r="AD354" s="289"/>
    </row>
    <row r="355" spans="1:41" ht="36" customHeight="1" x14ac:dyDescent="0.2">
      <c r="C355" s="289" t="s">
        <v>345</v>
      </c>
      <c r="D355" s="289"/>
      <c r="E355" s="289"/>
      <c r="F355" s="289"/>
      <c r="G355" s="289"/>
      <c r="H355" s="289"/>
      <c r="I355" s="289"/>
      <c r="J355" s="289"/>
      <c r="K355" s="289"/>
      <c r="L355" s="289"/>
      <c r="M355" s="289"/>
      <c r="N355" s="289"/>
      <c r="O355" s="289"/>
      <c r="P355" s="289"/>
      <c r="Q355" s="289"/>
      <c r="R355" s="289"/>
      <c r="S355" s="289"/>
      <c r="T355" s="289"/>
      <c r="U355" s="289"/>
      <c r="V355" s="289"/>
      <c r="W355" s="289"/>
      <c r="X355" s="289"/>
      <c r="Y355" s="289"/>
      <c r="Z355" s="289"/>
      <c r="AA355" s="289"/>
      <c r="AB355" s="289"/>
      <c r="AC355" s="289"/>
      <c r="AD355" s="289"/>
    </row>
    <row r="356" spans="1:41" ht="24" customHeight="1" x14ac:dyDescent="0.2">
      <c r="C356" s="290" t="s">
        <v>339</v>
      </c>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290"/>
      <c r="Z356" s="290"/>
      <c r="AA356" s="290"/>
      <c r="AB356" s="290"/>
      <c r="AC356" s="290"/>
      <c r="AD356" s="290"/>
    </row>
    <row r="357" spans="1:41" ht="24" customHeight="1" x14ac:dyDescent="0.2">
      <c r="C357" s="290" t="s">
        <v>340</v>
      </c>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290"/>
      <c r="Z357" s="290"/>
      <c r="AA357" s="290"/>
      <c r="AB357" s="290"/>
      <c r="AC357" s="290"/>
      <c r="AD357" s="290"/>
    </row>
    <row r="358" spans="1:41" x14ac:dyDescent="0.2"/>
    <row r="359" spans="1:41" ht="15" customHeight="1" x14ac:dyDescent="0.2">
      <c r="C359" s="270" t="s">
        <v>342</v>
      </c>
      <c r="D359" s="270"/>
      <c r="E359" s="270"/>
      <c r="F359" s="270"/>
      <c r="G359" s="270"/>
      <c r="H359" s="270"/>
      <c r="I359" s="270"/>
      <c r="J359" s="270"/>
      <c r="K359" s="270"/>
      <c r="L359" s="270"/>
      <c r="M359" s="270"/>
      <c r="N359" s="270"/>
      <c r="O359" s="270"/>
      <c r="P359" s="270"/>
      <c r="Q359" s="270" t="s">
        <v>343</v>
      </c>
      <c r="R359" s="270"/>
      <c r="S359" s="270"/>
      <c r="T359" s="270"/>
      <c r="U359" s="270"/>
      <c r="V359" s="270"/>
      <c r="W359" s="270"/>
      <c r="X359" s="270"/>
      <c r="Y359" s="270"/>
      <c r="Z359" s="270"/>
      <c r="AA359" s="270"/>
      <c r="AB359" s="270"/>
      <c r="AC359" s="270"/>
      <c r="AD359" s="270"/>
      <c r="AG359" s="11" t="s">
        <v>563</v>
      </c>
      <c r="AH359" s="11" t="s">
        <v>564</v>
      </c>
      <c r="AI359" s="11" t="s">
        <v>565</v>
      </c>
    </row>
    <row r="360" spans="1:41" ht="15" customHeight="1" x14ac:dyDescent="0.2">
      <c r="C360" s="336" t="s">
        <v>40</v>
      </c>
      <c r="D360" s="337"/>
      <c r="E360" s="337"/>
      <c r="F360" s="337"/>
      <c r="G360" s="337"/>
      <c r="H360" s="338"/>
      <c r="I360" s="314" t="s">
        <v>341</v>
      </c>
      <c r="J360" s="315"/>
      <c r="K360" s="315"/>
      <c r="L360" s="315"/>
      <c r="M360" s="315"/>
      <c r="N360" s="315"/>
      <c r="O360" s="315"/>
      <c r="P360" s="316"/>
      <c r="Q360" s="336" t="s">
        <v>40</v>
      </c>
      <c r="R360" s="337"/>
      <c r="S360" s="337"/>
      <c r="T360" s="337"/>
      <c r="U360" s="337"/>
      <c r="V360" s="338"/>
      <c r="W360" s="314" t="s">
        <v>341</v>
      </c>
      <c r="X360" s="315"/>
      <c r="Y360" s="315"/>
      <c r="Z360" s="315"/>
      <c r="AA360" s="315"/>
      <c r="AB360" s="315"/>
      <c r="AC360" s="315"/>
      <c r="AD360" s="316"/>
      <c r="AG360" s="11">
        <f>COUNTBLANK(C362:AD362)</f>
        <v>28</v>
      </c>
      <c r="AH360" s="11">
        <v>28</v>
      </c>
      <c r="AI360" s="11">
        <v>22</v>
      </c>
    </row>
    <row r="361" spans="1:41" ht="15" customHeight="1" x14ac:dyDescent="0.25">
      <c r="C361" s="339"/>
      <c r="D361" s="340"/>
      <c r="E361" s="340"/>
      <c r="F361" s="340"/>
      <c r="G361" s="340"/>
      <c r="H361" s="341"/>
      <c r="I361" s="271" t="s">
        <v>161</v>
      </c>
      <c r="J361" s="271"/>
      <c r="K361" s="271"/>
      <c r="L361" s="271"/>
      <c r="M361" s="271" t="s">
        <v>162</v>
      </c>
      <c r="N361" s="271"/>
      <c r="O361" s="271"/>
      <c r="P361" s="271"/>
      <c r="Q361" s="339"/>
      <c r="R361" s="340"/>
      <c r="S361" s="340"/>
      <c r="T361" s="340"/>
      <c r="U361" s="340"/>
      <c r="V361" s="341"/>
      <c r="W361" s="271" t="s">
        <v>163</v>
      </c>
      <c r="X361" s="271"/>
      <c r="Y361" s="271"/>
      <c r="Z361" s="271"/>
      <c r="AA361" s="271" t="s">
        <v>164</v>
      </c>
      <c r="AB361" s="271"/>
      <c r="AC361" s="271"/>
      <c r="AD361" s="271"/>
      <c r="AG361" s="114" t="s">
        <v>562</v>
      </c>
      <c r="AH361" s="114" t="s">
        <v>560</v>
      </c>
      <c r="AI361" s="114" t="s">
        <v>559</v>
      </c>
      <c r="AJ361" s="114" t="s">
        <v>561</v>
      </c>
      <c r="AL361"/>
      <c r="AM361"/>
      <c r="AN361"/>
      <c r="AO361"/>
    </row>
    <row r="362" spans="1:41" ht="15" customHeight="1" x14ac:dyDescent="0.2">
      <c r="C362" s="301"/>
      <c r="D362" s="301"/>
      <c r="E362" s="301"/>
      <c r="F362" s="301"/>
      <c r="G362" s="301"/>
      <c r="H362" s="301"/>
      <c r="I362" s="301"/>
      <c r="J362" s="301"/>
      <c r="K362" s="301"/>
      <c r="L362" s="301"/>
      <c r="M362" s="301"/>
      <c r="N362" s="301"/>
      <c r="O362" s="301"/>
      <c r="P362" s="301"/>
      <c r="Q362" s="301"/>
      <c r="R362" s="301"/>
      <c r="S362" s="301"/>
      <c r="T362" s="301"/>
      <c r="U362" s="301"/>
      <c r="V362" s="301"/>
      <c r="W362" s="301"/>
      <c r="X362" s="301"/>
      <c r="Y362" s="301"/>
      <c r="Z362" s="301"/>
      <c r="AA362" s="301"/>
      <c r="AB362" s="301"/>
      <c r="AC362" s="301"/>
      <c r="AD362" s="301"/>
      <c r="AG362" s="49">
        <f>C362</f>
        <v>0</v>
      </c>
      <c r="AH362" s="49">
        <f>COUNTIF(I362:P362,"NS")</f>
        <v>0</v>
      </c>
      <c r="AI362" s="49">
        <f>SUM(I362:P362)</f>
        <v>0</v>
      </c>
      <c r="AJ362" s="113">
        <f>IF($AG$360=$AH$360,0,IF(OR(AND(AG362=0,AH362&gt;0),AND(AG362="NS",AI362&gt;0),AND(AG362="ns",AI362=0,AH362=0)),1,
IF(OR(AND(AG362&gt;0,AH362=2),AND(AG362="NS",AH362=2),AND(AG362="NS",AI362=0,AH362&gt;0),AG362=AI362),0,1)))</f>
        <v>0</v>
      </c>
    </row>
    <row r="363" spans="1:41" ht="15" customHeight="1" x14ac:dyDescent="0.2">
      <c r="B363" s="243"/>
      <c r="C363" s="243"/>
      <c r="D363" s="243"/>
      <c r="E363" s="243"/>
      <c r="F363" s="243"/>
      <c r="G363" s="243"/>
      <c r="H363" s="243"/>
      <c r="I363" s="243"/>
      <c r="J363" s="243"/>
      <c r="K363" s="243"/>
      <c r="L363" s="243"/>
      <c r="M363" s="243"/>
      <c r="N363" s="243"/>
      <c r="O363" s="243"/>
      <c r="P363" s="243"/>
      <c r="Q363" s="243"/>
      <c r="R363" s="243"/>
      <c r="S363" s="243"/>
      <c r="T363" s="243"/>
      <c r="U363" s="243"/>
      <c r="V363" s="243"/>
      <c r="W363" s="243"/>
      <c r="X363" s="243"/>
      <c r="Y363" s="243"/>
      <c r="Z363" s="243"/>
      <c r="AA363" s="243"/>
      <c r="AB363" s="243"/>
      <c r="AC363" s="243"/>
      <c r="AD363" s="243"/>
      <c r="AG363" s="49">
        <f>Q362</f>
        <v>0</v>
      </c>
      <c r="AH363" s="49">
        <f>COUNTIF(W362:AD362,"NS")</f>
        <v>0</v>
      </c>
      <c r="AI363" s="49">
        <f>SUM(W362:AD362)</f>
        <v>0</v>
      </c>
      <c r="AJ363" s="113">
        <f>IF($AG$360=$AH$360,0,IF(OR(AND(AG363=0,AH363&gt;0),AND(AG363="NS",AI363&gt;0),AND(AG363="ns",AI363=0,AH363=0)),1,
IF(OR(AND(AG363&gt;0,AH363=2),AND(AG363="NS",AH363=2),AND(AG363="NS",AI363=0,AH363&gt;0),AG363=AI363),0,1)))</f>
        <v>0</v>
      </c>
    </row>
    <row r="364" spans="1:41" ht="15" customHeight="1" x14ac:dyDescent="0.2">
      <c r="B364" s="243" t="str">
        <f>IF(SUM(AJ364)&gt;=1,"Error: Verificar la suma","")</f>
        <v/>
      </c>
      <c r="C364" s="243"/>
      <c r="D364" s="243"/>
      <c r="E364" s="243"/>
      <c r="F364" s="243"/>
      <c r="G364" s="243"/>
      <c r="H364" s="243"/>
      <c r="I364" s="243"/>
      <c r="J364" s="243"/>
      <c r="K364" s="243"/>
      <c r="L364" s="243"/>
      <c r="M364" s="243"/>
      <c r="N364" s="243"/>
      <c r="O364" s="243"/>
      <c r="P364" s="243"/>
      <c r="Q364" s="243"/>
      <c r="R364" s="243"/>
      <c r="S364" s="243"/>
      <c r="T364" s="243"/>
      <c r="U364" s="243"/>
      <c r="V364" s="243"/>
      <c r="W364" s="243"/>
      <c r="X364" s="243"/>
      <c r="Y364" s="243"/>
      <c r="Z364" s="243"/>
      <c r="AA364" s="243"/>
      <c r="AB364" s="243"/>
      <c r="AC364" s="243"/>
      <c r="AD364" s="243"/>
      <c r="AJ364" s="164">
        <f>SUM(AJ362:AJ363)</f>
        <v>0</v>
      </c>
    </row>
    <row r="365" spans="1:41" ht="15" customHeight="1" thickBot="1" x14ac:dyDescent="0.25">
      <c r="B365" s="264" t="str">
        <f>IF(OR(AG360=AH360,AG360=AI360),"","Error: Debe completar toda la información requerida.")</f>
        <v/>
      </c>
      <c r="C365" s="264"/>
      <c r="D365" s="264"/>
      <c r="E365" s="264"/>
      <c r="F365" s="264"/>
      <c r="G365" s="264"/>
      <c r="H365" s="264"/>
      <c r="I365" s="264"/>
      <c r="J365" s="264"/>
      <c r="K365" s="264"/>
      <c r="L365" s="264"/>
      <c r="M365" s="264"/>
      <c r="N365" s="264"/>
      <c r="O365" s="264"/>
      <c r="P365" s="264"/>
      <c r="Q365" s="264"/>
      <c r="R365" s="264"/>
      <c r="S365" s="264"/>
      <c r="T365" s="264"/>
      <c r="U365" s="264"/>
      <c r="V365" s="264"/>
      <c r="W365" s="264"/>
      <c r="X365" s="264"/>
      <c r="Y365" s="264"/>
      <c r="Z365" s="264"/>
      <c r="AA365" s="264"/>
      <c r="AB365" s="264"/>
      <c r="AC365" s="264"/>
      <c r="AD365" s="264"/>
      <c r="AG365" s="49"/>
      <c r="AH365" s="49"/>
      <c r="AI365" s="49"/>
      <c r="AJ365" s="113"/>
    </row>
    <row r="366" spans="1:41" ht="15" customHeight="1" thickBot="1" x14ac:dyDescent="0.25">
      <c r="B366" s="320" t="s">
        <v>290</v>
      </c>
      <c r="C366" s="321"/>
      <c r="D366" s="321"/>
      <c r="E366" s="321"/>
      <c r="F366" s="321"/>
      <c r="G366" s="321"/>
      <c r="H366" s="321"/>
      <c r="I366" s="321"/>
      <c r="J366" s="321"/>
      <c r="K366" s="321"/>
      <c r="L366" s="321"/>
      <c r="M366" s="321"/>
      <c r="N366" s="321"/>
      <c r="O366" s="321"/>
      <c r="P366" s="321"/>
      <c r="Q366" s="321"/>
      <c r="R366" s="321"/>
      <c r="S366" s="321"/>
      <c r="T366" s="321"/>
      <c r="U366" s="321"/>
      <c r="V366" s="321"/>
      <c r="W366" s="321"/>
      <c r="X366" s="321"/>
      <c r="Y366" s="321"/>
      <c r="Z366" s="321"/>
      <c r="AA366" s="321"/>
      <c r="AB366" s="321"/>
      <c r="AC366" s="321"/>
      <c r="AD366" s="322"/>
    </row>
    <row r="367" spans="1:41" ht="15" customHeight="1" x14ac:dyDescent="0.2">
      <c r="B367" s="317" t="s">
        <v>249</v>
      </c>
      <c r="C367" s="318"/>
      <c r="D367" s="318"/>
      <c r="E367" s="318"/>
      <c r="F367" s="318"/>
      <c r="G367" s="318"/>
      <c r="H367" s="318"/>
      <c r="I367" s="318"/>
      <c r="J367" s="318"/>
      <c r="K367" s="318"/>
      <c r="L367" s="318"/>
      <c r="M367" s="318"/>
      <c r="N367" s="318"/>
      <c r="O367" s="318"/>
      <c r="P367" s="318"/>
      <c r="Q367" s="318"/>
      <c r="R367" s="318"/>
      <c r="S367" s="318"/>
      <c r="T367" s="318"/>
      <c r="U367" s="318"/>
      <c r="V367" s="318"/>
      <c r="W367" s="318"/>
      <c r="X367" s="318"/>
      <c r="Y367" s="318"/>
      <c r="Z367" s="318"/>
      <c r="AA367" s="318"/>
      <c r="AB367" s="318"/>
      <c r="AC367" s="318"/>
      <c r="AD367" s="319"/>
    </row>
    <row r="368" spans="1:41" ht="36" customHeight="1" x14ac:dyDescent="0.2">
      <c r="B368" s="15"/>
      <c r="C368" s="285" t="s">
        <v>347</v>
      </c>
      <c r="D368" s="286"/>
      <c r="E368" s="286"/>
      <c r="F368" s="286"/>
      <c r="G368" s="286"/>
      <c r="H368" s="286"/>
      <c r="I368" s="286"/>
      <c r="J368" s="286"/>
      <c r="K368" s="286"/>
      <c r="L368" s="286"/>
      <c r="M368" s="286"/>
      <c r="N368" s="286"/>
      <c r="O368" s="286"/>
      <c r="P368" s="286"/>
      <c r="Q368" s="286"/>
      <c r="R368" s="286"/>
      <c r="S368" s="286"/>
      <c r="T368" s="286"/>
      <c r="U368" s="286"/>
      <c r="V368" s="286"/>
      <c r="W368" s="286"/>
      <c r="X368" s="286"/>
      <c r="Y368" s="286"/>
      <c r="Z368" s="286"/>
      <c r="AA368" s="286"/>
      <c r="AB368" s="286"/>
      <c r="AC368" s="286"/>
      <c r="AD368" s="287"/>
    </row>
    <row r="369" spans="1:41" x14ac:dyDescent="0.2"/>
    <row r="370" spans="1:41" ht="36" customHeight="1" x14ac:dyDescent="0.2">
      <c r="A370" s="4" t="s">
        <v>166</v>
      </c>
      <c r="B370" s="306" t="s">
        <v>348</v>
      </c>
      <c r="C370" s="306"/>
      <c r="D370" s="306"/>
      <c r="E370" s="306"/>
      <c r="F370" s="306"/>
      <c r="G370" s="306"/>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row>
    <row r="371" spans="1:41" ht="24" customHeight="1" x14ac:dyDescent="0.2">
      <c r="C371" s="289" t="s">
        <v>356</v>
      </c>
      <c r="D371" s="289"/>
      <c r="E371" s="289"/>
      <c r="F371" s="289"/>
      <c r="G371" s="289"/>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row>
    <row r="372" spans="1:41" ht="24" customHeight="1" x14ac:dyDescent="0.2">
      <c r="C372" s="289" t="s">
        <v>357</v>
      </c>
      <c r="D372" s="289"/>
      <c r="E372" s="289"/>
      <c r="F372" s="289"/>
      <c r="G372" s="289"/>
      <c r="H372" s="289"/>
      <c r="I372" s="289"/>
      <c r="J372" s="289"/>
      <c r="K372" s="289"/>
      <c r="L372" s="289"/>
      <c r="M372" s="289"/>
      <c r="N372" s="289"/>
      <c r="O372" s="289"/>
      <c r="P372" s="289"/>
      <c r="Q372" s="289"/>
      <c r="R372" s="289"/>
      <c r="S372" s="289"/>
      <c r="T372" s="289"/>
      <c r="U372" s="289"/>
      <c r="V372" s="289"/>
      <c r="W372" s="289"/>
      <c r="X372" s="289"/>
      <c r="Y372" s="289"/>
      <c r="Z372" s="289"/>
      <c r="AA372" s="289"/>
      <c r="AB372" s="289"/>
      <c r="AC372" s="289"/>
      <c r="AD372" s="289"/>
    </row>
    <row r="373" spans="1:41" ht="24" customHeight="1" x14ac:dyDescent="0.2">
      <c r="C373" s="289" t="s">
        <v>358</v>
      </c>
      <c r="D373" s="289"/>
      <c r="E373" s="289"/>
      <c r="F373" s="289"/>
      <c r="G373" s="289"/>
      <c r="H373" s="289"/>
      <c r="I373" s="289"/>
      <c r="J373" s="289"/>
      <c r="K373" s="289"/>
      <c r="L373" s="289"/>
      <c r="M373" s="289"/>
      <c r="N373" s="289"/>
      <c r="O373" s="289"/>
      <c r="P373" s="289"/>
      <c r="Q373" s="289"/>
      <c r="R373" s="289"/>
      <c r="S373" s="289"/>
      <c r="T373" s="289"/>
      <c r="U373" s="289"/>
      <c r="V373" s="289"/>
      <c r="W373" s="289"/>
      <c r="X373" s="289"/>
      <c r="Y373" s="289"/>
      <c r="Z373" s="289"/>
      <c r="AA373" s="289"/>
      <c r="AB373" s="289"/>
      <c r="AC373" s="289"/>
      <c r="AD373" s="289"/>
    </row>
    <row r="374" spans="1:41" ht="24" customHeight="1" x14ac:dyDescent="0.2">
      <c r="C374" s="289" t="s">
        <v>359</v>
      </c>
      <c r="D374" s="289"/>
      <c r="E374" s="289"/>
      <c r="F374" s="289"/>
      <c r="G374" s="289"/>
      <c r="H374" s="289"/>
      <c r="I374" s="289"/>
      <c r="J374" s="289"/>
      <c r="K374" s="289"/>
      <c r="L374" s="289"/>
      <c r="M374" s="289"/>
      <c r="N374" s="289"/>
      <c r="O374" s="289"/>
      <c r="P374" s="289"/>
      <c r="Q374" s="289"/>
      <c r="R374" s="289"/>
      <c r="S374" s="289"/>
      <c r="T374" s="289"/>
      <c r="U374" s="289"/>
      <c r="V374" s="289"/>
      <c r="W374" s="289"/>
      <c r="X374" s="289"/>
      <c r="Y374" s="289"/>
      <c r="Z374" s="289"/>
      <c r="AA374" s="289"/>
      <c r="AB374" s="289"/>
      <c r="AC374" s="289"/>
      <c r="AD374" s="289"/>
    </row>
    <row r="375" spans="1:41" ht="24" customHeight="1" x14ac:dyDescent="0.2">
      <c r="C375" s="289" t="s">
        <v>360</v>
      </c>
      <c r="D375" s="289"/>
      <c r="E375" s="289"/>
      <c r="F375" s="289"/>
      <c r="G375" s="289"/>
      <c r="H375" s="289"/>
      <c r="I375" s="289"/>
      <c r="J375" s="289"/>
      <c r="K375" s="289"/>
      <c r="L375" s="289"/>
      <c r="M375" s="289"/>
      <c r="N375" s="289"/>
      <c r="O375" s="289"/>
      <c r="P375" s="289"/>
      <c r="Q375" s="289"/>
      <c r="R375" s="289"/>
      <c r="S375" s="289"/>
      <c r="T375" s="289"/>
      <c r="U375" s="289"/>
      <c r="V375" s="289"/>
      <c r="W375" s="289"/>
      <c r="X375" s="289"/>
      <c r="Y375" s="289"/>
      <c r="Z375" s="289"/>
      <c r="AA375" s="289"/>
      <c r="AB375" s="289"/>
      <c r="AC375" s="289"/>
      <c r="AD375" s="289"/>
    </row>
    <row r="376" spans="1:41" ht="24" customHeight="1" x14ac:dyDescent="0.2">
      <c r="C376" s="290" t="s">
        <v>349</v>
      </c>
      <c r="D376" s="290"/>
      <c r="E376" s="290"/>
      <c r="F376" s="290"/>
      <c r="G376" s="290"/>
      <c r="H376" s="290"/>
      <c r="I376" s="290"/>
      <c r="J376" s="290"/>
      <c r="K376" s="290"/>
      <c r="L376" s="290"/>
      <c r="M376" s="290"/>
      <c r="N376" s="290"/>
      <c r="O376" s="290"/>
      <c r="P376" s="290"/>
      <c r="Q376" s="290"/>
      <c r="R376" s="290"/>
      <c r="S376" s="290"/>
      <c r="T376" s="290"/>
      <c r="U376" s="290"/>
      <c r="V376" s="290"/>
      <c r="W376" s="290"/>
      <c r="X376" s="290"/>
      <c r="Y376" s="290"/>
      <c r="Z376" s="290"/>
      <c r="AA376" s="290"/>
      <c r="AB376" s="290"/>
      <c r="AC376" s="290"/>
      <c r="AD376" s="290"/>
    </row>
    <row r="377" spans="1:41" x14ac:dyDescent="0.2"/>
    <row r="378" spans="1:41" ht="15" customHeight="1" x14ac:dyDescent="0.2">
      <c r="C378" s="270" t="s">
        <v>350</v>
      </c>
      <c r="D378" s="270"/>
      <c r="E378" s="270"/>
      <c r="F378" s="270"/>
      <c r="G378" s="270"/>
      <c r="H378" s="270"/>
      <c r="I378" s="270"/>
      <c r="J378" s="270"/>
      <c r="K378" s="270"/>
      <c r="L378" s="270" t="s">
        <v>351</v>
      </c>
      <c r="M378" s="270"/>
      <c r="N378" s="270"/>
      <c r="O378" s="270"/>
      <c r="P378" s="270"/>
      <c r="Q378" s="270"/>
      <c r="R378" s="270"/>
      <c r="S378" s="270"/>
      <c r="T378" s="270"/>
      <c r="U378" s="358" t="s">
        <v>352</v>
      </c>
      <c r="V378" s="359"/>
      <c r="W378" s="360"/>
      <c r="X378" s="358" t="s">
        <v>353</v>
      </c>
      <c r="Y378" s="359"/>
      <c r="Z378" s="360"/>
      <c r="AA378" s="367" t="s">
        <v>354</v>
      </c>
      <c r="AB378" s="367"/>
      <c r="AC378" s="367"/>
      <c r="AD378" s="367"/>
      <c r="AG378" s="11" t="s">
        <v>563</v>
      </c>
      <c r="AH378" s="11" t="s">
        <v>564</v>
      </c>
      <c r="AI378" s="11" t="s">
        <v>565</v>
      </c>
    </row>
    <row r="379" spans="1:41" ht="15" customHeight="1" x14ac:dyDescent="0.2">
      <c r="C379" s="336" t="s">
        <v>40</v>
      </c>
      <c r="D379" s="337"/>
      <c r="E379" s="338"/>
      <c r="F379" s="314" t="s">
        <v>341</v>
      </c>
      <c r="G379" s="315"/>
      <c r="H379" s="315"/>
      <c r="I379" s="315"/>
      <c r="J379" s="315"/>
      <c r="K379" s="316"/>
      <c r="L379" s="336" t="s">
        <v>40</v>
      </c>
      <c r="M379" s="337"/>
      <c r="N379" s="338"/>
      <c r="O379" s="314" t="s">
        <v>341</v>
      </c>
      <c r="P379" s="315"/>
      <c r="Q379" s="315"/>
      <c r="R379" s="315"/>
      <c r="S379" s="315"/>
      <c r="T379" s="316"/>
      <c r="U379" s="361"/>
      <c r="V379" s="362"/>
      <c r="W379" s="363"/>
      <c r="X379" s="361"/>
      <c r="Y379" s="362"/>
      <c r="Z379" s="363"/>
      <c r="AA379" s="367"/>
      <c r="AB379" s="367"/>
      <c r="AC379" s="367"/>
      <c r="AD379" s="367"/>
      <c r="AG379" s="11">
        <f>COUNTBLANK(C381:AD381)</f>
        <v>28</v>
      </c>
      <c r="AH379" s="11">
        <v>28</v>
      </c>
      <c r="AI379" s="11">
        <v>19</v>
      </c>
    </row>
    <row r="380" spans="1:41" ht="45" customHeight="1" x14ac:dyDescent="0.25">
      <c r="C380" s="339"/>
      <c r="D380" s="340"/>
      <c r="E380" s="341"/>
      <c r="F380" s="271" t="s">
        <v>159</v>
      </c>
      <c r="G380" s="271"/>
      <c r="H380" s="271"/>
      <c r="I380" s="271" t="s">
        <v>156</v>
      </c>
      <c r="J380" s="271"/>
      <c r="K380" s="271"/>
      <c r="L380" s="339"/>
      <c r="M380" s="340"/>
      <c r="N380" s="341"/>
      <c r="O380" s="271" t="s">
        <v>157</v>
      </c>
      <c r="P380" s="271"/>
      <c r="Q380" s="271"/>
      <c r="R380" s="271" t="s">
        <v>158</v>
      </c>
      <c r="S380" s="271"/>
      <c r="T380" s="271"/>
      <c r="U380" s="364"/>
      <c r="V380" s="365"/>
      <c r="W380" s="366"/>
      <c r="X380" s="364"/>
      <c r="Y380" s="365"/>
      <c r="Z380" s="366"/>
      <c r="AA380" s="367"/>
      <c r="AB380" s="367"/>
      <c r="AC380" s="367"/>
      <c r="AD380" s="367"/>
      <c r="AG380" s="114" t="s">
        <v>562</v>
      </c>
      <c r="AH380" s="114" t="s">
        <v>560</v>
      </c>
      <c r="AI380" s="114" t="s">
        <v>559</v>
      </c>
      <c r="AJ380" s="114" t="s">
        <v>561</v>
      </c>
      <c r="AL380"/>
      <c r="AM380"/>
      <c r="AN380"/>
      <c r="AO380"/>
    </row>
    <row r="381" spans="1:41" ht="15" customHeight="1" x14ac:dyDescent="0.25">
      <c r="C381" s="301"/>
      <c r="D381" s="301"/>
      <c r="E381" s="301"/>
      <c r="F381" s="301"/>
      <c r="G381" s="301"/>
      <c r="H381" s="301"/>
      <c r="I381" s="301"/>
      <c r="J381" s="301"/>
      <c r="K381" s="301"/>
      <c r="L381" s="301"/>
      <c r="M381" s="301"/>
      <c r="N381" s="301"/>
      <c r="O381" s="301"/>
      <c r="P381" s="301"/>
      <c r="Q381" s="301"/>
      <c r="R381" s="301"/>
      <c r="S381" s="301"/>
      <c r="T381" s="301"/>
      <c r="U381" s="301"/>
      <c r="V381" s="301"/>
      <c r="W381" s="301"/>
      <c r="X381" s="301"/>
      <c r="Y381" s="301"/>
      <c r="Z381" s="301"/>
      <c r="AA381" s="301"/>
      <c r="AB381" s="301"/>
      <c r="AC381" s="301"/>
      <c r="AD381" s="301"/>
      <c r="AG381" s="49">
        <f>C381</f>
        <v>0</v>
      </c>
      <c r="AH381" s="49">
        <f>COUNTIF(F381:K381,"NS")</f>
        <v>0</v>
      </c>
      <c r="AI381" s="49">
        <f>SUM(F381:K381)</f>
        <v>0</v>
      </c>
      <c r="AJ381" s="113">
        <f>IF($AG$379=$AH$379,0,IF(OR(AND(AG381=0,AH381&gt;0),AND(AG381="NS",AI381&gt;0),AND(AG381="ns",AI381=0,AH381=0)),1,
IF(OR(AND(AG381&gt;0,AH381=2),AND(AG381="NS",AH381=2),AND(AG381="NS",AI381=0,AH381&gt;0),AG381=AI381),0,1)))</f>
        <v>0</v>
      </c>
      <c r="AL381"/>
      <c r="AM381"/>
      <c r="AN381"/>
      <c r="AO381"/>
    </row>
    <row r="382" spans="1:41" ht="15" customHeight="1"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G382" s="49">
        <f>L381</f>
        <v>0</v>
      </c>
      <c r="AH382" s="49">
        <f>COUNTIF(O381:T381,"NS")</f>
        <v>0</v>
      </c>
      <c r="AI382" s="49">
        <f>SUM(O381:T381)</f>
        <v>0</v>
      </c>
      <c r="AJ382" s="113">
        <f>IF($AG$379=$AH$379,0,IF(OR(AND(AG382=0,AH382&gt;0),AND(AG382="NS",AI382&gt;0),AND(AG382="ns",AI382=0,AH382=0)),1,
IF(OR(AND(AG382&gt;0,AH382=2),AND(AG382="NS",AH382=2),AND(AG382="NS",AI382=0,AH382&gt;0),AG382=AI382),0,1)))</f>
        <v>0</v>
      </c>
      <c r="AL382"/>
      <c r="AM382"/>
      <c r="AN382"/>
      <c r="AO382"/>
    </row>
    <row r="383" spans="1:41" ht="15" customHeight="1" x14ac:dyDescent="0.2">
      <c r="B383" s="243" t="str">
        <f>IF(SUM(AJ383)&gt;=1,"Error: Verificar la suma","")</f>
        <v/>
      </c>
      <c r="C383" s="243"/>
      <c r="D383" s="243"/>
      <c r="E383" s="243"/>
      <c r="F383" s="243"/>
      <c r="G383" s="243"/>
      <c r="H383" s="243"/>
      <c r="I383" s="243"/>
      <c r="J383" s="243"/>
      <c r="K383" s="243"/>
      <c r="L383" s="243"/>
      <c r="M383" s="243"/>
      <c r="N383" s="243"/>
      <c r="O383" s="243"/>
      <c r="P383" s="243"/>
      <c r="Q383" s="243"/>
      <c r="R383" s="243"/>
      <c r="S383" s="243"/>
      <c r="T383" s="243"/>
      <c r="U383" s="243"/>
      <c r="V383" s="243"/>
      <c r="W383" s="243"/>
      <c r="X383" s="243"/>
      <c r="Y383" s="243"/>
      <c r="Z383" s="243"/>
      <c r="AA383" s="243"/>
      <c r="AB383" s="243"/>
      <c r="AC383" s="243"/>
      <c r="AD383" s="243"/>
      <c r="AJ383" s="164">
        <f>SUM(AJ381:AJ382)</f>
        <v>0</v>
      </c>
    </row>
    <row r="384" spans="1:41" ht="15" customHeight="1" thickBot="1" x14ac:dyDescent="0.25">
      <c r="B384" s="264" t="str">
        <f>IF(OR(AG379=AH379,AG379=AI379),"","Error: Debe completar toda la información requerida.")</f>
        <v/>
      </c>
      <c r="C384" s="264"/>
      <c r="D384" s="264"/>
      <c r="E384" s="264"/>
      <c r="F384" s="264"/>
      <c r="G384" s="264"/>
      <c r="H384" s="264"/>
      <c r="I384" s="264"/>
      <c r="J384" s="264"/>
      <c r="K384" s="264"/>
      <c r="L384" s="264"/>
      <c r="M384" s="264"/>
      <c r="N384" s="264"/>
      <c r="O384" s="264"/>
      <c r="P384" s="264"/>
      <c r="Q384" s="264"/>
      <c r="R384" s="264"/>
      <c r="S384" s="264"/>
      <c r="T384" s="264"/>
      <c r="U384" s="264"/>
      <c r="V384" s="264"/>
      <c r="W384" s="264"/>
      <c r="X384" s="264"/>
      <c r="Y384" s="264"/>
      <c r="Z384" s="264"/>
      <c r="AA384" s="264"/>
      <c r="AB384" s="264"/>
      <c r="AC384" s="264"/>
      <c r="AD384" s="264"/>
    </row>
    <row r="385" spans="1:85" ht="15" customHeight="1" thickBot="1" x14ac:dyDescent="0.25">
      <c r="B385" s="295" t="s">
        <v>355</v>
      </c>
      <c r="C385" s="296"/>
      <c r="D385" s="296"/>
      <c r="E385" s="296"/>
      <c r="F385" s="296"/>
      <c r="G385" s="296"/>
      <c r="H385" s="296"/>
      <c r="I385" s="296"/>
      <c r="J385" s="296"/>
      <c r="K385" s="296"/>
      <c r="L385" s="296"/>
      <c r="M385" s="296"/>
      <c r="N385" s="296"/>
      <c r="O385" s="296"/>
      <c r="P385" s="296"/>
      <c r="Q385" s="296"/>
      <c r="R385" s="296"/>
      <c r="S385" s="296"/>
      <c r="T385" s="296"/>
      <c r="U385" s="296"/>
      <c r="V385" s="296"/>
      <c r="W385" s="296"/>
      <c r="X385" s="296"/>
      <c r="Y385" s="296"/>
      <c r="Z385" s="296"/>
      <c r="AA385" s="296"/>
      <c r="AB385" s="296"/>
      <c r="AC385" s="296"/>
      <c r="AD385" s="297"/>
    </row>
    <row r="386" spans="1:85" ht="15" customHeight="1" x14ac:dyDescent="0.2">
      <c r="B386" s="317" t="s">
        <v>248</v>
      </c>
      <c r="C386" s="318"/>
      <c r="D386" s="318"/>
      <c r="E386" s="318"/>
      <c r="F386" s="318"/>
      <c r="G386" s="318"/>
      <c r="H386" s="318"/>
      <c r="I386" s="318"/>
      <c r="J386" s="318"/>
      <c r="K386" s="318"/>
      <c r="L386" s="318"/>
      <c r="M386" s="318"/>
      <c r="N386" s="318"/>
      <c r="O386" s="318"/>
      <c r="P386" s="318"/>
      <c r="Q386" s="318"/>
      <c r="R386" s="318"/>
      <c r="S386" s="318"/>
      <c r="T386" s="318"/>
      <c r="U386" s="318"/>
      <c r="V386" s="318"/>
      <c r="W386" s="318"/>
      <c r="X386" s="318"/>
      <c r="Y386" s="318"/>
      <c r="Z386" s="318"/>
      <c r="AA386" s="318"/>
      <c r="AB386" s="318"/>
      <c r="AC386" s="318"/>
      <c r="AD386" s="319"/>
    </row>
    <row r="387" spans="1:85" ht="24" customHeight="1" x14ac:dyDescent="0.2">
      <c r="B387" s="14"/>
      <c r="C387" s="413" t="s">
        <v>361</v>
      </c>
      <c r="D387" s="413"/>
      <c r="E387" s="413"/>
      <c r="F387" s="413"/>
      <c r="G387" s="413"/>
      <c r="H387" s="413"/>
      <c r="I387" s="413"/>
      <c r="J387" s="413"/>
      <c r="K387" s="413"/>
      <c r="L387" s="413"/>
      <c r="M387" s="413"/>
      <c r="N387" s="413"/>
      <c r="O387" s="413"/>
      <c r="P387" s="413"/>
      <c r="Q387" s="413"/>
      <c r="R387" s="413"/>
      <c r="S387" s="413"/>
      <c r="T387" s="413"/>
      <c r="U387" s="413"/>
      <c r="V387" s="413"/>
      <c r="W387" s="413"/>
      <c r="X387" s="413"/>
      <c r="Y387" s="413"/>
      <c r="Z387" s="413"/>
      <c r="AA387" s="413"/>
      <c r="AB387" s="413"/>
      <c r="AC387" s="413"/>
      <c r="AD387" s="414"/>
    </row>
    <row r="388" spans="1:85" ht="36" customHeight="1" x14ac:dyDescent="0.2">
      <c r="B388" s="14"/>
      <c r="C388" s="413" t="s">
        <v>362</v>
      </c>
      <c r="D388" s="413"/>
      <c r="E388" s="413"/>
      <c r="F388" s="413"/>
      <c r="G388" s="413"/>
      <c r="H388" s="413"/>
      <c r="I388" s="413"/>
      <c r="J388" s="413"/>
      <c r="K388" s="413"/>
      <c r="L388" s="413"/>
      <c r="M388" s="413"/>
      <c r="N388" s="413"/>
      <c r="O388" s="413"/>
      <c r="P388" s="413"/>
      <c r="Q388" s="413"/>
      <c r="R388" s="413"/>
      <c r="S388" s="413"/>
      <c r="T388" s="413"/>
      <c r="U388" s="413"/>
      <c r="V388" s="413"/>
      <c r="W388" s="413"/>
      <c r="X388" s="413"/>
      <c r="Y388" s="413"/>
      <c r="Z388" s="413"/>
      <c r="AA388" s="413"/>
      <c r="AB388" s="413"/>
      <c r="AC388" s="413"/>
      <c r="AD388" s="414"/>
    </row>
    <row r="389" spans="1:85" ht="36" customHeight="1" x14ac:dyDescent="0.2">
      <c r="B389" s="14"/>
      <c r="C389" s="385" t="s">
        <v>363</v>
      </c>
      <c r="D389" s="385"/>
      <c r="E389" s="385"/>
      <c r="F389" s="385"/>
      <c r="G389" s="385"/>
      <c r="H389" s="385"/>
      <c r="I389" s="385"/>
      <c r="J389" s="385"/>
      <c r="K389" s="385"/>
      <c r="L389" s="385"/>
      <c r="M389" s="385"/>
      <c r="N389" s="385"/>
      <c r="O389" s="385"/>
      <c r="P389" s="385"/>
      <c r="Q389" s="385"/>
      <c r="R389" s="385"/>
      <c r="S389" s="385"/>
      <c r="T389" s="385"/>
      <c r="U389" s="385"/>
      <c r="V389" s="385"/>
      <c r="W389" s="385"/>
      <c r="X389" s="385"/>
      <c r="Y389" s="385"/>
      <c r="Z389" s="385"/>
      <c r="AA389" s="385"/>
      <c r="AB389" s="385"/>
      <c r="AC389" s="385"/>
      <c r="AD389" s="388"/>
    </row>
    <row r="390" spans="1:85" ht="48" customHeight="1" x14ac:dyDescent="0.2">
      <c r="B390" s="15"/>
      <c r="C390" s="393" t="s">
        <v>364</v>
      </c>
      <c r="D390" s="393"/>
      <c r="E390" s="393"/>
      <c r="F390" s="393"/>
      <c r="G390" s="393"/>
      <c r="H390" s="393"/>
      <c r="I390" s="393"/>
      <c r="J390" s="393"/>
      <c r="K390" s="393"/>
      <c r="L390" s="393"/>
      <c r="M390" s="393"/>
      <c r="N390" s="393"/>
      <c r="O390" s="393"/>
      <c r="P390" s="393"/>
      <c r="Q390" s="393"/>
      <c r="R390" s="393"/>
      <c r="S390" s="393"/>
      <c r="T390" s="393"/>
      <c r="U390" s="393"/>
      <c r="V390" s="393"/>
      <c r="W390" s="393"/>
      <c r="X390" s="393"/>
      <c r="Y390" s="393"/>
      <c r="Z390" s="393"/>
      <c r="AA390" s="393"/>
      <c r="AB390" s="393"/>
      <c r="AC390" s="393"/>
      <c r="AD390" s="394"/>
    </row>
    <row r="391" spans="1:85" ht="15" customHeight="1" thickBot="1" x14ac:dyDescent="0.25"/>
    <row r="392" spans="1:85" ht="15" customHeight="1" thickBot="1" x14ac:dyDescent="0.25">
      <c r="B392" s="320" t="s">
        <v>383</v>
      </c>
      <c r="C392" s="321"/>
      <c r="D392" s="321"/>
      <c r="E392" s="321"/>
      <c r="F392" s="321"/>
      <c r="G392" s="321"/>
      <c r="H392" s="321"/>
      <c r="I392" s="321"/>
      <c r="J392" s="321"/>
      <c r="K392" s="321"/>
      <c r="L392" s="321"/>
      <c r="M392" s="321"/>
      <c r="N392" s="321"/>
      <c r="O392" s="321"/>
      <c r="P392" s="321"/>
      <c r="Q392" s="321"/>
      <c r="R392" s="321"/>
      <c r="S392" s="321"/>
      <c r="T392" s="321"/>
      <c r="U392" s="321"/>
      <c r="V392" s="321"/>
      <c r="W392" s="321"/>
      <c r="X392" s="321"/>
      <c r="Y392" s="321"/>
      <c r="Z392" s="321"/>
      <c r="AA392" s="321"/>
      <c r="AB392" s="321"/>
      <c r="AC392" s="321"/>
      <c r="AD392" s="322"/>
    </row>
    <row r="393" spans="1:85" ht="15" customHeight="1" x14ac:dyDescent="0.25">
      <c r="AG393" s="11" t="s">
        <v>563</v>
      </c>
      <c r="AH393" s="11" t="s">
        <v>564</v>
      </c>
      <c r="AI393" s="11" t="s">
        <v>565</v>
      </c>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row>
    <row r="394" spans="1:85" ht="24" customHeight="1" x14ac:dyDescent="0.25">
      <c r="A394" s="4" t="s">
        <v>173</v>
      </c>
      <c r="B394" s="324" t="s">
        <v>486</v>
      </c>
      <c r="C394" s="324"/>
      <c r="D394" s="324"/>
      <c r="E394" s="324"/>
      <c r="F394" s="324"/>
      <c r="G394" s="324"/>
      <c r="H394" s="324"/>
      <c r="I394" s="324"/>
      <c r="J394" s="324"/>
      <c r="K394" s="324"/>
      <c r="L394" s="324"/>
      <c r="M394" s="324"/>
      <c r="N394" s="324"/>
      <c r="O394" s="324"/>
      <c r="P394" s="324"/>
      <c r="Q394" s="324"/>
      <c r="R394" s="324"/>
      <c r="S394" s="324"/>
      <c r="T394" s="324"/>
      <c r="U394" s="324"/>
      <c r="V394" s="324"/>
      <c r="W394" s="324"/>
      <c r="X394" s="324"/>
      <c r="Y394" s="324"/>
      <c r="Z394" s="324"/>
      <c r="AA394" s="324"/>
      <c r="AB394" s="324"/>
      <c r="AC394" s="324"/>
      <c r="AD394" s="324"/>
      <c r="AG394" s="11">
        <f>COUNTBLANK(C396:J408)</f>
        <v>101</v>
      </c>
      <c r="AH394" s="11">
        <v>101</v>
      </c>
      <c r="AI394" s="11">
        <v>94</v>
      </c>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row>
    <row r="395" spans="1:85" ht="15" customHeight="1" thickBot="1" x14ac:dyDescent="0.3">
      <c r="AG395" s="114" t="s">
        <v>562</v>
      </c>
      <c r="AH395" s="114" t="s">
        <v>560</v>
      </c>
      <c r="AI395" s="114" t="s">
        <v>559</v>
      </c>
      <c r="AJ395" s="114" t="s">
        <v>561</v>
      </c>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row>
    <row r="396" spans="1:85" ht="15" customHeight="1" thickBot="1" x14ac:dyDescent="0.3">
      <c r="C396" s="311"/>
      <c r="D396" s="326"/>
      <c r="E396" s="326"/>
      <c r="F396" s="327"/>
      <c r="G396" s="6" t="s">
        <v>365</v>
      </c>
      <c r="AG396" s="49">
        <f>C396</f>
        <v>0</v>
      </c>
      <c r="AH396" s="49">
        <f>COUNTIF(G408,"NS")+COUNTIF(G402,"NS")+COUNTIF(G406,"NS")+COUNTIF(G400,"NS")</f>
        <v>0</v>
      </c>
      <c r="AI396" s="49">
        <f>SUM(G400:J402,G406:J408)</f>
        <v>0</v>
      </c>
      <c r="AJ396" s="113">
        <f>IF($AG$394=$AH$394,0,IF(OR(AND(AG396=0,AH396&gt;0),AND(AG396="NS",AI396&gt;0),AND(AG396="ns",AI396=0,AH396=0)),1,
IF(OR(AND(AG396&gt;0,AH396=2),AND(AG396="NS",AH396=2),AND(AG396="NS",AI396=0,AH396&gt;0),AG396=AI396),0,1)))</f>
        <v>0</v>
      </c>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row>
    <row r="397" spans="1:85" ht="15" customHeight="1" x14ac:dyDescent="0.25">
      <c r="AG397" s="114" t="s">
        <v>562</v>
      </c>
      <c r="AH397" s="114" t="s">
        <v>560</v>
      </c>
      <c r="AI397" s="114" t="s">
        <v>559</v>
      </c>
      <c r="AJ397" s="114" t="s">
        <v>561</v>
      </c>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row>
    <row r="398" spans="1:85" ht="15" customHeight="1" x14ac:dyDescent="0.25">
      <c r="E398" s="432"/>
      <c r="F398" s="432"/>
      <c r="G398" s="432"/>
      <c r="H398" s="432"/>
      <c r="I398" s="5" t="s">
        <v>366</v>
      </c>
      <c r="AG398" s="49">
        <f>C396</f>
        <v>0</v>
      </c>
      <c r="AH398" s="49">
        <f>COUNTIF(E404,"NS")+COUNTIF(E398,"NS")</f>
        <v>0</v>
      </c>
      <c r="AI398" s="49">
        <f>SUM(E398,E404)</f>
        <v>0</v>
      </c>
      <c r="AJ398" s="113">
        <f>IF($AG$394=$AH$394,0,IF(OR(AND(AG398=0,AH398&gt;0),AND(AG398="NS",AI398&gt;0),AND(AG398="ns",AI398=0,AH398=0)),1,
IF(OR(AND(AG398&gt;0,AH398=2),AND(AG398="NS",AH398=2),AND(AG398="NS",AI398=0,AH398&gt;0),AG398=AI398),0,1)))</f>
        <v>0</v>
      </c>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row>
    <row r="399" spans="1:85" ht="15" customHeight="1" x14ac:dyDescent="0.25">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row>
    <row r="400" spans="1:85" ht="15" customHeight="1" x14ac:dyDescent="0.25">
      <c r="G400" s="307"/>
      <c r="H400" s="307"/>
      <c r="I400" s="307"/>
      <c r="J400" s="307"/>
      <c r="K400" s="5" t="s">
        <v>279</v>
      </c>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row>
    <row r="401" spans="1:85" ht="15" customHeight="1" x14ac:dyDescent="0.25">
      <c r="AG401" s="114" t="s">
        <v>562</v>
      </c>
      <c r="AH401" s="114" t="s">
        <v>560</v>
      </c>
      <c r="AI401" s="114" t="s">
        <v>559</v>
      </c>
      <c r="AJ401" s="114" t="s">
        <v>561</v>
      </c>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row>
    <row r="402" spans="1:85" ht="15" customHeight="1" x14ac:dyDescent="0.25">
      <c r="G402" s="307"/>
      <c r="H402" s="307"/>
      <c r="I402" s="307"/>
      <c r="J402" s="307"/>
      <c r="K402" s="5" t="s">
        <v>280</v>
      </c>
      <c r="AG402" s="49">
        <f>E398</f>
        <v>0</v>
      </c>
      <c r="AH402" s="49">
        <f>COUNTIF(G400:J402,"NS")</f>
        <v>0</v>
      </c>
      <c r="AI402" s="49">
        <f>SUM(G400:J402)</f>
        <v>0</v>
      </c>
      <c r="AJ402" s="113">
        <f>IF($AG$394=$AH$394,0,IF(OR(AND(AG402=0,AH402&gt;0),AND(AG402="NS",AI402&gt;0),AND(AG402="ns",AI402=0,AH402=0)),1,
IF(OR(AND(AG402&gt;0,AH402=2),AND(AG402="NS",AH402=2),AND(AG402="NS",AI402=0,AH402&gt;0),AG402=AI402),0,1)))</f>
        <v>0</v>
      </c>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row>
    <row r="403" spans="1:85" ht="15" customHeight="1" x14ac:dyDescent="0.25">
      <c r="AG403" s="114" t="s">
        <v>562</v>
      </c>
      <c r="AH403" s="114" t="s">
        <v>560</v>
      </c>
      <c r="AI403" s="114" t="s">
        <v>559</v>
      </c>
      <c r="AJ403" s="114" t="s">
        <v>561</v>
      </c>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row>
    <row r="404" spans="1:85" ht="15" customHeight="1" x14ac:dyDescent="0.25">
      <c r="E404" s="432"/>
      <c r="F404" s="432"/>
      <c r="G404" s="432"/>
      <c r="H404" s="432"/>
      <c r="I404" s="5" t="s">
        <v>367</v>
      </c>
      <c r="AG404" s="49">
        <f>E404</f>
        <v>0</v>
      </c>
      <c r="AH404" s="49">
        <f>COUNTIF(G406:J408,"NS")</f>
        <v>0</v>
      </c>
      <c r="AI404" s="49">
        <f>SUM(G406:J408)</f>
        <v>0</v>
      </c>
      <c r="AJ404" s="113">
        <f>IF($AG$394=$AH$394,0,IF(OR(AND(AG404=0,AH404&gt;0),AND(AG404="NS",AI404&gt;0),AND(AG404="ns",AI404=0,AH404=0)),1,
IF(OR(AND(AG404&gt;0,AH404=2),AND(AG404="NS",AH404=2),AND(AG404="NS",AI404=0,AH404&gt;0),AG404=AI404),0,1)))</f>
        <v>0</v>
      </c>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row>
    <row r="405" spans="1:85" ht="15" customHeight="1" x14ac:dyDescent="0.2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row>
    <row r="406" spans="1:85" ht="15" customHeight="1" x14ac:dyDescent="0.25">
      <c r="G406" s="307"/>
      <c r="H406" s="307"/>
      <c r="I406" s="307"/>
      <c r="J406" s="307"/>
      <c r="K406" s="5" t="s">
        <v>281</v>
      </c>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row>
    <row r="407" spans="1:85" ht="15" customHeight="1" x14ac:dyDescent="0.25">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row>
    <row r="408" spans="1:85" ht="15" customHeight="1" x14ac:dyDescent="0.25">
      <c r="G408" s="307"/>
      <c r="H408" s="307"/>
      <c r="I408" s="307"/>
      <c r="J408" s="307"/>
      <c r="K408" s="5" t="s">
        <v>282</v>
      </c>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row>
    <row r="409" spans="1:85" ht="15" customHeight="1" x14ac:dyDescent="0.25">
      <c r="B409" s="243" t="str">
        <f>IF(SUM(AJ396,AJ398)&gt;=1,"Error: Verificar la suma principal","")</f>
        <v/>
      </c>
      <c r="C409" s="243"/>
      <c r="D409" s="243"/>
      <c r="E409" s="243"/>
      <c r="F409" s="243"/>
      <c r="G409" s="243"/>
      <c r="H409" s="243"/>
      <c r="I409" s="243"/>
      <c r="J409" s="243"/>
      <c r="K409" s="243"/>
      <c r="L409" s="243"/>
      <c r="M409" s="243"/>
      <c r="N409" s="243"/>
      <c r="O409" s="243"/>
      <c r="P409" s="243"/>
      <c r="Q409" s="243"/>
      <c r="R409" s="243"/>
      <c r="S409" s="243"/>
      <c r="T409" s="243"/>
      <c r="U409" s="243"/>
      <c r="V409" s="243"/>
      <c r="W409" s="243"/>
      <c r="X409" s="243"/>
      <c r="Y409" s="243"/>
      <c r="Z409" s="243"/>
      <c r="AA409" s="243"/>
      <c r="AB409" s="243"/>
      <c r="AC409" s="243"/>
      <c r="AD409" s="243"/>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row>
    <row r="410" spans="1:85" ht="15" customHeight="1" x14ac:dyDescent="0.25">
      <c r="B410" s="243" t="str">
        <f>IF(SUM(AJ402,AJ404)&gt;=1,"Error: Verificar la suma por asunto y/o servicio","")</f>
        <v/>
      </c>
      <c r="C410" s="243"/>
      <c r="D410" s="243"/>
      <c r="E410" s="243"/>
      <c r="F410" s="243"/>
      <c r="G410" s="243"/>
      <c r="H410" s="243"/>
      <c r="I410" s="243"/>
      <c r="J410" s="243"/>
      <c r="K410" s="243"/>
      <c r="L410" s="243"/>
      <c r="M410" s="243"/>
      <c r="N410" s="243"/>
      <c r="O410" s="243"/>
      <c r="P410" s="243"/>
      <c r="Q410" s="243"/>
      <c r="R410" s="243"/>
      <c r="S410" s="243"/>
      <c r="T410" s="243"/>
      <c r="U410" s="243"/>
      <c r="V410" s="243"/>
      <c r="W410" s="243"/>
      <c r="X410" s="243"/>
      <c r="Y410" s="243"/>
      <c r="Z410" s="243"/>
      <c r="AA410" s="243"/>
      <c r="AB410" s="243"/>
      <c r="AC410" s="243"/>
      <c r="AD410" s="243"/>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row>
    <row r="411" spans="1:85" ht="15" customHeight="1" x14ac:dyDescent="0.25">
      <c r="B411" s="244" t="str">
        <f>IF(OR(AG394=AH394,AG394=AI394),"","Error: Debe completar toda la información requerida.")</f>
        <v/>
      </c>
      <c r="C411" s="244"/>
      <c r="D411" s="244"/>
      <c r="E411" s="244"/>
      <c r="F411" s="244"/>
      <c r="G411" s="244"/>
      <c r="H411" s="244"/>
      <c r="I411" s="244"/>
      <c r="J411" s="244"/>
      <c r="K411" s="244"/>
      <c r="L411" s="244"/>
      <c r="M411" s="244"/>
      <c r="N411" s="244"/>
      <c r="O411" s="244"/>
      <c r="P411" s="244"/>
      <c r="Q411" s="244"/>
      <c r="R411" s="244"/>
      <c r="S411" s="244"/>
      <c r="T411" s="244"/>
      <c r="U411" s="244"/>
      <c r="V411" s="244"/>
      <c r="W411" s="244"/>
      <c r="X411" s="244"/>
      <c r="Y411" s="244"/>
      <c r="Z411" s="244"/>
      <c r="AA411" s="244"/>
      <c r="AB411" s="244"/>
      <c r="AC411" s="244"/>
      <c r="AD411" s="244"/>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row>
    <row r="412" spans="1:85" ht="24" customHeight="1" x14ac:dyDescent="0.25">
      <c r="A412" s="4" t="s">
        <v>180</v>
      </c>
      <c r="B412" s="324" t="s">
        <v>487</v>
      </c>
      <c r="C412" s="324"/>
      <c r="D412" s="324"/>
      <c r="E412" s="324"/>
      <c r="F412" s="324"/>
      <c r="G412" s="324"/>
      <c r="H412" s="324"/>
      <c r="I412" s="324"/>
      <c r="J412" s="324"/>
      <c r="K412" s="324"/>
      <c r="L412" s="324"/>
      <c r="M412" s="324"/>
      <c r="N412" s="324"/>
      <c r="O412" s="324"/>
      <c r="P412" s="324"/>
      <c r="Q412" s="324"/>
      <c r="R412" s="324"/>
      <c r="S412" s="324"/>
      <c r="T412" s="324"/>
      <c r="U412" s="324"/>
      <c r="V412" s="324"/>
      <c r="W412" s="324"/>
      <c r="X412" s="324"/>
      <c r="Y412" s="324"/>
      <c r="Z412" s="324"/>
      <c r="AA412" s="324"/>
      <c r="AB412" s="324"/>
      <c r="AC412" s="324"/>
      <c r="AD412" s="324"/>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row>
    <row r="413" spans="1:85" ht="15" customHeight="1" x14ac:dyDescent="0.25">
      <c r="A413" s="4"/>
      <c r="B413" s="78"/>
      <c r="C413" s="298" t="s">
        <v>489</v>
      </c>
      <c r="D413" s="298"/>
      <c r="E413" s="298"/>
      <c r="F413" s="298"/>
      <c r="G413" s="298"/>
      <c r="H413" s="298"/>
      <c r="I413" s="298"/>
      <c r="J413" s="298"/>
      <c r="K413" s="298"/>
      <c r="L413" s="298"/>
      <c r="M413" s="298"/>
      <c r="N413" s="298"/>
      <c r="O413" s="298"/>
      <c r="P413" s="298"/>
      <c r="Q413" s="298"/>
      <c r="R413" s="298"/>
      <c r="S413" s="298"/>
      <c r="T413" s="298"/>
      <c r="U413" s="298"/>
      <c r="V413" s="298"/>
      <c r="W413" s="298"/>
      <c r="X413" s="298"/>
      <c r="Y413" s="298"/>
      <c r="Z413" s="298"/>
      <c r="AA413" s="298"/>
      <c r="AB413" s="298"/>
      <c r="AC413" s="298"/>
      <c r="AD413" s="298"/>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row>
    <row r="414" spans="1:85" ht="24" customHeight="1" x14ac:dyDescent="0.25">
      <c r="C414" s="272" t="s">
        <v>369</v>
      </c>
      <c r="D414" s="290"/>
      <c r="E414" s="290"/>
      <c r="F414" s="290"/>
      <c r="G414" s="290"/>
      <c r="H414" s="290"/>
      <c r="I414" s="290"/>
      <c r="J414" s="290"/>
      <c r="K414" s="290"/>
      <c r="L414" s="290"/>
      <c r="M414" s="290"/>
      <c r="N414" s="290"/>
      <c r="O414" s="290"/>
      <c r="P414" s="290"/>
      <c r="Q414" s="290"/>
      <c r="R414" s="290"/>
      <c r="S414" s="290"/>
      <c r="T414" s="290"/>
      <c r="U414" s="290"/>
      <c r="V414" s="290"/>
      <c r="W414" s="290"/>
      <c r="X414" s="290"/>
      <c r="Y414" s="290"/>
      <c r="Z414" s="290"/>
      <c r="AA414" s="290"/>
      <c r="AB414" s="290"/>
      <c r="AC414" s="290"/>
      <c r="AD414" s="290"/>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row>
    <row r="415" spans="1:85" ht="24" customHeight="1" x14ac:dyDescent="0.25">
      <c r="C415" s="272" t="s">
        <v>370</v>
      </c>
      <c r="D415" s="290"/>
      <c r="E415" s="290"/>
      <c r="F415" s="290"/>
      <c r="G415" s="290"/>
      <c r="H415" s="290"/>
      <c r="I415" s="290"/>
      <c r="J415" s="290"/>
      <c r="K415" s="290"/>
      <c r="L415" s="290"/>
      <c r="M415" s="290"/>
      <c r="N415" s="290"/>
      <c r="O415" s="290"/>
      <c r="P415" s="290"/>
      <c r="Q415" s="290"/>
      <c r="R415" s="290"/>
      <c r="S415" s="290"/>
      <c r="T415" s="290"/>
      <c r="U415" s="290"/>
      <c r="V415" s="290"/>
      <c r="W415" s="290"/>
      <c r="X415" s="290"/>
      <c r="Y415" s="290"/>
      <c r="Z415" s="290"/>
      <c r="AA415" s="290"/>
      <c r="AB415" s="290"/>
      <c r="AC415" s="290"/>
      <c r="AD415" s="290"/>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row>
    <row r="416" spans="1:85" ht="36" customHeight="1" x14ac:dyDescent="0.25">
      <c r="C416" s="288" t="s">
        <v>526</v>
      </c>
      <c r="D416" s="289"/>
      <c r="E416" s="289"/>
      <c r="F416" s="289"/>
      <c r="G416" s="289"/>
      <c r="H416" s="289"/>
      <c r="I416" s="289"/>
      <c r="J416" s="289"/>
      <c r="K416" s="289"/>
      <c r="L416" s="289"/>
      <c r="M416" s="289"/>
      <c r="N416" s="289"/>
      <c r="O416" s="289"/>
      <c r="P416" s="289"/>
      <c r="Q416" s="289"/>
      <c r="R416" s="289"/>
      <c r="S416" s="289"/>
      <c r="T416" s="289"/>
      <c r="U416" s="289"/>
      <c r="V416" s="289"/>
      <c r="W416" s="289"/>
      <c r="X416" s="289"/>
      <c r="Y416" s="289"/>
      <c r="Z416" s="289"/>
      <c r="AA416" s="289"/>
      <c r="AB416" s="289"/>
      <c r="AC416" s="289"/>
      <c r="AD416" s="289"/>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row>
    <row r="417" spans="2:85" ht="15" customHeight="1" x14ac:dyDescent="0.25">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row>
    <row r="418" spans="2:85" ht="15" customHeight="1" x14ac:dyDescent="0.25">
      <c r="C418" s="270" t="s">
        <v>167</v>
      </c>
      <c r="D418" s="270"/>
      <c r="E418" s="270"/>
      <c r="F418" s="270"/>
      <c r="G418" s="270"/>
      <c r="H418" s="270"/>
      <c r="I418" s="270"/>
      <c r="J418" s="270"/>
      <c r="K418" s="270"/>
      <c r="L418" s="270"/>
      <c r="M418" s="270"/>
      <c r="N418" s="270"/>
      <c r="O418" s="270"/>
      <c r="P418" s="270"/>
      <c r="Q418" s="270"/>
      <c r="R418" s="270"/>
      <c r="S418" s="270" t="s">
        <v>368</v>
      </c>
      <c r="T418" s="270"/>
      <c r="U418" s="270"/>
      <c r="V418" s="270"/>
      <c r="W418" s="270"/>
      <c r="X418" s="270"/>
      <c r="Y418" s="270"/>
      <c r="Z418" s="270"/>
      <c r="AA418" s="270"/>
      <c r="AB418" s="270"/>
      <c r="AC418" s="270"/>
      <c r="AD418" s="270"/>
      <c r="AG418" s="11">
        <f>COUNTBLANK(M420:AD425)</f>
        <v>108</v>
      </c>
      <c r="AH418" s="11">
        <v>108</v>
      </c>
      <c r="AI418" s="11">
        <v>90</v>
      </c>
      <c r="CF418"/>
      <c r="CG418"/>
    </row>
    <row r="419" spans="2:85" ht="15" customHeight="1" x14ac:dyDescent="0.25">
      <c r="C419" s="270"/>
      <c r="D419" s="270"/>
      <c r="E419" s="270"/>
      <c r="F419" s="270"/>
      <c r="G419" s="270"/>
      <c r="H419" s="270"/>
      <c r="I419" s="270"/>
      <c r="J419" s="270"/>
      <c r="K419" s="270"/>
      <c r="L419" s="270"/>
      <c r="M419" s="270"/>
      <c r="N419" s="270"/>
      <c r="O419" s="270"/>
      <c r="P419" s="270"/>
      <c r="Q419" s="270"/>
      <c r="R419" s="270"/>
      <c r="S419" s="270" t="s">
        <v>40</v>
      </c>
      <c r="T419" s="270"/>
      <c r="U419" s="270"/>
      <c r="V419" s="270"/>
      <c r="W419" s="271" t="s">
        <v>168</v>
      </c>
      <c r="X419" s="271"/>
      <c r="Y419" s="271"/>
      <c r="Z419" s="271"/>
      <c r="AA419" s="271" t="s">
        <v>169</v>
      </c>
      <c r="AB419" s="271"/>
      <c r="AC419" s="271"/>
      <c r="AD419" s="271"/>
      <c r="AG419" s="114" t="s">
        <v>562</v>
      </c>
      <c r="AH419" s="114" t="s">
        <v>560</v>
      </c>
      <c r="AI419" s="114" t="s">
        <v>559</v>
      </c>
      <c r="AJ419" s="114" t="s">
        <v>561</v>
      </c>
      <c r="AK419"/>
      <c r="AM419"/>
      <c r="AN419" t="s">
        <v>585</v>
      </c>
      <c r="AO419"/>
      <c r="AP419"/>
      <c r="AQ419"/>
      <c r="AR419"/>
      <c r="AS419" t="s">
        <v>586</v>
      </c>
      <c r="AT419"/>
      <c r="AU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row>
    <row r="420" spans="2:85" ht="15" customHeight="1" x14ac:dyDescent="0.25">
      <c r="C420" s="8" t="s">
        <v>36</v>
      </c>
      <c r="D420" s="334" t="s">
        <v>120</v>
      </c>
      <c r="E420" s="334"/>
      <c r="F420" s="334"/>
      <c r="G420" s="334"/>
      <c r="H420" s="334"/>
      <c r="I420" s="334"/>
      <c r="J420" s="334"/>
      <c r="K420" s="334"/>
      <c r="L420" s="334"/>
      <c r="M420" s="334"/>
      <c r="N420" s="334"/>
      <c r="O420" s="334"/>
      <c r="P420" s="334"/>
      <c r="Q420" s="334"/>
      <c r="R420" s="334"/>
      <c r="S420" s="301"/>
      <c r="T420" s="301"/>
      <c r="U420" s="301"/>
      <c r="V420" s="301"/>
      <c r="W420" s="301"/>
      <c r="X420" s="301"/>
      <c r="Y420" s="301"/>
      <c r="Z420" s="301"/>
      <c r="AA420" s="301"/>
      <c r="AB420" s="301"/>
      <c r="AC420" s="301"/>
      <c r="AD420" s="301"/>
      <c r="AG420" s="49">
        <f>S420</f>
        <v>0</v>
      </c>
      <c r="AH420" s="49">
        <f>COUNTIF(W420:AD420,"NS")</f>
        <v>0</v>
      </c>
      <c r="AI420" s="49">
        <f>SUM(W420:AD420)</f>
        <v>0</v>
      </c>
      <c r="AJ420" s="113">
        <f>IF($AG$418=$AH$418,0,IF(OR(AND(AG420=0,AH420&gt;0),AND(AG420="NS",AI420&gt;0),AND(AG420="ns",AI420=0,AH420=0)),1,IF(OR(AND(AG420&gt;0,AH420=2),AND(AG420="NS",AH420=2),AND(AG420="NS",AI420=0,AH420&gt;0),AG420=AI420),0,1)))</f>
        <v>0</v>
      </c>
      <c r="AK420"/>
      <c r="AM420"/>
      <c r="AN420" s="192" t="s">
        <v>562</v>
      </c>
      <c r="AO420" s="192" t="s">
        <v>583</v>
      </c>
      <c r="AP420" s="163" t="s">
        <v>584</v>
      </c>
      <c r="AQ420"/>
      <c r="AR420"/>
      <c r="AS420" s="192" t="s">
        <v>582</v>
      </c>
      <c r="AT420" s="192" t="s">
        <v>169</v>
      </c>
      <c r="AU420"/>
      <c r="AW420"/>
      <c r="AX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row>
    <row r="421" spans="2:85" ht="15" customHeight="1" x14ac:dyDescent="0.25">
      <c r="C421" s="291" t="s">
        <v>414</v>
      </c>
      <c r="D421" s="292"/>
      <c r="E421" s="267" t="s">
        <v>415</v>
      </c>
      <c r="F421" s="268"/>
      <c r="G421" s="268"/>
      <c r="H421" s="268"/>
      <c r="I421" s="268"/>
      <c r="J421" s="268"/>
      <c r="K421" s="268"/>
      <c r="L421" s="268"/>
      <c r="M421" s="268"/>
      <c r="N421" s="268"/>
      <c r="O421" s="268"/>
      <c r="P421" s="268"/>
      <c r="Q421" s="268"/>
      <c r="R421" s="269"/>
      <c r="S421" s="301"/>
      <c r="T421" s="301"/>
      <c r="U421" s="301"/>
      <c r="V421" s="301"/>
      <c r="W421" s="301"/>
      <c r="X421" s="301"/>
      <c r="Y421" s="301"/>
      <c r="Z421" s="301"/>
      <c r="AA421" s="301"/>
      <c r="AB421" s="301"/>
      <c r="AC421" s="301"/>
      <c r="AD421" s="301"/>
      <c r="AG421" s="49">
        <f t="shared" ref="AG421:AG427" si="341">S421</f>
        <v>0</v>
      </c>
      <c r="AH421" s="49">
        <f t="shared" ref="AH421:AH428" si="342">COUNTIF(W421:AD421,"NS")</f>
        <v>0</v>
      </c>
      <c r="AI421" s="49">
        <f t="shared" ref="AI421:AI428" si="343">SUM(W421:AD421)</f>
        <v>0</v>
      </c>
      <c r="AJ421" s="113">
        <f t="shared" ref="AJ421:AJ427" si="344">IF($AG$418=$AH$418,0,IF(OR(AND(AG421=0,AH421&gt;0),AND(AG421="NS",AI421&gt;0),AND(AG421="ns",AI421=0,AH421=0)),1,IF(OR(AND(AG421&gt;0,AH421=2),AND(AG421="NS",AH421=2),AND(AG421="NS",AI421=0,AH421&gt;0),AG421=AI421),0,1)))</f>
        <v>0</v>
      </c>
      <c r="AK421"/>
      <c r="AM421" s="119" t="s">
        <v>570</v>
      </c>
      <c r="AN421" s="111">
        <f>S420</f>
        <v>0</v>
      </c>
      <c r="AO421" s="111">
        <f>W420</f>
        <v>0</v>
      </c>
      <c r="AP421" s="111">
        <f>AA420</f>
        <v>0</v>
      </c>
      <c r="AQ421"/>
      <c r="AR421" s="119" t="s">
        <v>570</v>
      </c>
      <c r="AS421" s="11">
        <f>$G$400</f>
        <v>0</v>
      </c>
      <c r="AT421" s="11">
        <f>$G$406</f>
        <v>0</v>
      </c>
      <c r="AU421"/>
      <c r="AW421"/>
      <c r="AX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row>
    <row r="422" spans="2:85" ht="24" customHeight="1" x14ac:dyDescent="0.25">
      <c r="C422" s="291" t="s">
        <v>429</v>
      </c>
      <c r="D422" s="292"/>
      <c r="E422" s="267" t="s">
        <v>416</v>
      </c>
      <c r="F422" s="268"/>
      <c r="G422" s="268"/>
      <c r="H422" s="268"/>
      <c r="I422" s="268"/>
      <c r="J422" s="268"/>
      <c r="K422" s="268"/>
      <c r="L422" s="268"/>
      <c r="M422" s="268"/>
      <c r="N422" s="268"/>
      <c r="O422" s="268"/>
      <c r="P422" s="268"/>
      <c r="Q422" s="268"/>
      <c r="R422" s="269"/>
      <c r="S422" s="301"/>
      <c r="T422" s="301"/>
      <c r="U422" s="301"/>
      <c r="V422" s="301"/>
      <c r="W422" s="301"/>
      <c r="X422" s="301"/>
      <c r="Y422" s="301"/>
      <c r="Z422" s="301"/>
      <c r="AA422" s="301"/>
      <c r="AB422" s="301"/>
      <c r="AC422" s="301"/>
      <c r="AD422" s="301"/>
      <c r="AG422" s="49">
        <f t="shared" si="341"/>
        <v>0</v>
      </c>
      <c r="AH422" s="49">
        <f t="shared" si="342"/>
        <v>0</v>
      </c>
      <c r="AI422" s="49">
        <f t="shared" si="343"/>
        <v>0</v>
      </c>
      <c r="AJ422" s="113">
        <f t="shared" si="344"/>
        <v>0</v>
      </c>
      <c r="AK422"/>
      <c r="AM422" s="119" t="s">
        <v>567</v>
      </c>
      <c r="AN422" s="111">
        <f>COUNTIF(S421:V423,"NS")</f>
        <v>0</v>
      </c>
      <c r="AO422" s="111">
        <f>COUNTIF(W421:Z423,"NS")</f>
        <v>0</v>
      </c>
      <c r="AP422" s="111">
        <f>COUNTIF(AA421:AD423,"NS")</f>
        <v>0</v>
      </c>
      <c r="AQ422"/>
      <c r="AR422" s="119" t="s">
        <v>567</v>
      </c>
      <c r="AS422" s="11">
        <f>COUNTIF(W424:Z428,"NS")+COUNTIF(W420,"NS")</f>
        <v>0</v>
      </c>
      <c r="AT422" s="11">
        <f>COUNTIF(AA424:AD428,"NS")+COUNTIF(AA420,"NS")</f>
        <v>0</v>
      </c>
      <c r="AU422"/>
      <c r="AW422"/>
      <c r="AX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row>
    <row r="423" spans="2:85" ht="24" customHeight="1" x14ac:dyDescent="0.25">
      <c r="C423" s="291" t="s">
        <v>430</v>
      </c>
      <c r="D423" s="292"/>
      <c r="E423" s="267" t="s">
        <v>417</v>
      </c>
      <c r="F423" s="268"/>
      <c r="G423" s="268"/>
      <c r="H423" s="268"/>
      <c r="I423" s="268"/>
      <c r="J423" s="268"/>
      <c r="K423" s="268"/>
      <c r="L423" s="268"/>
      <c r="M423" s="268"/>
      <c r="N423" s="268"/>
      <c r="O423" s="268"/>
      <c r="P423" s="268"/>
      <c r="Q423" s="268"/>
      <c r="R423" s="269"/>
      <c r="S423" s="301"/>
      <c r="T423" s="301"/>
      <c r="U423" s="301"/>
      <c r="V423" s="301"/>
      <c r="W423" s="301"/>
      <c r="X423" s="301"/>
      <c r="Y423" s="301"/>
      <c r="Z423" s="301"/>
      <c r="AA423" s="301"/>
      <c r="AB423" s="301"/>
      <c r="AC423" s="301"/>
      <c r="AD423" s="301"/>
      <c r="AG423" s="49">
        <f t="shared" si="341"/>
        <v>0</v>
      </c>
      <c r="AH423" s="49">
        <f t="shared" si="342"/>
        <v>0</v>
      </c>
      <c r="AI423" s="49">
        <f t="shared" si="343"/>
        <v>0</v>
      </c>
      <c r="AJ423" s="113">
        <f t="shared" si="344"/>
        <v>0</v>
      </c>
      <c r="AK423"/>
      <c r="AM423" s="119" t="s">
        <v>571</v>
      </c>
      <c r="AN423" s="111">
        <f>SUM(S421:V423)</f>
        <v>0</v>
      </c>
      <c r="AO423" s="111">
        <f>SUM(W421:Z423)</f>
        <v>0</v>
      </c>
      <c r="AP423" s="111">
        <f>SUM(AA421:AD423)</f>
        <v>0</v>
      </c>
      <c r="AQ423"/>
      <c r="AR423" s="119" t="s">
        <v>571</v>
      </c>
      <c r="AS423" s="11">
        <f>SUM(W424:Z428,W420)</f>
        <v>0</v>
      </c>
      <c r="AT423" s="11">
        <f>SUM(AA424:AD428,AA420)</f>
        <v>0</v>
      </c>
      <c r="AU423"/>
      <c r="AW423"/>
      <c r="AX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row>
    <row r="424" spans="2:85" ht="24" customHeight="1" x14ac:dyDescent="0.25">
      <c r="C424" s="8" t="s">
        <v>38</v>
      </c>
      <c r="D424" s="334" t="s">
        <v>121</v>
      </c>
      <c r="E424" s="334"/>
      <c r="F424" s="334"/>
      <c r="G424" s="334"/>
      <c r="H424" s="334"/>
      <c r="I424" s="334"/>
      <c r="J424" s="334"/>
      <c r="K424" s="334"/>
      <c r="L424" s="334"/>
      <c r="M424" s="334"/>
      <c r="N424" s="334"/>
      <c r="O424" s="334"/>
      <c r="P424" s="334"/>
      <c r="Q424" s="334"/>
      <c r="R424" s="334"/>
      <c r="S424" s="301"/>
      <c r="T424" s="301"/>
      <c r="U424" s="301"/>
      <c r="V424" s="301"/>
      <c r="W424" s="301"/>
      <c r="X424" s="301"/>
      <c r="Y424" s="301"/>
      <c r="Z424" s="301"/>
      <c r="AA424" s="301"/>
      <c r="AB424" s="301"/>
      <c r="AC424" s="301"/>
      <c r="AD424" s="301"/>
      <c r="AG424" s="49">
        <f t="shared" si="341"/>
        <v>0</v>
      </c>
      <c r="AH424" s="49">
        <f t="shared" si="342"/>
        <v>0</v>
      </c>
      <c r="AI424" s="49">
        <f>SUM(W424:AD424)</f>
        <v>0</v>
      </c>
      <c r="AJ424" s="113">
        <f t="shared" si="344"/>
        <v>0</v>
      </c>
      <c r="AK424"/>
      <c r="AM424" s="119" t="s">
        <v>572</v>
      </c>
      <c r="AN424" s="129">
        <f>IF($AG$418=$AH$418,0,IF(OR(AND(AN421=0,AN422&gt;0),AND(AN421="ns",AN423&gt;0),AND(AN421="ns",AN423=0,AN422=0)),1,IF(OR(AND(AN421&gt;AN423,AN422&gt;=2),AND(AN421="ns",AN423=0,AN422&gt;0),AN421=AN423),0,1)))</f>
        <v>0</v>
      </c>
      <c r="AO424" s="129">
        <f>IF($AG$418=$AH$418,0,IF(OR(AND(AO421=0,AO422&gt;0),AND(AO421="ns",AO423&gt;0),AND(AO421="ns",AO423=0,AO422=0)),1,IF(OR(AND(AO421&gt;AO423,AO422&gt;=2),AND(AO421="ns",AO423=0,AO422&gt;0),AO421=AO423),0,1)))</f>
        <v>0</v>
      </c>
      <c r="AP424" s="129">
        <f>IF($AG$418=$AH$418,0,IF(OR(AND(AP421=0,AP422&gt;0),AND(AP421="ns",AP423&gt;0),AND(AP421="ns",AP423=0,AP422=0)),1,IF(OR(AND(AP421&gt;AP423,AP422&gt;=2),AND(AP421="ns",AP423=0,AP422&gt;0),AP421=AP423),0,1)))</f>
        <v>0</v>
      </c>
      <c r="AQ424"/>
      <c r="AR424" s="119" t="s">
        <v>572</v>
      </c>
      <c r="AS424" s="129">
        <f>IF($AG$418=$AH$418,0,IF(OR(AND(AS421=0,AS422&gt;0),AND(AS421="ns",AS423&gt;0),AND(AS421="ns",AS423=0,AS422=0)),1,IF(OR(AND(AS421&gt;AS423,AS422&gt;=2),AND(AS421="ns",AS423=0,AS422&gt;0),AS421=AS423),0,1)))</f>
        <v>0</v>
      </c>
      <c r="AT424" s="129">
        <f>IF($AG$418=$AH$418,0,IF(OR(AND(AT421=0,AT422&gt;0),AND(AT421="ns",AT423&gt;0),AND(AT421="ns",AT423=0,AT422=0)),1,IF(OR(AND(AT421&gt;AT423,AT422&gt;=2),AND(AT421="ns",AT423=0,AT422&gt;0),AT421=AT423),0,1)))</f>
        <v>0</v>
      </c>
      <c r="AU424"/>
      <c r="AW424"/>
      <c r="AX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row>
    <row r="425" spans="2:85" ht="15" customHeight="1" x14ac:dyDescent="0.25">
      <c r="C425" s="8" t="s">
        <v>52</v>
      </c>
      <c r="D425" s="334" t="s">
        <v>170</v>
      </c>
      <c r="E425" s="334"/>
      <c r="F425" s="334"/>
      <c r="G425" s="334"/>
      <c r="H425" s="334"/>
      <c r="I425" s="334"/>
      <c r="J425" s="334"/>
      <c r="K425" s="334"/>
      <c r="L425" s="334"/>
      <c r="M425" s="334"/>
      <c r="N425" s="334"/>
      <c r="O425" s="334"/>
      <c r="P425" s="334"/>
      <c r="Q425" s="334"/>
      <c r="R425" s="334"/>
      <c r="S425" s="301"/>
      <c r="T425" s="301"/>
      <c r="U425" s="301"/>
      <c r="V425" s="301"/>
      <c r="W425" s="301"/>
      <c r="X425" s="301"/>
      <c r="Y425" s="301"/>
      <c r="Z425" s="301"/>
      <c r="AA425" s="301"/>
      <c r="AB425" s="301"/>
      <c r="AC425" s="301"/>
      <c r="AD425" s="301"/>
      <c r="AG425" s="49">
        <f t="shared" si="341"/>
        <v>0</v>
      </c>
      <c r="AH425" s="49">
        <f t="shared" si="342"/>
        <v>0</v>
      </c>
      <c r="AI425" s="49">
        <f t="shared" si="343"/>
        <v>0</v>
      </c>
      <c r="AJ425" s="113">
        <f t="shared" si="344"/>
        <v>0</v>
      </c>
      <c r="AK425"/>
      <c r="AQ425" s="116">
        <f>SUM(AN424:AO424)</f>
        <v>0</v>
      </c>
      <c r="AU425" s="116">
        <f>SUM(AS424:AT424)</f>
        <v>0</v>
      </c>
      <c r="AW425"/>
      <c r="AX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row>
    <row r="426" spans="2:85" ht="15" customHeight="1" x14ac:dyDescent="0.25">
      <c r="C426" s="8" t="s">
        <v>54</v>
      </c>
      <c r="D426" s="334" t="s">
        <v>171</v>
      </c>
      <c r="E426" s="334"/>
      <c r="F426" s="334"/>
      <c r="G426" s="334"/>
      <c r="H426" s="334"/>
      <c r="I426" s="334"/>
      <c r="J426" s="334"/>
      <c r="K426" s="334"/>
      <c r="L426" s="334"/>
      <c r="M426" s="334"/>
      <c r="N426" s="334"/>
      <c r="O426" s="334"/>
      <c r="P426" s="334"/>
      <c r="Q426" s="334"/>
      <c r="R426" s="334"/>
      <c r="S426" s="301"/>
      <c r="T426" s="301"/>
      <c r="U426" s="301"/>
      <c r="V426" s="301"/>
      <c r="W426" s="301"/>
      <c r="X426" s="301"/>
      <c r="Y426" s="301"/>
      <c r="Z426" s="301"/>
      <c r="AA426" s="301"/>
      <c r="AB426" s="301"/>
      <c r="AC426" s="301"/>
      <c r="AD426" s="301"/>
      <c r="AG426" s="49">
        <f t="shared" si="341"/>
        <v>0</v>
      </c>
      <c r="AH426" s="49">
        <f t="shared" si="342"/>
        <v>0</v>
      </c>
      <c r="AI426" s="49">
        <f t="shared" si="343"/>
        <v>0</v>
      </c>
      <c r="AJ426" s="113">
        <f t="shared" si="344"/>
        <v>0</v>
      </c>
      <c r="AK426"/>
      <c r="AM426"/>
      <c r="AN426"/>
      <c r="AO426"/>
      <c r="AP426"/>
      <c r="AQ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row>
    <row r="427" spans="2:85" ht="15" customHeight="1" x14ac:dyDescent="0.25">
      <c r="C427" s="8" t="s">
        <v>56</v>
      </c>
      <c r="D427" s="334" t="s">
        <v>172</v>
      </c>
      <c r="E427" s="334"/>
      <c r="F427" s="334"/>
      <c r="G427" s="334"/>
      <c r="H427" s="334"/>
      <c r="I427" s="334"/>
      <c r="J427" s="334"/>
      <c r="K427" s="334"/>
      <c r="L427" s="334"/>
      <c r="M427" s="334"/>
      <c r="N427" s="334"/>
      <c r="O427" s="334"/>
      <c r="P427" s="334"/>
      <c r="Q427" s="334"/>
      <c r="R427" s="334"/>
      <c r="S427" s="301"/>
      <c r="T427" s="301"/>
      <c r="U427" s="301"/>
      <c r="V427" s="301"/>
      <c r="W427" s="301"/>
      <c r="X427" s="301"/>
      <c r="Y427" s="301"/>
      <c r="Z427" s="301"/>
      <c r="AA427" s="301"/>
      <c r="AB427" s="301"/>
      <c r="AC427" s="301"/>
      <c r="AD427" s="301"/>
      <c r="AG427" s="49">
        <f t="shared" si="341"/>
        <v>0</v>
      </c>
      <c r="AH427" s="49">
        <f t="shared" si="342"/>
        <v>0</v>
      </c>
      <c r="AI427" s="49">
        <f t="shared" si="343"/>
        <v>0</v>
      </c>
      <c r="AJ427" s="113">
        <f t="shared" si="344"/>
        <v>0</v>
      </c>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row>
    <row r="428" spans="2:85" ht="15" customHeight="1" x14ac:dyDescent="0.25">
      <c r="C428" s="8" t="s">
        <v>63</v>
      </c>
      <c r="D428" s="334" t="s">
        <v>488</v>
      </c>
      <c r="E428" s="334"/>
      <c r="F428" s="334"/>
      <c r="G428" s="334"/>
      <c r="H428" s="334"/>
      <c r="I428" s="334"/>
      <c r="J428" s="334"/>
      <c r="K428" s="334"/>
      <c r="L428" s="334"/>
      <c r="M428" s="334"/>
      <c r="N428" s="334"/>
      <c r="O428" s="334"/>
      <c r="P428" s="334"/>
      <c r="Q428" s="334"/>
      <c r="R428" s="334"/>
      <c r="S428" s="301"/>
      <c r="T428" s="301"/>
      <c r="U428" s="301"/>
      <c r="V428" s="301"/>
      <c r="W428" s="301"/>
      <c r="X428" s="301"/>
      <c r="Y428" s="301"/>
      <c r="Z428" s="301"/>
      <c r="AA428" s="301"/>
      <c r="AB428" s="301"/>
      <c r="AC428" s="301"/>
      <c r="AD428" s="301"/>
      <c r="AG428" s="167">
        <f>S428</f>
        <v>0</v>
      </c>
      <c r="AH428" s="167">
        <f t="shared" si="342"/>
        <v>0</v>
      </c>
      <c r="AI428" s="167">
        <f t="shared" si="343"/>
        <v>0</v>
      </c>
      <c r="AJ428" s="168">
        <f>IF($AG$418=$AH$418,0,IF(OR(AND(AG428=0,AH428&gt;0),AND(AG428="NS",AI428&gt;0),AND(AG428="ns",AI428=0,AH428=0)),1,IF(OR(AND(AG428&gt;0,AH428=2),AND(AG428="NS",AH428=2),AND(AG428="NS",AI428=0,AH428&gt;0),AG428=AI428,AND(AG428="NA",AK428=2)),0,1)))</f>
        <v>0</v>
      </c>
      <c r="AK428" s="169">
        <f>COUNTIF(W428:AD428,"NA")</f>
        <v>0</v>
      </c>
      <c r="AL428"/>
      <c r="AM428"/>
      <c r="AN428"/>
      <c r="AO428"/>
      <c r="AP428"/>
      <c r="AQ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row>
    <row r="429" spans="2:85" ht="15" customHeight="1" x14ac:dyDescent="0.25">
      <c r="Q429" s="13"/>
      <c r="R429" s="63" t="s">
        <v>34</v>
      </c>
      <c r="S429" s="335">
        <f>IF(AND(SUM(S424:V428,S420)=0,COUNTIF(S424:V428,"NS")&gt;0),"NS",SUM(S424:V428,S420))</f>
        <v>0</v>
      </c>
      <c r="T429" s="335"/>
      <c r="U429" s="335"/>
      <c r="V429" s="335"/>
      <c r="W429" s="335">
        <f>IF(AND(SUM(W424:Z428,W420)=0,COUNTIF(W424:Z428,"NS")&gt;0),"NS",SUM(W424:Z428,W420))</f>
        <v>0</v>
      </c>
      <c r="X429" s="335"/>
      <c r="Y429" s="335"/>
      <c r="Z429" s="335"/>
      <c r="AA429" s="335">
        <f>IF(AND(SUM(AA424:AD428,AA420)=0,COUNTIF(AA424:AD428,"NS")&gt;0),"NS",SUM(AA424:AD428,AA420))</f>
        <v>0</v>
      </c>
      <c r="AB429" s="335"/>
      <c r="AC429" s="335"/>
      <c r="AD429" s="335"/>
      <c r="AG429"/>
      <c r="AH429"/>
      <c r="AI429"/>
      <c r="AJ429" s="135">
        <f>SUM(AJ420:AJ428)</f>
        <v>0</v>
      </c>
      <c r="AK429"/>
      <c r="AL429"/>
      <c r="AM429"/>
      <c r="AN429"/>
      <c r="AO429"/>
      <c r="AP429"/>
      <c r="AQ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row>
    <row r="430" spans="2:85" ht="15" x14ac:dyDescent="0.25">
      <c r="B430" s="245" t="str">
        <f>IF(AG418=AH418,"",IF(AND(S428="NA",COUNTIF(W428:AD428,"NA")=2),"",
IF(AND(S428&gt;=0,COUNTBLANK(W428:AD428)=6,F431&lt;&gt;""),"","Error: Debe especificar Otra Modalidad")))</f>
        <v/>
      </c>
      <c r="C430" s="245"/>
      <c r="D430" s="245"/>
      <c r="E430" s="245"/>
      <c r="F430" s="245"/>
      <c r="G430" s="245"/>
      <c r="H430" s="245"/>
      <c r="I430" s="245"/>
      <c r="J430" s="245"/>
      <c r="K430" s="245"/>
      <c r="L430" s="245"/>
      <c r="M430" s="245"/>
      <c r="N430" s="245"/>
      <c r="O430" s="245"/>
      <c r="P430" s="245"/>
      <c r="Q430" s="245"/>
      <c r="R430" s="245"/>
      <c r="S430" s="245"/>
      <c r="T430" s="245"/>
      <c r="U430" s="245"/>
      <c r="V430" s="245"/>
      <c r="W430" s="245"/>
      <c r="X430" s="245"/>
      <c r="Y430" s="245"/>
      <c r="Z430" s="245"/>
      <c r="AA430" s="245"/>
      <c r="AB430" s="245"/>
      <c r="AC430" s="245"/>
      <c r="AD430" s="245"/>
      <c r="AG430"/>
      <c r="AH430"/>
      <c r="AI430"/>
      <c r="AJ430"/>
      <c r="AK430"/>
      <c r="AL430"/>
      <c r="AM430"/>
      <c r="AN430"/>
      <c r="AO430"/>
      <c r="AP430"/>
      <c r="AQ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row>
    <row r="431" spans="2:85" ht="45" customHeight="1" x14ac:dyDescent="0.25">
      <c r="C431" s="300" t="s">
        <v>254</v>
      </c>
      <c r="D431" s="300"/>
      <c r="E431" s="300"/>
      <c r="F431" s="437"/>
      <c r="G431" s="438"/>
      <c r="H431" s="438"/>
      <c r="I431" s="438"/>
      <c r="J431" s="438"/>
      <c r="K431" s="438"/>
      <c r="L431" s="438"/>
      <c r="M431" s="438"/>
      <c r="N431" s="438"/>
      <c r="O431" s="438"/>
      <c r="P431" s="438"/>
      <c r="Q431" s="438"/>
      <c r="R431" s="438"/>
      <c r="S431" s="438"/>
      <c r="T431" s="438"/>
      <c r="U431" s="438"/>
      <c r="V431" s="438"/>
      <c r="W431" s="438"/>
      <c r="X431" s="438"/>
      <c r="Y431" s="438"/>
      <c r="Z431" s="438"/>
      <c r="AA431" s="438"/>
      <c r="AB431" s="438"/>
      <c r="AC431" s="438"/>
      <c r="AD431" s="439"/>
      <c r="AG431"/>
      <c r="AH431"/>
      <c r="AI431"/>
      <c r="AJ431"/>
      <c r="AK431"/>
      <c r="AL431"/>
      <c r="AM431"/>
      <c r="AN431"/>
      <c r="AO431"/>
      <c r="AP431"/>
      <c r="AQ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row>
    <row r="432" spans="2:85" ht="15" customHeight="1" x14ac:dyDescent="0.25">
      <c r="AG432"/>
      <c r="AH432"/>
      <c r="AI432"/>
      <c r="AJ432"/>
      <c r="AK432"/>
      <c r="AL432"/>
      <c r="AM432"/>
      <c r="AN432"/>
      <c r="AO432"/>
      <c r="AP432"/>
      <c r="AQ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row>
    <row r="433" spans="1:85" ht="24" customHeight="1" x14ac:dyDescent="0.25">
      <c r="C433" s="272" t="s">
        <v>315</v>
      </c>
      <c r="D433" s="272"/>
      <c r="E433" s="272"/>
      <c r="F433" s="272"/>
      <c r="G433" s="272"/>
      <c r="H433" s="272"/>
      <c r="I433" s="272"/>
      <c r="J433" s="272"/>
      <c r="K433" s="272"/>
      <c r="L433" s="272"/>
      <c r="M433" s="272"/>
      <c r="N433" s="272"/>
      <c r="O433" s="272"/>
      <c r="P433" s="272"/>
      <c r="Q433" s="272"/>
      <c r="R433" s="272"/>
      <c r="S433" s="272"/>
      <c r="T433" s="272"/>
      <c r="U433" s="272"/>
      <c r="V433" s="272"/>
      <c r="W433" s="272"/>
      <c r="X433" s="272"/>
      <c r="Y433" s="272"/>
      <c r="Z433" s="272"/>
      <c r="AA433" s="272"/>
      <c r="AB433" s="272"/>
      <c r="AC433" s="272"/>
      <c r="AD433" s="272"/>
      <c r="AG433"/>
      <c r="AH433"/>
      <c r="AI433"/>
      <c r="AJ433"/>
      <c r="AK433"/>
      <c r="AL433"/>
      <c r="AM433"/>
      <c r="AN433"/>
      <c r="AO433"/>
      <c r="AP433"/>
      <c r="AQ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row>
    <row r="434" spans="1:85" ht="60" customHeight="1" x14ac:dyDescent="0.25">
      <c r="C434" s="301"/>
      <c r="D434" s="301"/>
      <c r="E434" s="301"/>
      <c r="F434" s="301"/>
      <c r="G434" s="301"/>
      <c r="H434" s="301"/>
      <c r="I434" s="301"/>
      <c r="J434" s="301"/>
      <c r="K434" s="301"/>
      <c r="L434" s="301"/>
      <c r="M434" s="301"/>
      <c r="N434" s="301"/>
      <c r="O434" s="301"/>
      <c r="P434" s="301"/>
      <c r="Q434" s="301"/>
      <c r="R434" s="301"/>
      <c r="S434" s="301"/>
      <c r="T434" s="301"/>
      <c r="U434" s="301"/>
      <c r="V434" s="301"/>
      <c r="W434" s="301"/>
      <c r="X434" s="301"/>
      <c r="Y434" s="301"/>
      <c r="Z434" s="301"/>
      <c r="AA434" s="301"/>
      <c r="AB434" s="301"/>
      <c r="AC434" s="301"/>
      <c r="AD434" s="301"/>
      <c r="AG434"/>
      <c r="AH434"/>
      <c r="AI434"/>
      <c r="AJ434"/>
      <c r="AK434"/>
      <c r="AL434"/>
      <c r="AM434"/>
      <c r="AN434"/>
      <c r="AO434"/>
      <c r="AP434"/>
      <c r="AQ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row>
    <row r="435" spans="1:85" ht="15" x14ac:dyDescent="0.25">
      <c r="B435" s="243" t="str">
        <f>IF(SUM(AJ429)&gt;=1,"Error: Verificar la suma por fila.","")</f>
        <v/>
      </c>
      <c r="C435" s="243"/>
      <c r="D435" s="243"/>
      <c r="E435" s="243"/>
      <c r="F435" s="243"/>
      <c r="G435" s="243"/>
      <c r="H435" s="243"/>
      <c r="I435" s="243"/>
      <c r="J435" s="243"/>
      <c r="K435" s="243"/>
      <c r="L435" s="243"/>
      <c r="M435" s="243"/>
      <c r="N435" s="243"/>
      <c r="O435" s="243"/>
      <c r="P435" s="243"/>
      <c r="Q435" s="243"/>
      <c r="R435" s="243"/>
      <c r="S435" s="243"/>
      <c r="T435" s="243"/>
      <c r="U435" s="243"/>
      <c r="V435" s="243"/>
      <c r="W435" s="243"/>
      <c r="X435" s="243"/>
      <c r="Y435" s="243"/>
      <c r="Z435" s="243"/>
      <c r="AA435" s="243"/>
      <c r="AB435" s="243"/>
      <c r="AC435" s="243"/>
      <c r="AD435" s="243"/>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row>
    <row r="436" spans="1:85" ht="15" x14ac:dyDescent="0.25">
      <c r="B436" s="243" t="str">
        <f>IF(SUM(AQ425)&gt;=1,"Error: Verificar la suma por desagregado","")</f>
        <v/>
      </c>
      <c r="C436" s="243"/>
      <c r="D436" s="243"/>
      <c r="E436" s="243"/>
      <c r="F436" s="243"/>
      <c r="G436" s="243"/>
      <c r="H436" s="243"/>
      <c r="I436" s="243"/>
      <c r="J436" s="243"/>
      <c r="K436" s="243"/>
      <c r="L436" s="243"/>
      <c r="M436" s="243"/>
      <c r="N436" s="243"/>
      <c r="O436" s="243"/>
      <c r="P436" s="243"/>
      <c r="Q436" s="243" t="str">
        <f>IF(SUM(AU425)&gt;=1,"Error: Verificar la consistencia con la pregunta anterior","")</f>
        <v/>
      </c>
      <c r="R436" s="243"/>
      <c r="S436" s="243"/>
      <c r="T436" s="243"/>
      <c r="U436" s="243"/>
      <c r="V436" s="243"/>
      <c r="W436" s="243"/>
      <c r="X436" s="243"/>
      <c r="Y436" s="243"/>
      <c r="Z436" s="243"/>
      <c r="AA436" s="243"/>
      <c r="AB436" s="243"/>
      <c r="AC436" s="243"/>
      <c r="AD436" s="243"/>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row>
    <row r="437" spans="1:85" ht="15" x14ac:dyDescent="0.25">
      <c r="B437" s="457" t="str">
        <f>IF(OR(AG418=AH418,AG418=AI418),"","Error: Debe completar toda la información requerida.")</f>
        <v/>
      </c>
      <c r="C437" s="457"/>
      <c r="D437" s="457"/>
      <c r="E437" s="457"/>
      <c r="F437" s="457"/>
      <c r="G437" s="457"/>
      <c r="H437" s="457"/>
      <c r="I437" s="457"/>
      <c r="J437" s="457"/>
      <c r="K437" s="457"/>
      <c r="L437" s="457"/>
      <c r="M437" s="457"/>
      <c r="N437" s="457"/>
      <c r="O437" s="457"/>
      <c r="P437" s="457"/>
      <c r="Q437" s="457"/>
      <c r="R437" s="457"/>
      <c r="S437" s="457"/>
      <c r="T437" s="457"/>
      <c r="U437" s="457"/>
      <c r="V437" s="457"/>
      <c r="W437" s="457"/>
      <c r="X437" s="457"/>
      <c r="Y437" s="457"/>
      <c r="Z437" s="457"/>
      <c r="AA437" s="457"/>
      <c r="AB437" s="457"/>
      <c r="AC437" s="457"/>
      <c r="AD437" s="45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row>
    <row r="438" spans="1:85" ht="24" customHeight="1" x14ac:dyDescent="0.25">
      <c r="A438" s="4" t="s">
        <v>195</v>
      </c>
      <c r="B438" s="324" t="s">
        <v>384</v>
      </c>
      <c r="C438" s="324"/>
      <c r="D438" s="324"/>
      <c r="E438" s="324"/>
      <c r="F438" s="324"/>
      <c r="G438" s="324"/>
      <c r="H438" s="324"/>
      <c r="I438" s="324"/>
      <c r="J438" s="324"/>
      <c r="K438" s="324"/>
      <c r="L438" s="324"/>
      <c r="M438" s="324"/>
      <c r="N438" s="324"/>
      <c r="O438" s="324"/>
      <c r="P438" s="324"/>
      <c r="Q438" s="324"/>
      <c r="R438" s="324"/>
      <c r="S438" s="324"/>
      <c r="T438" s="324"/>
      <c r="U438" s="324"/>
      <c r="V438" s="324"/>
      <c r="W438" s="324"/>
      <c r="X438" s="324"/>
      <c r="Y438" s="324"/>
      <c r="Z438" s="324"/>
      <c r="AA438" s="324"/>
      <c r="AB438" s="324"/>
      <c r="AC438" s="324"/>
      <c r="AD438" s="324"/>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row>
    <row r="439" spans="1:85" ht="60" customHeight="1" x14ac:dyDescent="0.25">
      <c r="A439" s="4"/>
      <c r="B439" s="94"/>
      <c r="C439" s="272" t="s">
        <v>533</v>
      </c>
      <c r="D439" s="290"/>
      <c r="E439" s="290"/>
      <c r="F439" s="290"/>
      <c r="G439" s="290"/>
      <c r="H439" s="290"/>
      <c r="I439" s="290"/>
      <c r="J439" s="290"/>
      <c r="K439" s="290"/>
      <c r="L439" s="290"/>
      <c r="M439" s="290"/>
      <c r="N439" s="290"/>
      <c r="O439" s="290"/>
      <c r="P439" s="290"/>
      <c r="Q439" s="290"/>
      <c r="R439" s="290"/>
      <c r="S439" s="290"/>
      <c r="T439" s="290"/>
      <c r="U439" s="290"/>
      <c r="V439" s="290"/>
      <c r="W439" s="290"/>
      <c r="X439" s="290"/>
      <c r="Y439" s="290"/>
      <c r="Z439" s="290"/>
      <c r="AA439" s="290"/>
      <c r="AB439" s="290"/>
      <c r="AC439" s="290"/>
      <c r="AD439" s="290"/>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row>
    <row r="440" spans="1:85" ht="36" customHeight="1" x14ac:dyDescent="0.25">
      <c r="A440" s="4"/>
      <c r="B440" s="94"/>
      <c r="C440" s="272" t="s">
        <v>534</v>
      </c>
      <c r="D440" s="290"/>
      <c r="E440" s="290"/>
      <c r="F440" s="290"/>
      <c r="G440" s="290"/>
      <c r="H440" s="290"/>
      <c r="I440" s="290"/>
      <c r="J440" s="290"/>
      <c r="K440" s="290"/>
      <c r="L440" s="290"/>
      <c r="M440" s="290"/>
      <c r="N440" s="290"/>
      <c r="O440" s="290"/>
      <c r="P440" s="290"/>
      <c r="Q440" s="290"/>
      <c r="R440" s="290"/>
      <c r="S440" s="290"/>
      <c r="T440" s="290"/>
      <c r="U440" s="290"/>
      <c r="V440" s="290"/>
      <c r="W440" s="290"/>
      <c r="X440" s="290"/>
      <c r="Y440" s="290"/>
      <c r="Z440" s="290"/>
      <c r="AA440" s="290"/>
      <c r="AB440" s="290"/>
      <c r="AC440" s="290"/>
      <c r="AD440" s="29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row>
    <row r="441" spans="1:85" ht="24" customHeight="1" x14ac:dyDescent="0.25">
      <c r="C441" s="272" t="s">
        <v>373</v>
      </c>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290"/>
      <c r="Z441" s="290"/>
      <c r="AA441" s="290"/>
      <c r="AB441" s="290"/>
      <c r="AC441" s="290"/>
      <c r="AD441" s="290"/>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row>
    <row r="442" spans="1:85" ht="24" customHeight="1" x14ac:dyDescent="0.25">
      <c r="C442" s="272" t="s">
        <v>371</v>
      </c>
      <c r="D442" s="290"/>
      <c r="E442" s="290"/>
      <c r="F442" s="290"/>
      <c r="G442" s="290"/>
      <c r="H442" s="290"/>
      <c r="I442" s="290"/>
      <c r="J442" s="290"/>
      <c r="K442" s="290"/>
      <c r="L442" s="290"/>
      <c r="M442" s="290"/>
      <c r="N442" s="290"/>
      <c r="O442" s="290"/>
      <c r="P442" s="290"/>
      <c r="Q442" s="290"/>
      <c r="R442" s="290"/>
      <c r="S442" s="290"/>
      <c r="T442" s="290"/>
      <c r="U442" s="290"/>
      <c r="V442" s="290"/>
      <c r="W442" s="290"/>
      <c r="X442" s="290"/>
      <c r="Y442" s="290"/>
      <c r="Z442" s="290"/>
      <c r="AA442" s="290"/>
      <c r="AB442" s="290"/>
      <c r="AC442" s="290"/>
      <c r="AD442" s="290"/>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row>
    <row r="443" spans="1:85" ht="36" customHeight="1" x14ac:dyDescent="0.25">
      <c r="C443" s="288" t="s">
        <v>372</v>
      </c>
      <c r="D443" s="289"/>
      <c r="E443" s="289"/>
      <c r="F443" s="289"/>
      <c r="G443" s="289"/>
      <c r="H443" s="289"/>
      <c r="I443" s="289"/>
      <c r="J443" s="289"/>
      <c r="K443" s="289"/>
      <c r="L443" s="289"/>
      <c r="M443" s="289"/>
      <c r="N443" s="289"/>
      <c r="O443" s="289"/>
      <c r="P443" s="289"/>
      <c r="Q443" s="289"/>
      <c r="R443" s="289"/>
      <c r="S443" s="289"/>
      <c r="T443" s="289"/>
      <c r="U443" s="289"/>
      <c r="V443" s="289"/>
      <c r="W443" s="289"/>
      <c r="X443" s="289"/>
      <c r="Y443" s="289"/>
      <c r="Z443" s="289"/>
      <c r="AA443" s="289"/>
      <c r="AB443" s="289"/>
      <c r="AC443" s="289"/>
      <c r="AD443" s="289"/>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row>
    <row r="444" spans="1:85" ht="24" customHeight="1" x14ac:dyDescent="0.25">
      <c r="C444" s="272" t="s">
        <v>374</v>
      </c>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290"/>
      <c r="Z444" s="290"/>
      <c r="AA444" s="290"/>
      <c r="AB444" s="290"/>
      <c r="AC444" s="290"/>
      <c r="AD444" s="290"/>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row>
    <row r="445" spans="1:85" ht="48" customHeight="1" x14ac:dyDescent="0.25">
      <c r="C445" s="272" t="s">
        <v>375</v>
      </c>
      <c r="D445" s="290"/>
      <c r="E445" s="290"/>
      <c r="F445" s="290"/>
      <c r="G445" s="290"/>
      <c r="H445" s="290"/>
      <c r="I445" s="290"/>
      <c r="J445" s="290"/>
      <c r="K445" s="290"/>
      <c r="L445" s="290"/>
      <c r="M445" s="290"/>
      <c r="N445" s="290"/>
      <c r="O445" s="290"/>
      <c r="P445" s="290"/>
      <c r="Q445" s="290"/>
      <c r="R445" s="290"/>
      <c r="S445" s="290"/>
      <c r="T445" s="290"/>
      <c r="U445" s="290"/>
      <c r="V445" s="290"/>
      <c r="W445" s="290"/>
      <c r="X445" s="290"/>
      <c r="Y445" s="290"/>
      <c r="Z445" s="290"/>
      <c r="AA445" s="290"/>
      <c r="AB445" s="290"/>
      <c r="AC445" s="290"/>
      <c r="AD445" s="290"/>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row>
    <row r="446" spans="1:85" ht="15" x14ac:dyDescent="0.25">
      <c r="A446" s="11"/>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row>
    <row r="447" spans="1:85" ht="15" customHeight="1" x14ac:dyDescent="0.25">
      <c r="A447" s="11"/>
      <c r="C447" s="70" t="s">
        <v>174</v>
      </c>
      <c r="D447" s="6"/>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row>
    <row r="448" spans="1:85" ht="15" customHeight="1" x14ac:dyDescent="0.25">
      <c r="A448" s="11"/>
      <c r="C448" s="270" t="s">
        <v>105</v>
      </c>
      <c r="D448" s="270"/>
      <c r="E448" s="270"/>
      <c r="F448" s="270"/>
      <c r="G448" s="270"/>
      <c r="H448" s="270"/>
      <c r="I448" s="270"/>
      <c r="J448" s="270"/>
      <c r="K448" s="274" t="s">
        <v>107</v>
      </c>
      <c r="L448" s="274"/>
      <c r="M448" s="274"/>
      <c r="N448" s="274"/>
      <c r="O448" s="270" t="s">
        <v>484</v>
      </c>
      <c r="P448" s="270"/>
      <c r="Q448" s="270"/>
      <c r="R448" s="270"/>
      <c r="S448" s="270"/>
      <c r="T448" s="270"/>
      <c r="U448" s="270"/>
      <c r="V448" s="270"/>
      <c r="W448" s="270"/>
      <c r="X448" s="270"/>
      <c r="Y448" s="270"/>
      <c r="Z448" s="270"/>
      <c r="AA448" s="270"/>
      <c r="AB448" s="270"/>
      <c r="AC448" s="270"/>
      <c r="AD448" s="270"/>
      <c r="AG448" s="11">
        <f>COUNTBLANK(O450:AD460)</f>
        <v>176</v>
      </c>
      <c r="AH448" s="11">
        <v>176</v>
      </c>
      <c r="AI448" s="11">
        <f>IF(SUM(AG450:AG460)=132,AG448,1)</f>
        <v>1</v>
      </c>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row>
    <row r="449" spans="1:85" ht="24" customHeight="1" x14ac:dyDescent="0.25">
      <c r="A449" s="11"/>
      <c r="C449" s="270"/>
      <c r="D449" s="270"/>
      <c r="E449" s="270"/>
      <c r="F449" s="270"/>
      <c r="G449" s="270"/>
      <c r="H449" s="270"/>
      <c r="I449" s="270"/>
      <c r="J449" s="270"/>
      <c r="K449" s="274"/>
      <c r="L449" s="274"/>
      <c r="M449" s="274"/>
      <c r="N449" s="274"/>
      <c r="O449" s="271" t="s">
        <v>175</v>
      </c>
      <c r="P449" s="271"/>
      <c r="Q449" s="271"/>
      <c r="R449" s="271"/>
      <c r="S449" s="271" t="s">
        <v>376</v>
      </c>
      <c r="T449" s="271"/>
      <c r="U449" s="271"/>
      <c r="V449" s="271"/>
      <c r="W449" s="271" t="s">
        <v>377</v>
      </c>
      <c r="X449" s="271"/>
      <c r="Y449" s="271"/>
      <c r="Z449" s="271"/>
      <c r="AA449" s="271" t="s">
        <v>176</v>
      </c>
      <c r="AB449" s="271"/>
      <c r="AC449" s="271"/>
      <c r="AD449" s="271"/>
      <c r="AG449" s="11" t="s">
        <v>587</v>
      </c>
      <c r="AI449"/>
      <c r="AJ449" s="163" t="s">
        <v>697</v>
      </c>
      <c r="AK449" s="163" t="s">
        <v>698</v>
      </c>
      <c r="AL449" s="163" t="s">
        <v>699</v>
      </c>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row>
    <row r="450" spans="1:85" ht="15" customHeight="1" x14ac:dyDescent="0.25">
      <c r="A450" s="11"/>
      <c r="C450" s="8" t="s">
        <v>36</v>
      </c>
      <c r="D450" s="420" t="s">
        <v>108</v>
      </c>
      <c r="E450" s="420"/>
      <c r="F450" s="420"/>
      <c r="G450" s="420"/>
      <c r="H450" s="420"/>
      <c r="I450" s="420"/>
      <c r="J450" s="420"/>
      <c r="K450" s="417" t="str">
        <f>IF(COUNTIF($J$79:$L$80,0)=2,"",IF(L173="","",IF(OR(L173=2,L173=9),"X","")))</f>
        <v/>
      </c>
      <c r="L450" s="418"/>
      <c r="M450" s="418"/>
      <c r="N450" s="419"/>
      <c r="O450" s="249"/>
      <c r="P450" s="250"/>
      <c r="Q450" s="250"/>
      <c r="R450" s="251"/>
      <c r="S450" s="249"/>
      <c r="T450" s="250"/>
      <c r="U450" s="250"/>
      <c r="V450" s="251"/>
      <c r="W450" s="249"/>
      <c r="X450" s="250"/>
      <c r="Y450" s="250"/>
      <c r="Z450" s="251"/>
      <c r="AA450" s="249"/>
      <c r="AB450" s="250"/>
      <c r="AC450" s="250"/>
      <c r="AD450" s="251"/>
      <c r="AG450" s="11">
        <f>IF(AND(K450="x",COUNTBLANK(O450:AD450)=16),12,COUNTBLANK(O450:AD450))</f>
        <v>16</v>
      </c>
      <c r="AI450" s="193" t="s">
        <v>36</v>
      </c>
      <c r="AJ450" s="163">
        <f>IF($AG$448=$AH$448,0,IF(AND(COUNTIF(O450:V450,"NS")&gt;=1,S450&gt;0),0,IF($S450&gt;=O450,0,1)))</f>
        <v>0</v>
      </c>
      <c r="AK450" s="163">
        <f>IF($AG$448=$AH$448,0,IF(AND(COUNTIF(S450:Z450,"NS")&gt;=1,S450&gt;0),0,IF($S450&gt;=W450,0,1)))</f>
        <v>0</v>
      </c>
      <c r="AL450" s="163">
        <f>IF($AG$448=$AH$448,0,IF(SUM(COUNTIF(O450,"NS"),COUNTIF(AA450,"NS"))&gt;=1,0,IF($S450&gt;=AA450,0,1)))</f>
        <v>0</v>
      </c>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row>
    <row r="451" spans="1:85" ht="15" customHeight="1" x14ac:dyDescent="0.25">
      <c r="A451" s="11"/>
      <c r="C451" s="8" t="s">
        <v>38</v>
      </c>
      <c r="D451" s="420" t="s">
        <v>109</v>
      </c>
      <c r="E451" s="420"/>
      <c r="F451" s="420"/>
      <c r="G451" s="420"/>
      <c r="H451" s="420"/>
      <c r="I451" s="420"/>
      <c r="J451" s="420"/>
      <c r="K451" s="417" t="str">
        <f t="shared" ref="K451:K460" si="345">IF(COUNTIF($J$79:$L$80,0)=2,"",IF(L174="","",IF(OR(L174=2,L174=9),"X","")))</f>
        <v/>
      </c>
      <c r="L451" s="418"/>
      <c r="M451" s="418"/>
      <c r="N451" s="419"/>
      <c r="O451" s="249"/>
      <c r="P451" s="250"/>
      <c r="Q451" s="250"/>
      <c r="R451" s="251"/>
      <c r="S451" s="249"/>
      <c r="T451" s="250"/>
      <c r="U451" s="250"/>
      <c r="V451" s="251"/>
      <c r="W451" s="249"/>
      <c r="X451" s="250"/>
      <c r="Y451" s="250"/>
      <c r="Z451" s="251"/>
      <c r="AA451" s="249"/>
      <c r="AB451" s="250"/>
      <c r="AC451" s="250"/>
      <c r="AD451" s="251"/>
      <c r="AG451" s="11">
        <f t="shared" ref="AG451:AG460" si="346">IF(AND(K451="x",COUNTBLANK(O451:AD451)=16),12,COUNTBLANK(O451:AD451))</f>
        <v>16</v>
      </c>
      <c r="AI451" s="193" t="s">
        <v>38</v>
      </c>
      <c r="AJ451" s="163">
        <f t="shared" ref="AJ451:AJ460" si="347">IF($AG$448=$AH$448,0,IF(AND(COUNTIF(O451:V451,"NS")&gt;=1,S451&gt;0),0,IF($S451&gt;=O451,0,1)))</f>
        <v>0</v>
      </c>
      <c r="AK451" s="163">
        <f t="shared" ref="AK451:AK460" si="348">IF($AG$448=$AH$448,0,IF(AND(COUNTIF(S451:Z451,"NS")&gt;=1,S451&gt;0),0,IF($S451&gt;=W451,0,1)))</f>
        <v>0</v>
      </c>
      <c r="AL451" s="163">
        <f t="shared" ref="AL451:AL460" si="349">IF($AG$448=$AH$448,0,IF(SUM(COUNTIF(O451,"NS"),COUNTIF(AA451,"NS"))&gt;=1,0,IF($S451&gt;=AA451,0,1)))</f>
        <v>0</v>
      </c>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row>
    <row r="452" spans="1:85" ht="15" customHeight="1" x14ac:dyDescent="0.25">
      <c r="A452" s="11"/>
      <c r="C452" s="8" t="s">
        <v>52</v>
      </c>
      <c r="D452" s="420" t="s">
        <v>110</v>
      </c>
      <c r="E452" s="420"/>
      <c r="F452" s="420"/>
      <c r="G452" s="420"/>
      <c r="H452" s="420"/>
      <c r="I452" s="420"/>
      <c r="J452" s="420"/>
      <c r="K452" s="417" t="str">
        <f t="shared" si="345"/>
        <v/>
      </c>
      <c r="L452" s="418"/>
      <c r="M452" s="418"/>
      <c r="N452" s="419"/>
      <c r="O452" s="249"/>
      <c r="P452" s="250"/>
      <c r="Q452" s="250"/>
      <c r="R452" s="251"/>
      <c r="S452" s="249"/>
      <c r="T452" s="250"/>
      <c r="U452" s="250"/>
      <c r="V452" s="251"/>
      <c r="W452" s="249"/>
      <c r="X452" s="250"/>
      <c r="Y452" s="250"/>
      <c r="Z452" s="251"/>
      <c r="AA452" s="249"/>
      <c r="AB452" s="250"/>
      <c r="AC452" s="250"/>
      <c r="AD452" s="251"/>
      <c r="AG452" s="11">
        <f t="shared" si="346"/>
        <v>16</v>
      </c>
      <c r="AI452" s="193" t="s">
        <v>52</v>
      </c>
      <c r="AJ452" s="163">
        <f t="shared" si="347"/>
        <v>0</v>
      </c>
      <c r="AK452" s="163">
        <f t="shared" si="348"/>
        <v>0</v>
      </c>
      <c r="AL452" s="163">
        <f t="shared" si="349"/>
        <v>0</v>
      </c>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row>
    <row r="453" spans="1:85" ht="15" customHeight="1" x14ac:dyDescent="0.25">
      <c r="A453" s="11"/>
      <c r="C453" s="8" t="s">
        <v>54</v>
      </c>
      <c r="D453" s="420" t="s">
        <v>111</v>
      </c>
      <c r="E453" s="420"/>
      <c r="F453" s="420"/>
      <c r="G453" s="420"/>
      <c r="H453" s="420"/>
      <c r="I453" s="420"/>
      <c r="J453" s="420"/>
      <c r="K453" s="417" t="str">
        <f t="shared" si="345"/>
        <v/>
      </c>
      <c r="L453" s="418"/>
      <c r="M453" s="418"/>
      <c r="N453" s="419"/>
      <c r="O453" s="249"/>
      <c r="P453" s="250"/>
      <c r="Q453" s="250"/>
      <c r="R453" s="251"/>
      <c r="S453" s="249"/>
      <c r="T453" s="250"/>
      <c r="U453" s="250"/>
      <c r="V453" s="251"/>
      <c r="W453" s="249"/>
      <c r="X453" s="250"/>
      <c r="Y453" s="250"/>
      <c r="Z453" s="251"/>
      <c r="AA453" s="249"/>
      <c r="AB453" s="250"/>
      <c r="AC453" s="250"/>
      <c r="AD453" s="251"/>
      <c r="AG453" s="11">
        <f t="shared" si="346"/>
        <v>16</v>
      </c>
      <c r="AI453" s="193" t="s">
        <v>54</v>
      </c>
      <c r="AJ453" s="163">
        <f t="shared" si="347"/>
        <v>0</v>
      </c>
      <c r="AK453" s="163">
        <f t="shared" si="348"/>
        <v>0</v>
      </c>
      <c r="AL453" s="163">
        <f t="shared" si="349"/>
        <v>0</v>
      </c>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row>
    <row r="454" spans="1:85" ht="15" customHeight="1" x14ac:dyDescent="0.25">
      <c r="A454" s="11"/>
      <c r="C454" s="8" t="s">
        <v>56</v>
      </c>
      <c r="D454" s="420" t="s">
        <v>112</v>
      </c>
      <c r="E454" s="420"/>
      <c r="F454" s="420"/>
      <c r="G454" s="420"/>
      <c r="H454" s="420"/>
      <c r="I454" s="420"/>
      <c r="J454" s="420"/>
      <c r="K454" s="417" t="str">
        <f t="shared" si="345"/>
        <v/>
      </c>
      <c r="L454" s="418"/>
      <c r="M454" s="418"/>
      <c r="N454" s="419"/>
      <c r="O454" s="249"/>
      <c r="P454" s="250"/>
      <c r="Q454" s="250"/>
      <c r="R454" s="251"/>
      <c r="S454" s="249"/>
      <c r="T454" s="250"/>
      <c r="U454" s="250"/>
      <c r="V454" s="251"/>
      <c r="W454" s="249"/>
      <c r="X454" s="250"/>
      <c r="Y454" s="250"/>
      <c r="Z454" s="251"/>
      <c r="AA454" s="249"/>
      <c r="AB454" s="250"/>
      <c r="AC454" s="250"/>
      <c r="AD454" s="251"/>
      <c r="AG454" s="11">
        <f t="shared" si="346"/>
        <v>16</v>
      </c>
      <c r="AI454" s="193" t="s">
        <v>56</v>
      </c>
      <c r="AJ454" s="163">
        <f t="shared" si="347"/>
        <v>0</v>
      </c>
      <c r="AK454" s="163">
        <f t="shared" si="348"/>
        <v>0</v>
      </c>
      <c r="AL454" s="163">
        <f t="shared" si="349"/>
        <v>0</v>
      </c>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row>
    <row r="455" spans="1:85" ht="15" customHeight="1" x14ac:dyDescent="0.25">
      <c r="A455" s="11"/>
      <c r="C455" s="8" t="s">
        <v>63</v>
      </c>
      <c r="D455" s="420" t="s">
        <v>113</v>
      </c>
      <c r="E455" s="420"/>
      <c r="F455" s="420"/>
      <c r="G455" s="420"/>
      <c r="H455" s="420"/>
      <c r="I455" s="420"/>
      <c r="J455" s="420"/>
      <c r="K455" s="417" t="str">
        <f t="shared" si="345"/>
        <v/>
      </c>
      <c r="L455" s="418"/>
      <c r="M455" s="418"/>
      <c r="N455" s="419"/>
      <c r="O455" s="249"/>
      <c r="P455" s="250"/>
      <c r="Q455" s="250"/>
      <c r="R455" s="251"/>
      <c r="S455" s="249"/>
      <c r="T455" s="250"/>
      <c r="U455" s="250"/>
      <c r="V455" s="251"/>
      <c r="W455" s="249"/>
      <c r="X455" s="250"/>
      <c r="Y455" s="250"/>
      <c r="Z455" s="251"/>
      <c r="AA455" s="249"/>
      <c r="AB455" s="250"/>
      <c r="AC455" s="250"/>
      <c r="AD455" s="251"/>
      <c r="AG455" s="11">
        <f t="shared" si="346"/>
        <v>16</v>
      </c>
      <c r="AI455" s="193" t="s">
        <v>63</v>
      </c>
      <c r="AJ455" s="163">
        <f t="shared" si="347"/>
        <v>0</v>
      </c>
      <c r="AK455" s="163">
        <f t="shared" si="348"/>
        <v>0</v>
      </c>
      <c r="AL455" s="163">
        <f t="shared" si="349"/>
        <v>0</v>
      </c>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row>
    <row r="456" spans="1:85" ht="15" customHeight="1" x14ac:dyDescent="0.25">
      <c r="A456" s="11"/>
      <c r="C456" s="8" t="s">
        <v>65</v>
      </c>
      <c r="D456" s="420" t="s">
        <v>114</v>
      </c>
      <c r="E456" s="420"/>
      <c r="F456" s="420"/>
      <c r="G456" s="420"/>
      <c r="H456" s="420"/>
      <c r="I456" s="420"/>
      <c r="J456" s="420"/>
      <c r="K456" s="417" t="str">
        <f t="shared" si="345"/>
        <v/>
      </c>
      <c r="L456" s="418"/>
      <c r="M456" s="418"/>
      <c r="N456" s="419"/>
      <c r="O456" s="249"/>
      <c r="P456" s="250"/>
      <c r="Q456" s="250"/>
      <c r="R456" s="251"/>
      <c r="S456" s="249"/>
      <c r="T456" s="250"/>
      <c r="U456" s="250"/>
      <c r="V456" s="251"/>
      <c r="W456" s="249"/>
      <c r="X456" s="250"/>
      <c r="Y456" s="250"/>
      <c r="Z456" s="251"/>
      <c r="AA456" s="249"/>
      <c r="AB456" s="250"/>
      <c r="AC456" s="250"/>
      <c r="AD456" s="251"/>
      <c r="AG456" s="11">
        <f t="shared" si="346"/>
        <v>16</v>
      </c>
      <c r="AI456" s="193" t="s">
        <v>65</v>
      </c>
      <c r="AJ456" s="163">
        <f t="shared" si="347"/>
        <v>0</v>
      </c>
      <c r="AK456" s="163">
        <f t="shared" si="348"/>
        <v>0</v>
      </c>
      <c r="AL456" s="163">
        <f t="shared" si="349"/>
        <v>0</v>
      </c>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row>
    <row r="457" spans="1:85" ht="15" customHeight="1" x14ac:dyDescent="0.25">
      <c r="A457" s="11"/>
      <c r="C457" s="8" t="s">
        <v>67</v>
      </c>
      <c r="D457" s="420" t="s">
        <v>115</v>
      </c>
      <c r="E457" s="420"/>
      <c r="F457" s="420"/>
      <c r="G457" s="420"/>
      <c r="H457" s="420"/>
      <c r="I457" s="420"/>
      <c r="J457" s="420"/>
      <c r="K457" s="417" t="str">
        <f t="shared" si="345"/>
        <v/>
      </c>
      <c r="L457" s="418"/>
      <c r="M457" s="418"/>
      <c r="N457" s="419"/>
      <c r="O457" s="249"/>
      <c r="P457" s="250"/>
      <c r="Q457" s="250"/>
      <c r="R457" s="251"/>
      <c r="S457" s="249"/>
      <c r="T457" s="250"/>
      <c r="U457" s="250"/>
      <c r="V457" s="251"/>
      <c r="W457" s="249"/>
      <c r="X457" s="250"/>
      <c r="Y457" s="250"/>
      <c r="Z457" s="251"/>
      <c r="AA457" s="249"/>
      <c r="AB457" s="250"/>
      <c r="AC457" s="250"/>
      <c r="AD457" s="251"/>
      <c r="AG457" s="11">
        <f t="shared" si="346"/>
        <v>16</v>
      </c>
      <c r="AI457" s="193" t="s">
        <v>67</v>
      </c>
      <c r="AJ457" s="163">
        <f t="shared" si="347"/>
        <v>0</v>
      </c>
      <c r="AK457" s="163">
        <f t="shared" si="348"/>
        <v>0</v>
      </c>
      <c r="AL457" s="163">
        <f t="shared" si="349"/>
        <v>0</v>
      </c>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row>
    <row r="458" spans="1:85" ht="15" customHeight="1" x14ac:dyDescent="0.25">
      <c r="A458" s="11"/>
      <c r="C458" s="8" t="s">
        <v>69</v>
      </c>
      <c r="D458" s="420" t="s">
        <v>177</v>
      </c>
      <c r="E458" s="420"/>
      <c r="F458" s="420"/>
      <c r="G458" s="420"/>
      <c r="H458" s="420"/>
      <c r="I458" s="420"/>
      <c r="J458" s="420"/>
      <c r="K458" s="417" t="str">
        <f>IF(COUNTIF($J$79:$L$80,0)=2,"",IF(L181="","",IF(OR(L181=2,L181=9),"X","")))</f>
        <v/>
      </c>
      <c r="L458" s="418"/>
      <c r="M458" s="418"/>
      <c r="N458" s="419"/>
      <c r="O458" s="249"/>
      <c r="P458" s="250"/>
      <c r="Q458" s="250"/>
      <c r="R458" s="251"/>
      <c r="S458" s="249"/>
      <c r="T458" s="250"/>
      <c r="U458" s="250"/>
      <c r="V458" s="251"/>
      <c r="W458" s="249"/>
      <c r="X458" s="250"/>
      <c r="Y458" s="250"/>
      <c r="Z458" s="251"/>
      <c r="AA458" s="249"/>
      <c r="AB458" s="250"/>
      <c r="AC458" s="250"/>
      <c r="AD458" s="251"/>
      <c r="AG458" s="11">
        <f t="shared" si="346"/>
        <v>16</v>
      </c>
      <c r="AI458" s="193" t="s">
        <v>69</v>
      </c>
      <c r="AJ458" s="163">
        <f t="shared" si="347"/>
        <v>0</v>
      </c>
      <c r="AK458" s="163">
        <f t="shared" si="348"/>
        <v>0</v>
      </c>
      <c r="AL458" s="163">
        <f t="shared" si="349"/>
        <v>0</v>
      </c>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row>
    <row r="459" spans="1:85" ht="15" customHeight="1" x14ac:dyDescent="0.25">
      <c r="A459" s="11"/>
      <c r="C459" s="8" t="s">
        <v>90</v>
      </c>
      <c r="D459" s="420" t="s">
        <v>117</v>
      </c>
      <c r="E459" s="420"/>
      <c r="F459" s="420"/>
      <c r="G459" s="420"/>
      <c r="H459" s="420"/>
      <c r="I459" s="420"/>
      <c r="J459" s="420"/>
      <c r="K459" s="417" t="str">
        <f>IF(COUNTIF($J$79:$L$80,0)=2,"",IF(COUNTBLANK(S182:X182)=6,"",IF(COUNTIF(S182:X182,"NA")=3,"X","")))</f>
        <v/>
      </c>
      <c r="L459" s="418"/>
      <c r="M459" s="418"/>
      <c r="N459" s="419"/>
      <c r="O459" s="249"/>
      <c r="P459" s="250"/>
      <c r="Q459" s="250"/>
      <c r="R459" s="251"/>
      <c r="S459" s="249"/>
      <c r="T459" s="250"/>
      <c r="U459" s="250"/>
      <c r="V459" s="251"/>
      <c r="W459" s="249"/>
      <c r="X459" s="250"/>
      <c r="Y459" s="250"/>
      <c r="Z459" s="251"/>
      <c r="AA459" s="249"/>
      <c r="AB459" s="250"/>
      <c r="AC459" s="250"/>
      <c r="AD459" s="251"/>
      <c r="AG459" s="11">
        <f t="shared" si="346"/>
        <v>16</v>
      </c>
      <c r="AI459" s="193" t="s">
        <v>90</v>
      </c>
      <c r="AJ459" s="163">
        <f t="shared" si="347"/>
        <v>0</v>
      </c>
      <c r="AK459" s="163">
        <f t="shared" si="348"/>
        <v>0</v>
      </c>
      <c r="AL459" s="163">
        <f t="shared" si="349"/>
        <v>0</v>
      </c>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row>
    <row r="460" spans="1:85" ht="15" customHeight="1" x14ac:dyDescent="0.25">
      <c r="A460" s="11"/>
      <c r="C460" s="8" t="s">
        <v>92</v>
      </c>
      <c r="D460" s="334" t="s">
        <v>323</v>
      </c>
      <c r="E460" s="334"/>
      <c r="F460" s="334"/>
      <c r="G460" s="334"/>
      <c r="H460" s="334"/>
      <c r="I460" s="334"/>
      <c r="J460" s="334"/>
      <c r="K460" s="417" t="str">
        <f t="shared" si="345"/>
        <v/>
      </c>
      <c r="L460" s="418"/>
      <c r="M460" s="418"/>
      <c r="N460" s="419"/>
      <c r="O460" s="249"/>
      <c r="P460" s="250"/>
      <c r="Q460" s="250"/>
      <c r="R460" s="251"/>
      <c r="S460" s="249"/>
      <c r="T460" s="250"/>
      <c r="U460" s="250"/>
      <c r="V460" s="251"/>
      <c r="W460" s="249"/>
      <c r="X460" s="250"/>
      <c r="Y460" s="250"/>
      <c r="Z460" s="251"/>
      <c r="AA460" s="249"/>
      <c r="AB460" s="250"/>
      <c r="AC460" s="250"/>
      <c r="AD460" s="251"/>
      <c r="AG460" s="11">
        <f t="shared" si="346"/>
        <v>16</v>
      </c>
      <c r="AH460"/>
      <c r="AI460" s="193" t="s">
        <v>92</v>
      </c>
      <c r="AJ460" s="163">
        <f t="shared" si="347"/>
        <v>0</v>
      </c>
      <c r="AK460" s="163">
        <f t="shared" si="348"/>
        <v>0</v>
      </c>
      <c r="AL460" s="163">
        <f t="shared" si="349"/>
        <v>0</v>
      </c>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row>
    <row r="461" spans="1:85" ht="15" customHeight="1" x14ac:dyDescent="0.25">
      <c r="A461" s="11"/>
      <c r="I461" s="13"/>
      <c r="N461" s="64" t="s">
        <v>34</v>
      </c>
      <c r="O461" s="433">
        <f t="shared" ref="O461:AA461" si="350">IF(AND(SUM(O450:R460)=0,COUNTIF(O450:R460,"NS")&gt;0),"NS",SUM(O450:R460))</f>
        <v>0</v>
      </c>
      <c r="P461" s="434"/>
      <c r="Q461" s="434"/>
      <c r="R461" s="435"/>
      <c r="S461" s="433">
        <f t="shared" si="350"/>
        <v>0</v>
      </c>
      <c r="T461" s="434"/>
      <c r="U461" s="434"/>
      <c r="V461" s="435"/>
      <c r="W461" s="433">
        <f t="shared" si="350"/>
        <v>0</v>
      </c>
      <c r="X461" s="434"/>
      <c r="Y461" s="434"/>
      <c r="Z461" s="435"/>
      <c r="AA461" s="314">
        <f t="shared" si="350"/>
        <v>0</v>
      </c>
      <c r="AB461" s="315"/>
      <c r="AC461" s="315"/>
      <c r="AD461" s="316"/>
      <c r="AG461"/>
      <c r="AH461"/>
      <c r="AI461"/>
      <c r="AJ461" s="209">
        <f t="shared" ref="AJ461:AL461" si="351">SUM(AJ450:AJ460)</f>
        <v>0</v>
      </c>
      <c r="AK461" s="209">
        <f t="shared" si="351"/>
        <v>0</v>
      </c>
      <c r="AL461" s="209">
        <f t="shared" si="351"/>
        <v>0</v>
      </c>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row>
    <row r="462" spans="1:85" ht="15" customHeight="1" x14ac:dyDescent="0.25">
      <c r="A462" s="11"/>
      <c r="B462" s="245" t="str">
        <f>IF(OR(AG448=AH448,AG448=AI448),"","Error: Debe completar toda la información requerida.")</f>
        <v/>
      </c>
      <c r="C462" s="245"/>
      <c r="D462" s="245"/>
      <c r="E462" s="245"/>
      <c r="F462" s="245"/>
      <c r="G462" s="245"/>
      <c r="H462" s="245"/>
      <c r="I462" s="245"/>
      <c r="J462" s="245"/>
      <c r="K462" s="245"/>
      <c r="L462" s="245"/>
      <c r="M462" s="245"/>
      <c r="N462" s="245"/>
      <c r="O462" s="245"/>
      <c r="P462" s="245"/>
      <c r="Q462" s="245"/>
      <c r="R462" s="245"/>
      <c r="S462" s="245"/>
      <c r="T462" s="245"/>
      <c r="U462" s="245"/>
      <c r="V462" s="245"/>
      <c r="W462" s="245"/>
      <c r="X462" s="245"/>
      <c r="Y462" s="245"/>
      <c r="Z462" s="245"/>
      <c r="AA462" s="245"/>
      <c r="AB462" s="245"/>
      <c r="AC462" s="245"/>
      <c r="AD462" s="245"/>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row>
    <row r="463" spans="1:85" ht="15" customHeight="1" x14ac:dyDescent="0.25">
      <c r="A463" s="11"/>
      <c r="C463" s="70" t="s">
        <v>178</v>
      </c>
      <c r="D463" s="6"/>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row>
    <row r="464" spans="1:85" ht="15" customHeight="1" x14ac:dyDescent="0.25">
      <c r="A464" s="11"/>
      <c r="C464" s="270" t="s">
        <v>105</v>
      </c>
      <c r="D464" s="270"/>
      <c r="E464" s="270"/>
      <c r="F464" s="270"/>
      <c r="G464" s="270"/>
      <c r="H464" s="270"/>
      <c r="I464" s="270"/>
      <c r="J464" s="270"/>
      <c r="K464" s="274" t="s">
        <v>107</v>
      </c>
      <c r="L464" s="274"/>
      <c r="M464" s="274"/>
      <c r="N464" s="274"/>
      <c r="O464" s="270" t="s">
        <v>485</v>
      </c>
      <c r="P464" s="270"/>
      <c r="Q464" s="270"/>
      <c r="R464" s="270"/>
      <c r="S464" s="270"/>
      <c r="T464" s="270"/>
      <c r="U464" s="270"/>
      <c r="V464" s="270"/>
      <c r="W464" s="270"/>
      <c r="X464" s="270"/>
      <c r="Y464" s="270"/>
      <c r="Z464" s="270"/>
      <c r="AA464" s="270"/>
      <c r="AB464" s="270"/>
      <c r="AC464" s="270"/>
      <c r="AD464" s="270"/>
      <c r="AG464" s="11">
        <f>COUNTBLANK(O466:AD476)</f>
        <v>176</v>
      </c>
      <c r="AH464" s="11">
        <v>176</v>
      </c>
      <c r="AI464" s="11">
        <f>IF(SUM(AG466:AG476)=132,AG464,1)</f>
        <v>1</v>
      </c>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row>
    <row r="465" spans="1:85" ht="24" customHeight="1" x14ac:dyDescent="0.25">
      <c r="A465" s="11"/>
      <c r="C465" s="270"/>
      <c r="D465" s="270"/>
      <c r="E465" s="270"/>
      <c r="F465" s="270"/>
      <c r="G465" s="270"/>
      <c r="H465" s="270"/>
      <c r="I465" s="270"/>
      <c r="J465" s="270"/>
      <c r="K465" s="274"/>
      <c r="L465" s="274"/>
      <c r="M465" s="274"/>
      <c r="N465" s="274"/>
      <c r="O465" s="271" t="s">
        <v>175</v>
      </c>
      <c r="P465" s="271"/>
      <c r="Q465" s="271"/>
      <c r="R465" s="271"/>
      <c r="S465" s="271" t="s">
        <v>376</v>
      </c>
      <c r="T465" s="271"/>
      <c r="U465" s="271"/>
      <c r="V465" s="271"/>
      <c r="W465" s="271" t="s">
        <v>377</v>
      </c>
      <c r="X465" s="271"/>
      <c r="Y465" s="271"/>
      <c r="Z465" s="271"/>
      <c r="AA465" s="271" t="s">
        <v>176</v>
      </c>
      <c r="AB465" s="271"/>
      <c r="AC465" s="271"/>
      <c r="AD465" s="271"/>
      <c r="AG465" s="11" t="s">
        <v>587</v>
      </c>
      <c r="AI465"/>
      <c r="AJ465" s="163" t="s">
        <v>697</v>
      </c>
      <c r="AK465" s="163" t="s">
        <v>698</v>
      </c>
      <c r="AL465" s="163" t="s">
        <v>699</v>
      </c>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row>
    <row r="466" spans="1:85" ht="15" x14ac:dyDescent="0.25">
      <c r="A466" s="11"/>
      <c r="C466" s="8" t="s">
        <v>36</v>
      </c>
      <c r="D466" s="420" t="s">
        <v>108</v>
      </c>
      <c r="E466" s="420"/>
      <c r="F466" s="420"/>
      <c r="G466" s="420"/>
      <c r="H466" s="420"/>
      <c r="I466" s="420"/>
      <c r="J466" s="420"/>
      <c r="K466" s="421" t="str">
        <f>IF(COUNTIF($M$79:$O$80,0)=2,"",IF(L173="","",IF(OR(L173=2,L173=9),"X","")))</f>
        <v/>
      </c>
      <c r="L466" s="421"/>
      <c r="M466" s="421"/>
      <c r="N466" s="421"/>
      <c r="O466" s="422"/>
      <c r="P466" s="423"/>
      <c r="Q466" s="423"/>
      <c r="R466" s="424"/>
      <c r="S466" s="266"/>
      <c r="T466" s="266"/>
      <c r="U466" s="266"/>
      <c r="V466" s="266"/>
      <c r="W466" s="266"/>
      <c r="X466" s="266"/>
      <c r="Y466" s="266"/>
      <c r="Z466" s="266"/>
      <c r="AA466" s="266"/>
      <c r="AB466" s="266"/>
      <c r="AC466" s="266"/>
      <c r="AD466" s="266"/>
      <c r="AG466" s="11">
        <f>IF(AND(K466="x",COUNTBLANK(O466:AD466)=16),12,COUNTBLANK(O466:AD466))</f>
        <v>16</v>
      </c>
      <c r="AI466" s="193" t="s">
        <v>36</v>
      </c>
      <c r="AJ466" s="163">
        <f>IF($AG$464=$AH$464,0,IF(AND(COUNTIF(O466:V466,"NS")&gt;=1,S466&gt;0),0,IF($S466&gt;=O466,0,1)))</f>
        <v>0</v>
      </c>
      <c r="AK466" s="163">
        <f>IF($AG$464=$AH$464,0,IF(AND(COUNTIF(S466:Z466,"NS")&gt;=1,S466&gt;0),0,IF($S466&gt;=W466,0,1)))</f>
        <v>0</v>
      </c>
      <c r="AL466" s="163">
        <f>IF($AG$464=$AH$464,0,IF(SUM(COUNTIF(O466,"NS"),COUNTIF(AA466,"NS"))&gt;=1,0,IF($S466&gt;=AA466,0,1)))</f>
        <v>0</v>
      </c>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row>
    <row r="467" spans="1:85" ht="15" x14ac:dyDescent="0.25">
      <c r="A467" s="11"/>
      <c r="C467" s="8" t="s">
        <v>38</v>
      </c>
      <c r="D467" s="420" t="s">
        <v>109</v>
      </c>
      <c r="E467" s="420"/>
      <c r="F467" s="420"/>
      <c r="G467" s="420"/>
      <c r="H467" s="420"/>
      <c r="I467" s="420"/>
      <c r="J467" s="420"/>
      <c r="K467" s="421" t="str">
        <f t="shared" ref="K467:K476" si="352">IF(COUNTIF($M$79:$O$80,0)=2,"",IF(L174="","",IF(OR(L174=2,L174=9),"X","")))</f>
        <v/>
      </c>
      <c r="L467" s="421"/>
      <c r="M467" s="421"/>
      <c r="N467" s="421"/>
      <c r="O467" s="266"/>
      <c r="P467" s="266"/>
      <c r="Q467" s="266"/>
      <c r="R467" s="266"/>
      <c r="S467" s="266"/>
      <c r="T467" s="266"/>
      <c r="U467" s="266"/>
      <c r="V467" s="266"/>
      <c r="W467" s="266"/>
      <c r="X467" s="266"/>
      <c r="Y467" s="266"/>
      <c r="Z467" s="266"/>
      <c r="AA467" s="266"/>
      <c r="AB467" s="266"/>
      <c r="AC467" s="266"/>
      <c r="AD467" s="266"/>
      <c r="AG467" s="11">
        <f t="shared" ref="AG467:AG476" si="353">IF(AND(K467="x",COUNTBLANK(O467:AD467)=16),12,COUNTBLANK(O467:AD467))</f>
        <v>16</v>
      </c>
      <c r="AI467" s="193" t="s">
        <v>38</v>
      </c>
      <c r="AJ467" s="163">
        <f t="shared" ref="AJ467:AJ476" si="354">IF($AG$464=$AH$464,0,IF(AND(COUNTIF(O467:V467,"NS")&gt;=1,S467&gt;0),0,IF($S467&gt;=O467,0,1)))</f>
        <v>0</v>
      </c>
      <c r="AK467" s="163">
        <f t="shared" ref="AK467:AK476" si="355">IF($AG$464=$AH$464,0,IF(AND(COUNTIF(S467:Z467,"NS")&gt;=1,S467&gt;0),0,IF($S467&gt;=W467,0,1)))</f>
        <v>0</v>
      </c>
      <c r="AL467" s="163">
        <f t="shared" ref="AL467:AL476" si="356">IF($AG$464=$AH$464,0,IF(SUM(COUNTIF(O467,"NS"),COUNTIF(AA467,"NS"))&gt;=1,0,IF($S467&gt;=AA467,0,1)))</f>
        <v>0</v>
      </c>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row>
    <row r="468" spans="1:85" ht="15" x14ac:dyDescent="0.25">
      <c r="A468" s="11"/>
      <c r="C468" s="8" t="s">
        <v>52</v>
      </c>
      <c r="D468" s="420" t="s">
        <v>110</v>
      </c>
      <c r="E468" s="420"/>
      <c r="F468" s="420"/>
      <c r="G468" s="420"/>
      <c r="H468" s="420"/>
      <c r="I468" s="420"/>
      <c r="J468" s="420"/>
      <c r="K468" s="421" t="str">
        <f t="shared" si="352"/>
        <v/>
      </c>
      <c r="L468" s="421"/>
      <c r="M468" s="421"/>
      <c r="N468" s="421"/>
      <c r="O468" s="266"/>
      <c r="P468" s="266"/>
      <c r="Q468" s="266"/>
      <c r="R468" s="266"/>
      <c r="S468" s="266"/>
      <c r="T468" s="266"/>
      <c r="U468" s="266"/>
      <c r="V468" s="266"/>
      <c r="W468" s="266"/>
      <c r="X468" s="266"/>
      <c r="Y468" s="266"/>
      <c r="Z468" s="266"/>
      <c r="AA468" s="266"/>
      <c r="AB468" s="266"/>
      <c r="AC468" s="266"/>
      <c r="AD468" s="266"/>
      <c r="AG468" s="11">
        <f t="shared" si="353"/>
        <v>16</v>
      </c>
      <c r="AI468" s="193" t="s">
        <v>52</v>
      </c>
      <c r="AJ468" s="163">
        <f t="shared" si="354"/>
        <v>0</v>
      </c>
      <c r="AK468" s="163">
        <f t="shared" si="355"/>
        <v>0</v>
      </c>
      <c r="AL468" s="163">
        <f t="shared" si="356"/>
        <v>0</v>
      </c>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row>
    <row r="469" spans="1:85" ht="15" x14ac:dyDescent="0.25">
      <c r="A469" s="11"/>
      <c r="C469" s="8" t="s">
        <v>54</v>
      </c>
      <c r="D469" s="420" t="s">
        <v>111</v>
      </c>
      <c r="E469" s="420"/>
      <c r="F469" s="420"/>
      <c r="G469" s="420"/>
      <c r="H469" s="420"/>
      <c r="I469" s="420"/>
      <c r="J469" s="420"/>
      <c r="K469" s="421" t="str">
        <f t="shared" si="352"/>
        <v/>
      </c>
      <c r="L469" s="421"/>
      <c r="M469" s="421"/>
      <c r="N469" s="421"/>
      <c r="O469" s="266"/>
      <c r="P469" s="266"/>
      <c r="Q469" s="266"/>
      <c r="R469" s="266"/>
      <c r="S469" s="266"/>
      <c r="T469" s="266"/>
      <c r="U469" s="266"/>
      <c r="V469" s="266"/>
      <c r="W469" s="266"/>
      <c r="X469" s="266"/>
      <c r="Y469" s="266"/>
      <c r="Z469" s="266"/>
      <c r="AA469" s="266"/>
      <c r="AB469" s="266"/>
      <c r="AC469" s="266"/>
      <c r="AD469" s="266"/>
      <c r="AG469" s="11">
        <f t="shared" si="353"/>
        <v>16</v>
      </c>
      <c r="AI469" s="193" t="s">
        <v>54</v>
      </c>
      <c r="AJ469" s="163">
        <f t="shared" si="354"/>
        <v>0</v>
      </c>
      <c r="AK469" s="163">
        <f t="shared" si="355"/>
        <v>0</v>
      </c>
      <c r="AL469" s="163">
        <f t="shared" si="356"/>
        <v>0</v>
      </c>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row>
    <row r="470" spans="1:85" ht="15" x14ac:dyDescent="0.25">
      <c r="A470" s="11"/>
      <c r="C470" s="8" t="s">
        <v>56</v>
      </c>
      <c r="D470" s="420" t="s">
        <v>112</v>
      </c>
      <c r="E470" s="420"/>
      <c r="F470" s="420"/>
      <c r="G470" s="420"/>
      <c r="H470" s="420"/>
      <c r="I470" s="420"/>
      <c r="J470" s="420"/>
      <c r="K470" s="421" t="str">
        <f t="shared" si="352"/>
        <v/>
      </c>
      <c r="L470" s="421"/>
      <c r="M470" s="421"/>
      <c r="N470" s="421"/>
      <c r="O470" s="266"/>
      <c r="P470" s="266"/>
      <c r="Q470" s="266"/>
      <c r="R470" s="266"/>
      <c r="S470" s="266"/>
      <c r="T470" s="266"/>
      <c r="U470" s="266"/>
      <c r="V470" s="266"/>
      <c r="W470" s="266"/>
      <c r="X470" s="266"/>
      <c r="Y470" s="266"/>
      <c r="Z470" s="266"/>
      <c r="AA470" s="266"/>
      <c r="AB470" s="266"/>
      <c r="AC470" s="266"/>
      <c r="AD470" s="266"/>
      <c r="AG470" s="11">
        <f t="shared" si="353"/>
        <v>16</v>
      </c>
      <c r="AI470" s="193" t="s">
        <v>56</v>
      </c>
      <c r="AJ470" s="163">
        <f t="shared" si="354"/>
        <v>0</v>
      </c>
      <c r="AK470" s="163">
        <f t="shared" si="355"/>
        <v>0</v>
      </c>
      <c r="AL470" s="163">
        <f t="shared" si="356"/>
        <v>0</v>
      </c>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row>
    <row r="471" spans="1:85" ht="15" x14ac:dyDescent="0.25">
      <c r="A471" s="11"/>
      <c r="C471" s="8" t="s">
        <v>63</v>
      </c>
      <c r="D471" s="420" t="s">
        <v>113</v>
      </c>
      <c r="E471" s="420"/>
      <c r="F471" s="420"/>
      <c r="G471" s="420"/>
      <c r="H471" s="420"/>
      <c r="I471" s="420"/>
      <c r="J471" s="420"/>
      <c r="K471" s="421" t="str">
        <f t="shared" si="352"/>
        <v/>
      </c>
      <c r="L471" s="421"/>
      <c r="M471" s="421"/>
      <c r="N471" s="421"/>
      <c r="O471" s="266"/>
      <c r="P471" s="266"/>
      <c r="Q471" s="266"/>
      <c r="R471" s="266"/>
      <c r="S471" s="266"/>
      <c r="T471" s="266"/>
      <c r="U471" s="266"/>
      <c r="V471" s="266"/>
      <c r="W471" s="266"/>
      <c r="X471" s="266"/>
      <c r="Y471" s="266"/>
      <c r="Z471" s="266"/>
      <c r="AA471" s="266"/>
      <c r="AB471" s="266"/>
      <c r="AC471" s="266"/>
      <c r="AD471" s="266"/>
      <c r="AG471" s="11">
        <f t="shared" si="353"/>
        <v>16</v>
      </c>
      <c r="AI471" s="193" t="s">
        <v>63</v>
      </c>
      <c r="AJ471" s="163">
        <f t="shared" si="354"/>
        <v>0</v>
      </c>
      <c r="AK471" s="163">
        <f t="shared" si="355"/>
        <v>0</v>
      </c>
      <c r="AL471" s="163">
        <f t="shared" si="356"/>
        <v>0</v>
      </c>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row>
    <row r="472" spans="1:85" ht="15" x14ac:dyDescent="0.25">
      <c r="A472" s="11"/>
      <c r="C472" s="8" t="s">
        <v>65</v>
      </c>
      <c r="D472" s="420" t="s">
        <v>114</v>
      </c>
      <c r="E472" s="420"/>
      <c r="F472" s="420"/>
      <c r="G472" s="420"/>
      <c r="H472" s="420"/>
      <c r="I472" s="420"/>
      <c r="J472" s="420"/>
      <c r="K472" s="421" t="str">
        <f t="shared" si="352"/>
        <v/>
      </c>
      <c r="L472" s="421"/>
      <c r="M472" s="421"/>
      <c r="N472" s="421"/>
      <c r="O472" s="266"/>
      <c r="P472" s="266"/>
      <c r="Q472" s="266"/>
      <c r="R472" s="266"/>
      <c r="S472" s="266"/>
      <c r="T472" s="266"/>
      <c r="U472" s="266"/>
      <c r="V472" s="266"/>
      <c r="W472" s="266"/>
      <c r="X472" s="266"/>
      <c r="Y472" s="266"/>
      <c r="Z472" s="266"/>
      <c r="AA472" s="266"/>
      <c r="AB472" s="266"/>
      <c r="AC472" s="266"/>
      <c r="AD472" s="266"/>
      <c r="AG472" s="11">
        <f t="shared" si="353"/>
        <v>16</v>
      </c>
      <c r="AI472" s="193" t="s">
        <v>65</v>
      </c>
      <c r="AJ472" s="163">
        <f t="shared" si="354"/>
        <v>0</v>
      </c>
      <c r="AK472" s="163">
        <f t="shared" si="355"/>
        <v>0</v>
      </c>
      <c r="AL472" s="163">
        <f t="shared" si="356"/>
        <v>0</v>
      </c>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row>
    <row r="473" spans="1:85" ht="15" x14ac:dyDescent="0.25">
      <c r="A473" s="11"/>
      <c r="C473" s="8" t="s">
        <v>67</v>
      </c>
      <c r="D473" s="420" t="s">
        <v>115</v>
      </c>
      <c r="E473" s="420"/>
      <c r="F473" s="420"/>
      <c r="G473" s="420"/>
      <c r="H473" s="420"/>
      <c r="I473" s="420"/>
      <c r="J473" s="420"/>
      <c r="K473" s="421" t="str">
        <f t="shared" si="352"/>
        <v/>
      </c>
      <c r="L473" s="421"/>
      <c r="M473" s="421"/>
      <c r="N473" s="421"/>
      <c r="O473" s="266"/>
      <c r="P473" s="266"/>
      <c r="Q473" s="266"/>
      <c r="R473" s="266"/>
      <c r="S473" s="266"/>
      <c r="T473" s="266"/>
      <c r="U473" s="266"/>
      <c r="V473" s="266"/>
      <c r="W473" s="266"/>
      <c r="X473" s="266"/>
      <c r="Y473" s="266"/>
      <c r="Z473" s="266"/>
      <c r="AA473" s="266"/>
      <c r="AB473" s="266"/>
      <c r="AC473" s="266"/>
      <c r="AD473" s="266"/>
      <c r="AG473" s="11">
        <f t="shared" si="353"/>
        <v>16</v>
      </c>
      <c r="AI473" s="193" t="s">
        <v>67</v>
      </c>
      <c r="AJ473" s="163">
        <f t="shared" si="354"/>
        <v>0</v>
      </c>
      <c r="AK473" s="163">
        <f t="shared" si="355"/>
        <v>0</v>
      </c>
      <c r="AL473" s="163">
        <f t="shared" si="356"/>
        <v>0</v>
      </c>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row>
    <row r="474" spans="1:85" ht="15" x14ac:dyDescent="0.25">
      <c r="A474" s="11"/>
      <c r="C474" s="8" t="s">
        <v>69</v>
      </c>
      <c r="D474" s="420" t="s">
        <v>177</v>
      </c>
      <c r="E474" s="420"/>
      <c r="F474" s="420"/>
      <c r="G474" s="420"/>
      <c r="H474" s="420"/>
      <c r="I474" s="420"/>
      <c r="J474" s="420"/>
      <c r="K474" s="421" t="str">
        <f t="shared" si="352"/>
        <v/>
      </c>
      <c r="L474" s="421"/>
      <c r="M474" s="421"/>
      <c r="N474" s="421"/>
      <c r="O474" s="266"/>
      <c r="P474" s="266"/>
      <c r="Q474" s="266"/>
      <c r="R474" s="266"/>
      <c r="S474" s="266"/>
      <c r="T474" s="266"/>
      <c r="U474" s="266"/>
      <c r="V474" s="266"/>
      <c r="W474" s="266"/>
      <c r="X474" s="266"/>
      <c r="Y474" s="266"/>
      <c r="Z474" s="266"/>
      <c r="AA474" s="266"/>
      <c r="AB474" s="266"/>
      <c r="AC474" s="266"/>
      <c r="AD474" s="266"/>
      <c r="AG474" s="11">
        <f t="shared" si="353"/>
        <v>16</v>
      </c>
      <c r="AI474" s="193" t="s">
        <v>69</v>
      </c>
      <c r="AJ474" s="163">
        <f t="shared" si="354"/>
        <v>0</v>
      </c>
      <c r="AK474" s="163">
        <f t="shared" si="355"/>
        <v>0</v>
      </c>
      <c r="AL474" s="163">
        <f t="shared" si="356"/>
        <v>0</v>
      </c>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row>
    <row r="475" spans="1:85" ht="15" x14ac:dyDescent="0.25">
      <c r="A475" s="11"/>
      <c r="C475" s="8" t="s">
        <v>90</v>
      </c>
      <c r="D475" s="420" t="s">
        <v>117</v>
      </c>
      <c r="E475" s="420"/>
      <c r="F475" s="420"/>
      <c r="G475" s="420"/>
      <c r="H475" s="420"/>
      <c r="I475" s="420"/>
      <c r="J475" s="420"/>
      <c r="K475" s="421" t="str">
        <f>IF(COUNTIF($M$79:$O$80,0)=2,"",IF(COUNTBLANK(S182:X182)=6,"",IF(COUNTIF(S182:X182,"NA")=3,"X","")))</f>
        <v/>
      </c>
      <c r="L475" s="421"/>
      <c r="M475" s="421"/>
      <c r="N475" s="421"/>
      <c r="O475" s="266"/>
      <c r="P475" s="266"/>
      <c r="Q475" s="266"/>
      <c r="R475" s="266"/>
      <c r="S475" s="266"/>
      <c r="T475" s="266"/>
      <c r="U475" s="266"/>
      <c r="V475" s="266"/>
      <c r="W475" s="266"/>
      <c r="X475" s="266"/>
      <c r="Y475" s="266"/>
      <c r="Z475" s="266"/>
      <c r="AA475" s="266"/>
      <c r="AB475" s="266"/>
      <c r="AC475" s="266"/>
      <c r="AD475" s="266"/>
      <c r="AG475" s="11">
        <f t="shared" si="353"/>
        <v>16</v>
      </c>
      <c r="AI475" s="193" t="s">
        <v>90</v>
      </c>
      <c r="AJ475" s="163">
        <f t="shared" si="354"/>
        <v>0</v>
      </c>
      <c r="AK475" s="163">
        <f t="shared" si="355"/>
        <v>0</v>
      </c>
      <c r="AL475" s="163">
        <f t="shared" si="356"/>
        <v>0</v>
      </c>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row>
    <row r="476" spans="1:85" ht="15" customHeight="1" x14ac:dyDescent="0.25">
      <c r="A476" s="11"/>
      <c r="C476" s="8" t="s">
        <v>179</v>
      </c>
      <c r="D476" s="334" t="s">
        <v>323</v>
      </c>
      <c r="E476" s="334"/>
      <c r="F476" s="334"/>
      <c r="G476" s="334"/>
      <c r="H476" s="334"/>
      <c r="I476" s="334"/>
      <c r="J476" s="334"/>
      <c r="K476" s="421" t="str">
        <f t="shared" si="352"/>
        <v/>
      </c>
      <c r="L476" s="421"/>
      <c r="M476" s="421"/>
      <c r="N476" s="421"/>
      <c r="O476" s="266"/>
      <c r="P476" s="266"/>
      <c r="Q476" s="266"/>
      <c r="R476" s="266"/>
      <c r="S476" s="266"/>
      <c r="T476" s="266"/>
      <c r="U476" s="266"/>
      <c r="V476" s="266"/>
      <c r="W476" s="266"/>
      <c r="X476" s="266"/>
      <c r="Y476" s="266"/>
      <c r="Z476" s="266"/>
      <c r="AA476" s="266"/>
      <c r="AB476" s="266"/>
      <c r="AC476" s="266"/>
      <c r="AD476" s="266"/>
      <c r="AG476" s="11">
        <f t="shared" si="353"/>
        <v>16</v>
      </c>
      <c r="AH476"/>
      <c r="AI476" s="193" t="s">
        <v>92</v>
      </c>
      <c r="AJ476" s="163">
        <f t="shared" si="354"/>
        <v>0</v>
      </c>
      <c r="AK476" s="163">
        <f t="shared" si="355"/>
        <v>0</v>
      </c>
      <c r="AL476" s="163">
        <f t="shared" si="356"/>
        <v>0</v>
      </c>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row>
    <row r="477" spans="1:85" ht="15" x14ac:dyDescent="0.25">
      <c r="A477" s="11"/>
      <c r="I477" s="39"/>
      <c r="N477" s="63" t="s">
        <v>34</v>
      </c>
      <c r="O477" s="271">
        <f>IF(AND(SUM(O466:R476)=0,COUNTIF(O466:R476,"NS")&gt;0),"NS",SUM(O466:R476))</f>
        <v>0</v>
      </c>
      <c r="P477" s="271"/>
      <c r="Q477" s="271"/>
      <c r="R477" s="271"/>
      <c r="S477" s="271">
        <f t="shared" ref="S477:AA477" si="357">IF(AND(SUM(S466:V476)=0,COUNTIF(S466:V476,"NS")&gt;0),"NS",SUM(S466:V476))</f>
        <v>0</v>
      </c>
      <c r="T477" s="271"/>
      <c r="U477" s="271"/>
      <c r="V477" s="271"/>
      <c r="W477" s="271">
        <f t="shared" si="357"/>
        <v>0</v>
      </c>
      <c r="X477" s="271"/>
      <c r="Y477" s="271"/>
      <c r="Z477" s="271"/>
      <c r="AA477" s="271">
        <f t="shared" si="357"/>
        <v>0</v>
      </c>
      <c r="AB477" s="271"/>
      <c r="AC477" s="271"/>
      <c r="AD477" s="271"/>
      <c r="AG477"/>
      <c r="AH477"/>
      <c r="AI477"/>
      <c r="AJ477" s="208">
        <f t="shared" ref="AJ477" si="358">SUM(AJ466:AJ476)</f>
        <v>0</v>
      </c>
      <c r="AK477" s="208">
        <f t="shared" ref="AK477" si="359">SUM(AK466:AK476)</f>
        <v>0</v>
      </c>
      <c r="AL477" s="208">
        <f t="shared" ref="AL477" si="360">SUM(AL466:AL476)</f>
        <v>0</v>
      </c>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row>
    <row r="478" spans="1:85" ht="15" customHeight="1" x14ac:dyDescent="0.25">
      <c r="B478" s="245" t="str">
        <f>IF(OR(AG464=AH464,AG464=AI464),"","Error: Debe completar toda la información requerida.")</f>
        <v/>
      </c>
      <c r="C478" s="245"/>
      <c r="D478" s="245"/>
      <c r="E478" s="245"/>
      <c r="F478" s="245"/>
      <c r="G478" s="245"/>
      <c r="H478" s="245"/>
      <c r="I478" s="245"/>
      <c r="J478" s="245"/>
      <c r="K478" s="245"/>
      <c r="L478" s="245"/>
      <c r="M478" s="245"/>
      <c r="N478" s="245"/>
      <c r="O478" s="245"/>
      <c r="P478" s="245"/>
      <c r="Q478" s="245"/>
      <c r="R478" s="245"/>
      <c r="S478" s="245"/>
      <c r="T478" s="245"/>
      <c r="U478" s="245"/>
      <c r="V478" s="245"/>
      <c r="W478" s="245"/>
      <c r="X478" s="245"/>
      <c r="Y478" s="245"/>
      <c r="Z478" s="245"/>
      <c r="AA478" s="245"/>
      <c r="AB478" s="245"/>
      <c r="AC478" s="245"/>
      <c r="AD478" s="245"/>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row>
    <row r="479" spans="1:85" ht="24" customHeight="1" x14ac:dyDescent="0.25">
      <c r="C479" s="272" t="s">
        <v>315</v>
      </c>
      <c r="D479" s="272"/>
      <c r="E479" s="272"/>
      <c r="F479" s="272"/>
      <c r="G479" s="272"/>
      <c r="H479" s="272"/>
      <c r="I479" s="272"/>
      <c r="J479" s="272"/>
      <c r="K479" s="272"/>
      <c r="L479" s="272"/>
      <c r="M479" s="272"/>
      <c r="N479" s="272"/>
      <c r="O479" s="272"/>
      <c r="P479" s="272"/>
      <c r="Q479" s="272"/>
      <c r="R479" s="272"/>
      <c r="S479" s="272"/>
      <c r="T479" s="272"/>
      <c r="U479" s="272"/>
      <c r="V479" s="272"/>
      <c r="W479" s="272"/>
      <c r="X479" s="272"/>
      <c r="Y479" s="272"/>
      <c r="Z479" s="272"/>
      <c r="AA479" s="272"/>
      <c r="AB479" s="272"/>
      <c r="AC479" s="272"/>
      <c r="AD479" s="272"/>
      <c r="AG479"/>
      <c r="AH479"/>
      <c r="AI479"/>
      <c r="AJ479" s="163" t="s">
        <v>697</v>
      </c>
      <c r="AK479" s="163" t="s">
        <v>700</v>
      </c>
      <c r="AL479" s="163" t="s">
        <v>701</v>
      </c>
      <c r="AM479" s="210" t="s">
        <v>702</v>
      </c>
      <c r="AN479" s="210" t="s">
        <v>703</v>
      </c>
      <c r="AO479" s="210" t="s">
        <v>704</v>
      </c>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row>
    <row r="480" spans="1:85" ht="60" customHeight="1" x14ac:dyDescent="0.25">
      <c r="C480" s="301"/>
      <c r="D480" s="301"/>
      <c r="E480" s="301"/>
      <c r="F480" s="301"/>
      <c r="G480" s="301"/>
      <c r="H480" s="301"/>
      <c r="I480" s="301"/>
      <c r="J480" s="301"/>
      <c r="K480" s="301"/>
      <c r="L480" s="301"/>
      <c r="M480" s="301"/>
      <c r="N480" s="301"/>
      <c r="O480" s="301"/>
      <c r="P480" s="301"/>
      <c r="Q480" s="301"/>
      <c r="R480" s="301"/>
      <c r="S480" s="301"/>
      <c r="T480" s="301"/>
      <c r="U480" s="301"/>
      <c r="V480" s="301"/>
      <c r="W480" s="301"/>
      <c r="X480" s="301"/>
      <c r="Y480" s="301"/>
      <c r="Z480" s="301"/>
      <c r="AA480" s="301"/>
      <c r="AB480" s="301"/>
      <c r="AC480" s="301"/>
      <c r="AD480" s="301"/>
      <c r="AG480"/>
      <c r="AH480"/>
      <c r="AI480" s="193" t="s">
        <v>36</v>
      </c>
      <c r="AJ480" s="163">
        <f>IF(AND(SUM(O466:R476,O450:R460)=0,SUM(COUNTIF(O450:R460,"NS"),COUNTIF(O466:R476,"NS"))&gt;0),"NS",SUM(O466:R476,O450:R460))</f>
        <v>0</v>
      </c>
      <c r="AK480" s="163">
        <f>IF(AND(SUM(S466:V476,S450:V460)=0,SUM(COUNTIF(S450:V460,"NS"),COUNTIF(S466:V476,"NS"))&gt;0),"NS",SUM(S466:V476,S450:V460))</f>
        <v>0</v>
      </c>
      <c r="AL480" s="163">
        <f>IF(AND(SUM(W466:AD476,W450:AD460)=0,SUM(COUNTIF(W450:AD460,"NS"),COUNTIF(W466:AD476,"NS"))&gt;0),"NS",SUM(W466:AD476,W450:AD460))</f>
        <v>0</v>
      </c>
      <c r="AM480" s="209">
        <f>IF($AG$448=$AH$448,0,IF(SUM($AJ$477,$AJ$461)=0,0,IF(AND(AK480="NS",AJ480="NS"),0,IF(AK480&gt;=AJ480,0,1))))</f>
        <v>0</v>
      </c>
      <c r="AN480" s="209">
        <f>IF($AG$448=$AH$448,0,IF(SUM($AK$477,$AK$461)=0,0,IF(AND(AK480="NS",AL480="NS"),0,IF(AK480&gt;=AL480,0,1))))</f>
        <v>0</v>
      </c>
      <c r="AO480" s="209">
        <f>IF($AG$448=$AH$448,0,IF(SUM($AL$477,$AL$461)=0,0,IF(AND(AJ480="NS",AL480="NS"),0,IF(AL480&gt;=AJ480,0,1))))</f>
        <v>0</v>
      </c>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row>
    <row r="481" spans="1:85" ht="15" customHeight="1" x14ac:dyDescent="0.25">
      <c r="B481" s="243" t="str">
        <f>IF(SUM(AJ461:AL461)&gt;=1,"Error: Verificar la consistencia y el registro de atendidos de la tabla 1","")</f>
        <v/>
      </c>
      <c r="C481" s="243"/>
      <c r="D481" s="243"/>
      <c r="E481" s="243"/>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row>
    <row r="482" spans="1:85" ht="15" customHeight="1" x14ac:dyDescent="0.25">
      <c r="B482" s="243" t="str">
        <f>IF(SUM(AJ477:AL477)&gt;=1,"Error: Verificar la consistencia y el registro de atendidos de la tabla 2","")</f>
        <v/>
      </c>
      <c r="C482" s="243"/>
      <c r="D482" s="243"/>
      <c r="E482" s="243"/>
      <c r="F482" s="243"/>
      <c r="G482" s="243"/>
      <c r="H482" s="243"/>
      <c r="I482" s="243"/>
      <c r="J482" s="243"/>
      <c r="K482" s="243"/>
      <c r="L482" s="243"/>
      <c r="M482" s="243"/>
      <c r="N482" s="243"/>
      <c r="O482" s="243"/>
      <c r="P482" s="243"/>
      <c r="Q482" s="243"/>
      <c r="R482" s="243"/>
      <c r="S482" s="243"/>
      <c r="T482" s="243"/>
      <c r="U482" s="243"/>
      <c r="V482" s="243"/>
      <c r="W482" s="243"/>
      <c r="X482" s="243"/>
      <c r="Y482" s="243"/>
      <c r="Z482" s="243"/>
      <c r="AA482" s="243"/>
      <c r="AB482" s="243"/>
      <c r="AC482" s="243"/>
      <c r="AD482" s="243"/>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row>
    <row r="483" spans="1:85" ht="15" customHeight="1" x14ac:dyDescent="0.25">
      <c r="B483" s="243" t="str">
        <f>IF(SUM(AM480:AO480)&gt;=1,"Error: Verificar la consistencia y el registro de atendidos de ambas tablas","")</f>
        <v/>
      </c>
      <c r="C483" s="243"/>
      <c r="D483" s="243"/>
      <c r="E483" s="243"/>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row>
    <row r="484" spans="1:85" ht="36" customHeight="1" x14ac:dyDescent="0.25">
      <c r="A484" s="4" t="s">
        <v>196</v>
      </c>
      <c r="B484" s="324" t="s">
        <v>528</v>
      </c>
      <c r="C484" s="324"/>
      <c r="D484" s="324"/>
      <c r="E484" s="324"/>
      <c r="F484" s="324"/>
      <c r="G484" s="324"/>
      <c r="H484" s="324"/>
      <c r="I484" s="324"/>
      <c r="J484" s="324"/>
      <c r="K484" s="324"/>
      <c r="L484" s="324"/>
      <c r="M484" s="324"/>
      <c r="N484" s="324"/>
      <c r="O484" s="324"/>
      <c r="P484" s="324"/>
      <c r="Q484" s="324"/>
      <c r="R484" s="324"/>
      <c r="S484" s="324"/>
      <c r="T484" s="324"/>
      <c r="U484" s="324"/>
      <c r="V484" s="324"/>
      <c r="W484" s="324"/>
      <c r="X484" s="324"/>
      <c r="Y484" s="324"/>
      <c r="Z484" s="324"/>
      <c r="AA484" s="324"/>
      <c r="AB484" s="324"/>
      <c r="AC484" s="324"/>
      <c r="AD484" s="32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row>
    <row r="485" spans="1:85" ht="48" customHeight="1" x14ac:dyDescent="0.25">
      <c r="C485" s="272" t="s">
        <v>535</v>
      </c>
      <c r="D485" s="290"/>
      <c r="E485" s="290"/>
      <c r="F485" s="290"/>
      <c r="G485" s="290"/>
      <c r="H485" s="290"/>
      <c r="I485" s="290"/>
      <c r="J485" s="290"/>
      <c r="K485" s="290"/>
      <c r="L485" s="290"/>
      <c r="M485" s="290"/>
      <c r="N485" s="290"/>
      <c r="O485" s="290"/>
      <c r="P485" s="290"/>
      <c r="Q485" s="290"/>
      <c r="R485" s="290"/>
      <c r="S485" s="290"/>
      <c r="T485" s="290"/>
      <c r="U485" s="290"/>
      <c r="V485" s="290"/>
      <c r="W485" s="290"/>
      <c r="X485" s="290"/>
      <c r="Y485" s="290"/>
      <c r="Z485" s="290"/>
      <c r="AA485" s="290"/>
      <c r="AB485" s="290"/>
      <c r="AC485" s="290"/>
      <c r="AD485" s="290"/>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row>
    <row r="486" spans="1:85" ht="24" customHeight="1" x14ac:dyDescent="0.25">
      <c r="C486" s="272" t="s">
        <v>371</v>
      </c>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290"/>
      <c r="Z486" s="290"/>
      <c r="AA486" s="290"/>
      <c r="AB486" s="290"/>
      <c r="AC486" s="290"/>
      <c r="AD486" s="290"/>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row>
    <row r="487" spans="1:85" ht="36" customHeight="1" x14ac:dyDescent="0.25">
      <c r="C487" s="288" t="s">
        <v>372</v>
      </c>
      <c r="D487" s="289"/>
      <c r="E487" s="289"/>
      <c r="F487" s="289"/>
      <c r="G487" s="289"/>
      <c r="H487" s="289"/>
      <c r="I487" s="289"/>
      <c r="J487" s="289"/>
      <c r="K487" s="289"/>
      <c r="L487" s="289"/>
      <c r="M487" s="289"/>
      <c r="N487" s="289"/>
      <c r="O487" s="289"/>
      <c r="P487" s="289"/>
      <c r="Q487" s="289"/>
      <c r="R487" s="289"/>
      <c r="S487" s="289"/>
      <c r="T487" s="289"/>
      <c r="U487" s="289"/>
      <c r="V487" s="289"/>
      <c r="W487" s="289"/>
      <c r="X487" s="289"/>
      <c r="Y487" s="289"/>
      <c r="Z487" s="289"/>
      <c r="AA487" s="289"/>
      <c r="AB487" s="289"/>
      <c r="AC487" s="289"/>
      <c r="AD487" s="289"/>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row>
    <row r="488" spans="1:85" ht="60" customHeight="1" x14ac:dyDescent="0.25">
      <c r="C488" s="272" t="s">
        <v>381</v>
      </c>
      <c r="D488" s="290"/>
      <c r="E488" s="290"/>
      <c r="F488" s="290"/>
      <c r="G488" s="290"/>
      <c r="H488" s="290"/>
      <c r="I488" s="290"/>
      <c r="J488" s="290"/>
      <c r="K488" s="290"/>
      <c r="L488" s="290"/>
      <c r="M488" s="290"/>
      <c r="N488" s="290"/>
      <c r="O488" s="290"/>
      <c r="P488" s="290"/>
      <c r="Q488" s="290"/>
      <c r="R488" s="290"/>
      <c r="S488" s="290"/>
      <c r="T488" s="290"/>
      <c r="U488" s="290"/>
      <c r="V488" s="290"/>
      <c r="W488" s="290"/>
      <c r="X488" s="290"/>
      <c r="Y488" s="290"/>
      <c r="Z488" s="290"/>
      <c r="AA488" s="290"/>
      <c r="AB488" s="290"/>
      <c r="AC488" s="290"/>
      <c r="AD488" s="290"/>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row>
    <row r="489" spans="1:85" ht="60" customHeight="1" x14ac:dyDescent="0.25">
      <c r="C489" s="272" t="s">
        <v>529</v>
      </c>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290"/>
      <c r="Z489" s="290"/>
      <c r="AA489" s="290"/>
      <c r="AB489" s="290"/>
      <c r="AC489" s="290"/>
      <c r="AD489" s="290"/>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row>
    <row r="490" spans="1:85" ht="60" customHeight="1" x14ac:dyDescent="0.25">
      <c r="C490" s="272" t="s">
        <v>382</v>
      </c>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290"/>
      <c r="Z490" s="290"/>
      <c r="AA490" s="290"/>
      <c r="AB490" s="290"/>
      <c r="AC490" s="290"/>
      <c r="AD490" s="2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row>
    <row r="491" spans="1:85" ht="60" customHeight="1" x14ac:dyDescent="0.25">
      <c r="C491" s="272" t="s">
        <v>530</v>
      </c>
      <c r="D491" s="290"/>
      <c r="E491" s="290"/>
      <c r="F491" s="290"/>
      <c r="G491" s="290"/>
      <c r="H491" s="290"/>
      <c r="I491" s="290"/>
      <c r="J491" s="290"/>
      <c r="K491" s="290"/>
      <c r="L491" s="290"/>
      <c r="M491" s="290"/>
      <c r="N491" s="290"/>
      <c r="O491" s="290"/>
      <c r="P491" s="290"/>
      <c r="Q491" s="290"/>
      <c r="R491" s="290"/>
      <c r="S491" s="290"/>
      <c r="T491" s="290"/>
      <c r="U491" s="290"/>
      <c r="V491" s="290"/>
      <c r="W491" s="290"/>
      <c r="X491" s="290"/>
      <c r="Y491" s="290"/>
      <c r="Z491" s="290"/>
      <c r="AA491" s="290"/>
      <c r="AB491" s="290"/>
      <c r="AC491" s="290"/>
      <c r="AD491" s="290"/>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row>
    <row r="492" spans="1:85" ht="24" customHeight="1" x14ac:dyDescent="0.25">
      <c r="C492" s="272" t="s">
        <v>394</v>
      </c>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290"/>
      <c r="Z492" s="290"/>
      <c r="AA492" s="290"/>
      <c r="AB492" s="290"/>
      <c r="AC492" s="290"/>
      <c r="AD492" s="290"/>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row>
    <row r="493" spans="1:85" ht="15" customHeight="1" x14ac:dyDescent="0.25">
      <c r="C493" s="99"/>
      <c r="D493" s="98"/>
      <c r="E493" s="98"/>
      <c r="F493" s="98"/>
      <c r="G493" s="98"/>
      <c r="H493" s="98"/>
      <c r="I493" s="98"/>
      <c r="J493" s="98"/>
      <c r="K493" s="98"/>
      <c r="L493" s="98"/>
      <c r="M493" s="98"/>
      <c r="N493" s="98"/>
      <c r="O493" s="98"/>
      <c r="P493" s="98"/>
      <c r="Q493" s="98"/>
      <c r="R493" s="98"/>
      <c r="S493" s="98"/>
      <c r="T493" s="98"/>
      <c r="U493" s="98"/>
      <c r="V493" s="98"/>
      <c r="W493" s="98"/>
      <c r="X493" s="98"/>
      <c r="Y493" s="98"/>
      <c r="Z493" s="98"/>
      <c r="AA493" s="98"/>
      <c r="AB493" s="98"/>
      <c r="AC493" s="98"/>
      <c r="AD493" s="98"/>
      <c r="AG493">
        <f>COUNTBLANK(O497:AD498)</f>
        <v>32</v>
      </c>
      <c r="AH493">
        <v>32</v>
      </c>
      <c r="AI493">
        <f>IF(SUM(AG497:AG498)=24,AG493,SUM(AG497:AG498))</f>
        <v>2</v>
      </c>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row>
    <row r="494" spans="1:85" ht="15" customHeight="1" x14ac:dyDescent="0.25">
      <c r="C494" s="270" t="s">
        <v>105</v>
      </c>
      <c r="D494" s="270"/>
      <c r="E494" s="270"/>
      <c r="F494" s="270"/>
      <c r="G494" s="270"/>
      <c r="H494" s="270"/>
      <c r="I494" s="270"/>
      <c r="J494" s="270"/>
      <c r="K494" s="274" t="s">
        <v>107</v>
      </c>
      <c r="L494" s="274"/>
      <c r="M494" s="274"/>
      <c r="N494" s="274"/>
      <c r="O494" s="270" t="s">
        <v>484</v>
      </c>
      <c r="P494" s="270"/>
      <c r="Q494" s="270"/>
      <c r="R494" s="270"/>
      <c r="S494" s="270"/>
      <c r="T494" s="270"/>
      <c r="U494" s="270"/>
      <c r="V494" s="270"/>
      <c r="W494" s="270"/>
      <c r="X494" s="270"/>
      <c r="Y494" s="270"/>
      <c r="Z494" s="270"/>
      <c r="AA494" s="270"/>
      <c r="AB494" s="270"/>
      <c r="AC494" s="270"/>
      <c r="AD494" s="270"/>
      <c r="AJ494" s="454" t="s">
        <v>484</v>
      </c>
      <c r="AK494" s="455"/>
      <c r="AL494" s="455"/>
      <c r="AM494" s="455"/>
      <c r="AN494" s="455"/>
      <c r="AO494" s="455"/>
      <c r="AP494" s="455"/>
      <c r="AQ494" s="455"/>
      <c r="AR494" s="455"/>
      <c r="AS494" s="455"/>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row>
    <row r="495" spans="1:85" ht="36" customHeight="1" x14ac:dyDescent="0.25">
      <c r="C495" s="270"/>
      <c r="D495" s="270"/>
      <c r="E495" s="270"/>
      <c r="F495" s="270"/>
      <c r="G495" s="270"/>
      <c r="H495" s="270"/>
      <c r="I495" s="270"/>
      <c r="J495" s="270"/>
      <c r="K495" s="274"/>
      <c r="L495" s="274"/>
      <c r="M495" s="274"/>
      <c r="N495" s="274"/>
      <c r="O495" s="335" t="s">
        <v>379</v>
      </c>
      <c r="P495" s="335"/>
      <c r="Q495" s="335"/>
      <c r="R495" s="335"/>
      <c r="S495" s="335"/>
      <c r="T495" s="335"/>
      <c r="U495" s="335"/>
      <c r="V495" s="335"/>
      <c r="W495" s="335" t="s">
        <v>380</v>
      </c>
      <c r="X495" s="335"/>
      <c r="Y495" s="335"/>
      <c r="Z495" s="335"/>
      <c r="AA495" s="335"/>
      <c r="AB495" s="335"/>
      <c r="AC495" s="335"/>
      <c r="AD495" s="335"/>
      <c r="AI495" s="456" t="s">
        <v>376</v>
      </c>
      <c r="AJ495" s="456"/>
      <c r="AK495" s="456"/>
      <c r="AL495" s="456"/>
      <c r="AM495" s="456"/>
      <c r="AN495" s="456"/>
      <c r="AP495" s="345" t="s">
        <v>377</v>
      </c>
      <c r="AQ495" s="346"/>
      <c r="AR495" s="346"/>
      <c r="AS495" s="346"/>
      <c r="AT495" s="346"/>
      <c r="AU495" s="346"/>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row>
    <row r="496" spans="1:85" ht="24" customHeight="1" x14ac:dyDescent="0.25">
      <c r="C496" s="270"/>
      <c r="D496" s="270"/>
      <c r="E496" s="270"/>
      <c r="F496" s="270"/>
      <c r="G496" s="270"/>
      <c r="H496" s="270"/>
      <c r="I496" s="270"/>
      <c r="J496" s="270"/>
      <c r="K496" s="274"/>
      <c r="L496" s="274"/>
      <c r="M496" s="274"/>
      <c r="N496" s="274"/>
      <c r="O496" s="271" t="s">
        <v>376</v>
      </c>
      <c r="P496" s="271"/>
      <c r="Q496" s="271"/>
      <c r="R496" s="271"/>
      <c r="S496" s="271" t="s">
        <v>377</v>
      </c>
      <c r="T496" s="271"/>
      <c r="U496" s="271"/>
      <c r="V496" s="271"/>
      <c r="W496" s="271" t="s">
        <v>376</v>
      </c>
      <c r="X496" s="271"/>
      <c r="Y496" s="271"/>
      <c r="Z496" s="271"/>
      <c r="AA496" s="271" t="s">
        <v>377</v>
      </c>
      <c r="AB496" s="271"/>
      <c r="AC496" s="271"/>
      <c r="AD496" s="271"/>
      <c r="AI496" s="11" t="s">
        <v>588</v>
      </c>
      <c r="AJ496" s="111" t="s">
        <v>562</v>
      </c>
      <c r="AK496" s="111" t="s">
        <v>560</v>
      </c>
      <c r="AL496" s="111" t="s">
        <v>559</v>
      </c>
      <c r="AM496" s="111" t="s">
        <v>561</v>
      </c>
      <c r="AN496" s="111" t="s">
        <v>589</v>
      </c>
      <c r="AP496" s="11" t="s">
        <v>588</v>
      </c>
      <c r="AQ496" s="111" t="s">
        <v>562</v>
      </c>
      <c r="AR496" s="111" t="s">
        <v>560</v>
      </c>
      <c r="AS496" s="111" t="s">
        <v>559</v>
      </c>
      <c r="AT496" s="111" t="s">
        <v>561</v>
      </c>
      <c r="AU496" s="111" t="s">
        <v>589</v>
      </c>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row>
    <row r="497" spans="1:85" ht="15" customHeight="1" x14ac:dyDescent="0.25">
      <c r="C497" s="8" t="s">
        <v>36</v>
      </c>
      <c r="D497" s="420" t="s">
        <v>111</v>
      </c>
      <c r="E497" s="420"/>
      <c r="F497" s="420"/>
      <c r="G497" s="420"/>
      <c r="H497" s="420"/>
      <c r="I497" s="420"/>
      <c r="J497" s="436"/>
      <c r="K497" s="428" t="str">
        <f>IF(OR(L176=2,L176=9),"x","")</f>
        <v/>
      </c>
      <c r="L497" s="430"/>
      <c r="M497" s="430"/>
      <c r="N497" s="429"/>
      <c r="O497" s="398"/>
      <c r="P497" s="398"/>
      <c r="Q497" s="398"/>
      <c r="R497" s="398"/>
      <c r="S497" s="398"/>
      <c r="T497" s="398"/>
      <c r="U497" s="398"/>
      <c r="V497" s="398"/>
      <c r="W497" s="398"/>
      <c r="X497" s="398"/>
      <c r="Y497" s="398"/>
      <c r="Z497" s="398"/>
      <c r="AA497" s="398"/>
      <c r="AB497" s="398"/>
      <c r="AC497" s="398"/>
      <c r="AD497" s="398"/>
      <c r="AG497" s="11">
        <f>IF(AND(K497="x",COUNTBLANK(O497:AD497)=16),12,IF(AND(COUNTBLANK(O497:AD497)=12,K497&lt;&gt;"x"),COUNTBLANK(O497:AD497),1))</f>
        <v>1</v>
      </c>
      <c r="AI497" s="171">
        <f>IF(S459&gt;0,1,0)</f>
        <v>0</v>
      </c>
      <c r="AJ497" s="163">
        <f>S453</f>
        <v>0</v>
      </c>
      <c r="AK497" s="163">
        <f>COUNTIF(O497,"NS")+COUNTIF(W497,"NS")</f>
        <v>0</v>
      </c>
      <c r="AL497" s="163">
        <f>SUM(O497,W497)</f>
        <v>0</v>
      </c>
      <c r="AM497" s="170">
        <f>IF($AG$493=$AH$493,0,IF(OR(AND(AJ497=0,AK497&gt;0),AND(AJ497="NS",AL497&gt;0),AND(AJ497="ns",AL497=0,AK497=0)),1,IF(OR(AND(AJ497&gt;0,AK497=2),AND(AJ497="NS",AK497=2),AND(AJ497="NS",AL497=0,AK497&gt;0),AJ497=AL497),0,1)))</f>
        <v>0</v>
      </c>
      <c r="AN497">
        <f>IF($AG$493=$AH$493,0,IF(OR(AND(AJ497=0,AK497&gt;0),AND(AJ497="NS",AL497&gt;0),AND(AJ497="ns",AL497=0,AK497=0)),1,IF(OR(AND(AJ497&gt;0,AK497=2),AND(AJ497="NS",AK497=2),AND(AJ497="NS",AL497=0,AK497&gt;0),AJ497&lt;=AL497),0,1)))</f>
        <v>0</v>
      </c>
      <c r="AP497" s="171">
        <f>IF(W459&gt;0,1,0)</f>
        <v>0</v>
      </c>
      <c r="AQ497" s="163">
        <f>W453</f>
        <v>0</v>
      </c>
      <c r="AR497" s="163">
        <f>COUNTIF(S497,"NS")+COUNTIF(AA497,"NS")</f>
        <v>0</v>
      </c>
      <c r="AS497" s="163">
        <f>SUM(S497,AA497)</f>
        <v>0</v>
      </c>
      <c r="AT497" s="170">
        <f>IF($AG$493=$AH$493,0,IF(OR(AND(AQ497=0,AR497&gt;0),AND(AQ497="NS",AS497&gt;0),AND(AQ497="ns",AS497=0,AR497=0)),1,IF(OR(AND(AQ497&gt;0,AR497=2),AND(AQ497="NS",AR497=2),AND(AQ497="NS",AS497=0,AR497&gt;0),AQ497=AS497),0,1)))</f>
        <v>0</v>
      </c>
      <c r="AU497" s="170">
        <f>IF($AG$493=$AH$493,0,IF(OR(AND(AQ497=0,AR497&gt;0),AND(AQ497="NS",AS497&gt;0),AND(AQ497="ns",AS497=0,AR497=0)),1,IF(OR(AND(AQ497&gt;0,AR497=2),AND(AQ497="NS",AR497=2),AND(AQ497="NS",AS497=0,AR497&gt;0),AQ497&lt;=AS497),0,1)))</f>
        <v>0</v>
      </c>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row>
    <row r="498" spans="1:85" ht="15" customHeight="1" x14ac:dyDescent="0.25">
      <c r="C498" s="8" t="s">
        <v>38</v>
      </c>
      <c r="D498" s="420" t="s">
        <v>112</v>
      </c>
      <c r="E498" s="420"/>
      <c r="F498" s="420"/>
      <c r="G498" s="420"/>
      <c r="H498" s="420"/>
      <c r="I498" s="420"/>
      <c r="J498" s="436"/>
      <c r="K498" s="428" t="str">
        <f>IF(OR(L177=2,L177=9),"x","")</f>
        <v/>
      </c>
      <c r="L498" s="430"/>
      <c r="M498" s="430"/>
      <c r="N498" s="429"/>
      <c r="O498" s="398"/>
      <c r="P498" s="398"/>
      <c r="Q498" s="398"/>
      <c r="R498" s="398"/>
      <c r="S498" s="398"/>
      <c r="T498" s="398"/>
      <c r="U498" s="398"/>
      <c r="V498" s="398"/>
      <c r="W498" s="398"/>
      <c r="X498" s="398"/>
      <c r="Y498" s="398"/>
      <c r="Z498" s="398"/>
      <c r="AA498" s="398"/>
      <c r="AB498" s="398"/>
      <c r="AC498" s="398"/>
      <c r="AD498" s="398"/>
      <c r="AG498" s="11">
        <f>IF(AND(K498="x",COUNTBLANK(O498:AD498)=16),12,IF(AND(COUNTBLANK(O498:AD498)=12,K498&lt;&gt;"x"),COUNTBLANK(O498:AD498),1))</f>
        <v>1</v>
      </c>
      <c r="AI498" s="171">
        <f>IF(S459&gt;0,1,0)</f>
        <v>0</v>
      </c>
      <c r="AJ498" s="163">
        <f>S454</f>
        <v>0</v>
      </c>
      <c r="AK498" s="163">
        <f>COUNTIF(O498,"NS")+COUNTIF(W498,"NS")</f>
        <v>0</v>
      </c>
      <c r="AL498" s="163">
        <f>SUM(O498,W498)</f>
        <v>0</v>
      </c>
      <c r="AM498" s="170">
        <f>IF($AG$493=$AH$493,0,IF(OR(AND(AJ498=0,AK498&gt;0),AND(AJ498="NS",AL498&gt;0),AND(AJ498="ns",AL498=0,AK498=0)),1,IF(OR(AND(AJ498&gt;0,AK498=2),AND(AJ498="NS",AK498=2),AND(AJ498="NS",AL498=0,AK498&gt;0),AJ498=AL498),0,1)))</f>
        <v>0</v>
      </c>
      <c r="AN498">
        <f>IF($AG$493=$AH$493,0,IF(OR(AND(AJ498=0,AK498&gt;0),AND(AJ498="NS",AL498&gt;0),AND(AJ498="ns",AL498=0,AK498=0)),1,IF(OR(AND(AJ498&gt;0,AK498=2),AND(AJ498="NS",AK498=2),AND(AJ498="NS",AL498=0,AK498&gt;0),AJ498&lt;=AL498),0,1)))</f>
        <v>0</v>
      </c>
      <c r="AP498" s="171">
        <f>IF(W459&gt;0,1,0)</f>
        <v>0</v>
      </c>
      <c r="AQ498" s="163">
        <f>W454</f>
        <v>0</v>
      </c>
      <c r="AR498" s="163">
        <f>COUNTIF(S498,"NS")+COUNTIF(AA498,"NS")</f>
        <v>0</v>
      </c>
      <c r="AS498" s="163">
        <f>SUM(S498,AA498)</f>
        <v>0</v>
      </c>
      <c r="AT498" s="170">
        <f>IF($AG$493=$AH$493,0,IF(OR(AND(AQ498=0,AR498&gt;0),AND(AQ498="NS",AS498&gt;0),AND(AQ498="ns",AS498=0,AR498=0)),1,IF(OR(AND(AQ498&gt;0,AR498=2),AND(AQ498="NS",AR498=2),AND(AQ498="NS",AS498=0,AR498&gt;0),AQ498=AS498),0,1)))</f>
        <v>0</v>
      </c>
      <c r="AU498" s="170">
        <f>IF($AG$493=$AH$493,0,IF(OR(AND(AQ498=0,AR498&gt;0),AND(AQ498="NS",AS498&gt;0),AND(AQ498="ns",AS498=0,AR498=0)),1,IF(OR(AND(AQ498&gt;0,AR498=2),AND(AQ498="NS",AR498=2),AND(AQ498="NS",AS498=0,AR498&gt;0),AQ498&lt;=AS498),0,1)))</f>
        <v>0</v>
      </c>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row>
    <row r="499" spans="1:85" ht="15" customHeight="1" x14ac:dyDescent="0.25">
      <c r="I499" s="13"/>
      <c r="N499" s="63" t="s">
        <v>34</v>
      </c>
      <c r="O499" s="425">
        <f t="shared" ref="O499" si="361">IF(AND(SUM(O497:R498)=0,COUNTIF(O497:R498,"NS")&gt;0),"NS",SUM(O497:R498))</f>
        <v>0</v>
      </c>
      <c r="P499" s="426"/>
      <c r="Q499" s="426"/>
      <c r="R499" s="427"/>
      <c r="S499" s="425">
        <f t="shared" ref="S499:AA499" si="362">IF(AND(SUM(S497:V498)=0,COUNTIF(S497:V498,"NS")&gt;0),"NS",SUM(S497:V498))</f>
        <v>0</v>
      </c>
      <c r="T499" s="426"/>
      <c r="U499" s="426"/>
      <c r="V499" s="427"/>
      <c r="W499" s="425">
        <f t="shared" si="362"/>
        <v>0</v>
      </c>
      <c r="X499" s="426"/>
      <c r="Y499" s="426"/>
      <c r="Z499" s="427"/>
      <c r="AA499" s="425">
        <f t="shared" si="362"/>
        <v>0</v>
      </c>
      <c r="AB499" s="426"/>
      <c r="AC499" s="426"/>
      <c r="AD499" s="427"/>
      <c r="AG499"/>
      <c r="AN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row>
    <row r="500" spans="1:85" ht="15" customHeight="1" x14ac:dyDescent="0.25">
      <c r="I500" s="13"/>
      <c r="J500" s="13"/>
      <c r="AG500"/>
      <c r="AN500" s="117">
        <f>IF(AI497=0,SUM(AM497:AM498),SUM(AN497:AN498))</f>
        <v>0</v>
      </c>
      <c r="AR500"/>
      <c r="AS500"/>
      <c r="AT500"/>
      <c r="AU500" s="117">
        <f>IF(AP497=0,SUM(AT497:AT498),SUM(AU497:AU498))</f>
        <v>0</v>
      </c>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row>
    <row r="501" spans="1:85" ht="24" customHeight="1" x14ac:dyDescent="0.25">
      <c r="C501" s="272" t="s">
        <v>315</v>
      </c>
      <c r="D501" s="272"/>
      <c r="E501" s="272"/>
      <c r="F501" s="272"/>
      <c r="G501" s="272"/>
      <c r="H501" s="272"/>
      <c r="I501" s="272"/>
      <c r="J501" s="272"/>
      <c r="K501" s="272"/>
      <c r="L501" s="272"/>
      <c r="M501" s="272"/>
      <c r="N501" s="272"/>
      <c r="O501" s="272"/>
      <c r="P501" s="272"/>
      <c r="Q501" s="272"/>
      <c r="R501" s="272"/>
      <c r="S501" s="272"/>
      <c r="T501" s="272"/>
      <c r="U501" s="272"/>
      <c r="V501" s="272"/>
      <c r="W501" s="272"/>
      <c r="X501" s="272"/>
      <c r="Y501" s="272"/>
      <c r="Z501" s="272"/>
      <c r="AA501" s="272"/>
      <c r="AB501" s="272"/>
      <c r="AC501" s="272"/>
      <c r="AD501" s="272"/>
      <c r="AG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row>
    <row r="502" spans="1:85" ht="60" customHeight="1" x14ac:dyDescent="0.25">
      <c r="C502" s="301"/>
      <c r="D502" s="301"/>
      <c r="E502" s="301"/>
      <c r="F502" s="301"/>
      <c r="G502" s="301"/>
      <c r="H502" s="301"/>
      <c r="I502" s="301"/>
      <c r="J502" s="301"/>
      <c r="K502" s="301"/>
      <c r="L502" s="301"/>
      <c r="M502" s="301"/>
      <c r="N502" s="301"/>
      <c r="O502" s="301"/>
      <c r="P502" s="301"/>
      <c r="Q502" s="301"/>
      <c r="R502" s="301"/>
      <c r="S502" s="301"/>
      <c r="T502" s="301"/>
      <c r="U502" s="301"/>
      <c r="V502" s="301"/>
      <c r="W502" s="301"/>
      <c r="X502" s="301"/>
      <c r="Y502" s="301"/>
      <c r="Z502" s="301"/>
      <c r="AA502" s="301"/>
      <c r="AB502" s="301"/>
      <c r="AC502" s="301"/>
      <c r="AD502" s="301"/>
      <c r="AG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row>
    <row r="503" spans="1:85" ht="15" customHeight="1" x14ac:dyDescent="0.25">
      <c r="B503" s="243" t="str">
        <f>IF(SUM(AN500)&gt;=1,"Error: Verificar la consistencia con la pregunta anterior con asuntos atendidos","")</f>
        <v/>
      </c>
      <c r="C503" s="243"/>
      <c r="D503" s="243"/>
      <c r="E503" s="243"/>
      <c r="F503" s="243"/>
      <c r="G503" s="243"/>
      <c r="H503" s="243"/>
      <c r="I503" s="243"/>
      <c r="J503" s="243"/>
      <c r="K503" s="243"/>
      <c r="L503" s="243"/>
      <c r="M503" s="243"/>
      <c r="N503" s="243"/>
      <c r="O503" s="243"/>
      <c r="P503" s="243"/>
      <c r="Q503" s="243"/>
      <c r="R503" s="243"/>
      <c r="S503" s="243"/>
      <c r="T503" s="243"/>
      <c r="U503" s="243"/>
      <c r="V503" s="243"/>
      <c r="W503" s="243"/>
      <c r="X503" s="243"/>
      <c r="Y503" s="243"/>
      <c r="Z503" s="243"/>
      <c r="AA503" s="243"/>
      <c r="AB503" s="243"/>
      <c r="AC503" s="243"/>
      <c r="AD503" s="243"/>
      <c r="AG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row>
    <row r="504" spans="1:85" ht="15" customHeight="1" x14ac:dyDescent="0.25">
      <c r="B504" s="243" t="str">
        <f>IF(SUM(AU500)&gt;=1,"Error: Verificar la consistencia con la pregunta anterior con asuntos concluidos y/o resueltos","")</f>
        <v/>
      </c>
      <c r="C504" s="243"/>
      <c r="D504" s="243"/>
      <c r="E504" s="243"/>
      <c r="F504" s="243"/>
      <c r="G504" s="243"/>
      <c r="H504" s="243"/>
      <c r="I504" s="243"/>
      <c r="J504" s="243"/>
      <c r="K504" s="243"/>
      <c r="L504" s="243"/>
      <c r="M504" s="243"/>
      <c r="N504" s="243"/>
      <c r="O504" s="243"/>
      <c r="P504" s="243"/>
      <c r="Q504" s="243"/>
      <c r="R504" s="243"/>
      <c r="S504" s="243"/>
      <c r="T504" s="243"/>
      <c r="U504" s="243"/>
      <c r="V504" s="243"/>
      <c r="W504" s="243"/>
      <c r="X504" s="243"/>
      <c r="Y504" s="243"/>
      <c r="Z504" s="243"/>
      <c r="AA504" s="243"/>
      <c r="AB504" s="243"/>
      <c r="AC504" s="243"/>
      <c r="AD504" s="243"/>
      <c r="AG504"/>
      <c r="AH504"/>
      <c r="AI504"/>
      <c r="AJ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row>
    <row r="505" spans="1:85" ht="15" customHeight="1" x14ac:dyDescent="0.25">
      <c r="B505" s="244" t="str">
        <f>IF(OR(AG493=AH493,AG493=AI493),"","Error: Debe completar toda la información requerida.")</f>
        <v/>
      </c>
      <c r="C505" s="244"/>
      <c r="D505" s="244"/>
      <c r="E505" s="244"/>
      <c r="F505" s="244"/>
      <c r="G505" s="244"/>
      <c r="H505" s="244"/>
      <c r="I505" s="244"/>
      <c r="J505" s="244"/>
      <c r="K505" s="244"/>
      <c r="L505" s="244"/>
      <c r="M505" s="244"/>
      <c r="N505" s="244"/>
      <c r="O505" s="244"/>
      <c r="P505" s="244"/>
      <c r="Q505" s="244"/>
      <c r="R505" s="244"/>
      <c r="S505" s="244"/>
      <c r="T505" s="244"/>
      <c r="U505" s="244"/>
      <c r="V505" s="244"/>
      <c r="W505" s="244"/>
      <c r="X505" s="244"/>
      <c r="Y505" s="244"/>
      <c r="Z505" s="244"/>
      <c r="AA505" s="244"/>
      <c r="AB505" s="244"/>
      <c r="AC505" s="244"/>
      <c r="AD505" s="244"/>
      <c r="AG505"/>
      <c r="AH505"/>
      <c r="AI505"/>
      <c r="AJ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row>
    <row r="506" spans="1:85" ht="39.75" customHeight="1" x14ac:dyDescent="0.25">
      <c r="A506" s="80" t="s">
        <v>201</v>
      </c>
      <c r="B506" s="377" t="s">
        <v>387</v>
      </c>
      <c r="C506" s="377"/>
      <c r="D506" s="377"/>
      <c r="E506" s="377"/>
      <c r="F506" s="377"/>
      <c r="G506" s="377"/>
      <c r="H506" s="377"/>
      <c r="I506" s="377"/>
      <c r="J506" s="377"/>
      <c r="K506" s="377"/>
      <c r="L506" s="377"/>
      <c r="M506" s="377"/>
      <c r="N506" s="377"/>
      <c r="O506" s="377"/>
      <c r="P506" s="377"/>
      <c r="Q506" s="377"/>
      <c r="R506" s="377"/>
      <c r="S506" s="377"/>
      <c r="T506" s="377"/>
      <c r="U506" s="377"/>
      <c r="V506" s="377"/>
      <c r="W506" s="377"/>
      <c r="X506" s="377"/>
      <c r="Y506" s="377"/>
      <c r="Z506" s="377"/>
      <c r="AA506" s="377"/>
      <c r="AB506" s="377"/>
      <c r="AC506" s="377"/>
      <c r="AD506" s="377"/>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row>
    <row r="507" spans="1:85" ht="36" customHeight="1" x14ac:dyDescent="0.25">
      <c r="A507" s="80"/>
      <c r="B507" s="81"/>
      <c r="C507" s="288" t="s">
        <v>388</v>
      </c>
      <c r="D507" s="289"/>
      <c r="E507" s="289"/>
      <c r="F507" s="289"/>
      <c r="G507" s="289"/>
      <c r="H507" s="289"/>
      <c r="I507" s="289"/>
      <c r="J507" s="289"/>
      <c r="K507" s="289"/>
      <c r="L507" s="289"/>
      <c r="M507" s="289"/>
      <c r="N507" s="289"/>
      <c r="O507" s="289"/>
      <c r="P507" s="289"/>
      <c r="Q507" s="289"/>
      <c r="R507" s="289"/>
      <c r="S507" s="289"/>
      <c r="T507" s="289"/>
      <c r="U507" s="289"/>
      <c r="V507" s="289"/>
      <c r="W507" s="289"/>
      <c r="X507" s="289"/>
      <c r="Y507" s="289"/>
      <c r="Z507" s="289"/>
      <c r="AA507" s="289"/>
      <c r="AB507" s="289"/>
      <c r="AC507" s="289"/>
      <c r="AD507" s="289"/>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row>
    <row r="508" spans="1:85" ht="36" customHeight="1" x14ac:dyDescent="0.25">
      <c r="A508" s="69"/>
      <c r="B508" s="13"/>
      <c r="C508" s="288" t="s">
        <v>553</v>
      </c>
      <c r="D508" s="289"/>
      <c r="E508" s="289"/>
      <c r="F508" s="289"/>
      <c r="G508" s="289"/>
      <c r="H508" s="289"/>
      <c r="I508" s="289"/>
      <c r="J508" s="289"/>
      <c r="K508" s="289"/>
      <c r="L508" s="289"/>
      <c r="M508" s="289"/>
      <c r="N508" s="289"/>
      <c r="O508" s="289"/>
      <c r="P508" s="289"/>
      <c r="Q508" s="289"/>
      <c r="R508" s="289"/>
      <c r="S508" s="289"/>
      <c r="T508" s="289"/>
      <c r="U508" s="289"/>
      <c r="V508" s="289"/>
      <c r="W508" s="289"/>
      <c r="X508" s="289"/>
      <c r="Y508" s="289"/>
      <c r="Z508" s="289"/>
      <c r="AA508" s="289"/>
      <c r="AB508" s="289"/>
      <c r="AC508" s="289"/>
      <c r="AD508" s="289"/>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row>
    <row r="509" spans="1:85" ht="36" customHeight="1" x14ac:dyDescent="0.25">
      <c r="A509" s="69"/>
      <c r="B509" s="13"/>
      <c r="C509" s="288" t="s">
        <v>554</v>
      </c>
      <c r="D509" s="289"/>
      <c r="E509" s="289"/>
      <c r="F509" s="289"/>
      <c r="G509" s="289"/>
      <c r="H509" s="289"/>
      <c r="I509" s="289"/>
      <c r="J509" s="289"/>
      <c r="K509" s="289"/>
      <c r="L509" s="289"/>
      <c r="M509" s="289"/>
      <c r="N509" s="289"/>
      <c r="O509" s="289"/>
      <c r="P509" s="289"/>
      <c r="Q509" s="289"/>
      <c r="R509" s="289"/>
      <c r="S509" s="289"/>
      <c r="T509" s="289"/>
      <c r="U509" s="289"/>
      <c r="V509" s="289"/>
      <c r="W509" s="289"/>
      <c r="X509" s="289"/>
      <c r="Y509" s="289"/>
      <c r="Z509" s="289"/>
      <c r="AA509" s="289"/>
      <c r="AB509" s="289"/>
      <c r="AC509" s="289"/>
      <c r="AD509" s="28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row>
    <row r="510" spans="1:85" ht="36" customHeight="1" x14ac:dyDescent="0.25">
      <c r="A510" s="69"/>
      <c r="B510" s="13"/>
      <c r="C510" s="288" t="s">
        <v>392</v>
      </c>
      <c r="D510" s="289"/>
      <c r="E510" s="289"/>
      <c r="F510" s="289"/>
      <c r="G510" s="289"/>
      <c r="H510" s="289"/>
      <c r="I510" s="289"/>
      <c r="J510" s="289"/>
      <c r="K510" s="289"/>
      <c r="L510" s="289"/>
      <c r="M510" s="289"/>
      <c r="N510" s="289"/>
      <c r="O510" s="289"/>
      <c r="P510" s="289"/>
      <c r="Q510" s="289"/>
      <c r="R510" s="289"/>
      <c r="S510" s="289"/>
      <c r="T510" s="289"/>
      <c r="U510" s="289"/>
      <c r="V510" s="289"/>
      <c r="W510" s="289"/>
      <c r="X510" s="289"/>
      <c r="Y510" s="289"/>
      <c r="Z510" s="289"/>
      <c r="AA510" s="289"/>
      <c r="AB510" s="289"/>
      <c r="AC510" s="289"/>
      <c r="AD510" s="289"/>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row>
    <row r="511" spans="1:85" ht="15" customHeight="1" x14ac:dyDescent="0.25">
      <c r="A511" s="69"/>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row>
    <row r="512" spans="1:85" ht="15" x14ac:dyDescent="0.25">
      <c r="A512" s="69"/>
      <c r="B512" s="13"/>
      <c r="C512" s="82" t="s">
        <v>174</v>
      </c>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G512">
        <f>COUNTBLANK(S514:AD528)</f>
        <v>180</v>
      </c>
      <c r="AH512">
        <v>180</v>
      </c>
      <c r="AI512">
        <f>IF(SUM(AG514:AG528)=150,AG512,1)</f>
        <v>1</v>
      </c>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row>
    <row r="513" spans="1:85" ht="36" customHeight="1" x14ac:dyDescent="0.25">
      <c r="A513" s="69"/>
      <c r="B513" s="13"/>
      <c r="C513" s="252" t="s">
        <v>386</v>
      </c>
      <c r="D513" s="253"/>
      <c r="E513" s="253"/>
      <c r="F513" s="253"/>
      <c r="G513" s="253"/>
      <c r="H513" s="253"/>
      <c r="I513" s="253"/>
      <c r="J513" s="253"/>
      <c r="K513" s="253"/>
      <c r="L513" s="253"/>
      <c r="M513" s="253"/>
      <c r="N513" s="253"/>
      <c r="O513" s="253"/>
      <c r="P513" s="253"/>
      <c r="Q513" s="253"/>
      <c r="R513" s="254"/>
      <c r="S513" s="252" t="s">
        <v>389</v>
      </c>
      <c r="T513" s="253"/>
      <c r="U513" s="253"/>
      <c r="V513" s="253"/>
      <c r="W513" s="253"/>
      <c r="X513" s="253"/>
      <c r="Y513" s="252" t="s">
        <v>385</v>
      </c>
      <c r="Z513" s="253"/>
      <c r="AA513" s="253"/>
      <c r="AB513" s="253"/>
      <c r="AC513" s="253"/>
      <c r="AD513" s="254"/>
      <c r="AG513" t="s">
        <v>590</v>
      </c>
      <c r="AH513"/>
      <c r="AI513"/>
      <c r="AJ513"/>
      <c r="AK513" s="192" t="s">
        <v>562</v>
      </c>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row>
    <row r="514" spans="1:85" ht="15" customHeight="1" x14ac:dyDescent="0.25">
      <c r="A514" s="69"/>
      <c r="B514" s="13"/>
      <c r="C514" s="84" t="s">
        <v>36</v>
      </c>
      <c r="D514" s="255" t="s">
        <v>181</v>
      </c>
      <c r="E514" s="256"/>
      <c r="F514" s="256"/>
      <c r="G514" s="256"/>
      <c r="H514" s="256"/>
      <c r="I514" s="256"/>
      <c r="J514" s="256"/>
      <c r="K514" s="256"/>
      <c r="L514" s="256"/>
      <c r="M514" s="256"/>
      <c r="N514" s="256"/>
      <c r="O514" s="256"/>
      <c r="P514" s="256"/>
      <c r="Q514" s="256"/>
      <c r="R514" s="257"/>
      <c r="S514" s="249"/>
      <c r="T514" s="250"/>
      <c r="U514" s="250"/>
      <c r="V514" s="250"/>
      <c r="W514" s="250"/>
      <c r="X514" s="251"/>
      <c r="Y514" s="258"/>
      <c r="Z514" s="225"/>
      <c r="AA514" s="225"/>
      <c r="AB514" s="225"/>
      <c r="AC514" s="225"/>
      <c r="AD514" s="259"/>
      <c r="AG514" s="11">
        <f>IF(AND(OR(S514=2,S514=9),Y514=""),10,IF(AND(S514=1,Y514&lt;&gt;""),10,1))</f>
        <v>1</v>
      </c>
      <c r="AI514"/>
      <c r="AJ514" s="119" t="s">
        <v>570</v>
      </c>
      <c r="AK514" s="111">
        <f>$S$461</f>
        <v>0</v>
      </c>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row>
    <row r="515" spans="1:85" ht="15" customHeight="1" x14ac:dyDescent="0.25">
      <c r="A515" s="69"/>
      <c r="B515" s="13"/>
      <c r="C515" s="84" t="s">
        <v>38</v>
      </c>
      <c r="D515" s="255" t="s">
        <v>182</v>
      </c>
      <c r="E515" s="256"/>
      <c r="F515" s="256"/>
      <c r="G515" s="256"/>
      <c r="H515" s="256"/>
      <c r="I515" s="256"/>
      <c r="J515" s="256"/>
      <c r="K515" s="256"/>
      <c r="L515" s="256"/>
      <c r="M515" s="256"/>
      <c r="N515" s="256"/>
      <c r="O515" s="256"/>
      <c r="P515" s="256"/>
      <c r="Q515" s="256"/>
      <c r="R515" s="257"/>
      <c r="S515" s="249"/>
      <c r="T515" s="250"/>
      <c r="U515" s="250"/>
      <c r="V515" s="250"/>
      <c r="W515" s="250"/>
      <c r="X515" s="251"/>
      <c r="Y515" s="258"/>
      <c r="Z515" s="225"/>
      <c r="AA515" s="225"/>
      <c r="AB515" s="225"/>
      <c r="AC515" s="225"/>
      <c r="AD515" s="259"/>
      <c r="AG515" s="11">
        <f t="shared" ref="AG515:AG528" si="363">IF(AND(OR(S515=2,S515=9),Y515=""),10,IF(AND(S515=1,Y515&lt;&gt;""),10,1))</f>
        <v>1</v>
      </c>
      <c r="AI515"/>
      <c r="AJ515" s="119" t="s">
        <v>567</v>
      </c>
      <c r="AK515" s="111">
        <f>COUNTIF(Y514:AD528,"NS")</f>
        <v>0</v>
      </c>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row>
    <row r="516" spans="1:85" ht="15" customHeight="1" x14ac:dyDescent="0.25">
      <c r="A516" s="69"/>
      <c r="B516" s="13"/>
      <c r="C516" s="84" t="s">
        <v>52</v>
      </c>
      <c r="D516" s="255" t="s">
        <v>183</v>
      </c>
      <c r="E516" s="256"/>
      <c r="F516" s="256"/>
      <c r="G516" s="256"/>
      <c r="H516" s="256"/>
      <c r="I516" s="256"/>
      <c r="J516" s="256"/>
      <c r="K516" s="256"/>
      <c r="L516" s="256"/>
      <c r="M516" s="256"/>
      <c r="N516" s="256"/>
      <c r="O516" s="256"/>
      <c r="P516" s="256"/>
      <c r="Q516" s="256"/>
      <c r="R516" s="257"/>
      <c r="S516" s="249"/>
      <c r="T516" s="250"/>
      <c r="U516" s="250"/>
      <c r="V516" s="250"/>
      <c r="W516" s="250"/>
      <c r="X516" s="251"/>
      <c r="Y516" s="258"/>
      <c r="Z516" s="225"/>
      <c r="AA516" s="225"/>
      <c r="AB516" s="225"/>
      <c r="AC516" s="225"/>
      <c r="AD516" s="259"/>
      <c r="AG516" s="11">
        <f t="shared" si="363"/>
        <v>1</v>
      </c>
      <c r="AI516"/>
      <c r="AJ516" s="119" t="s">
        <v>571</v>
      </c>
      <c r="AK516" s="111">
        <f>SUM(Y514:AD528)</f>
        <v>0</v>
      </c>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row>
    <row r="517" spans="1:85" ht="15" customHeight="1" x14ac:dyDescent="0.25">
      <c r="A517" s="69"/>
      <c r="B517" s="13"/>
      <c r="C517" s="84" t="s">
        <v>54</v>
      </c>
      <c r="D517" s="255" t="s">
        <v>184</v>
      </c>
      <c r="E517" s="256"/>
      <c r="F517" s="256"/>
      <c r="G517" s="256"/>
      <c r="H517" s="256"/>
      <c r="I517" s="256"/>
      <c r="J517" s="256"/>
      <c r="K517" s="256"/>
      <c r="L517" s="256"/>
      <c r="M517" s="256"/>
      <c r="N517" s="256"/>
      <c r="O517" s="256"/>
      <c r="P517" s="256"/>
      <c r="Q517" s="256"/>
      <c r="R517" s="257"/>
      <c r="S517" s="249"/>
      <c r="T517" s="250"/>
      <c r="U517" s="250"/>
      <c r="V517" s="250"/>
      <c r="W517" s="250"/>
      <c r="X517" s="251"/>
      <c r="Y517" s="258"/>
      <c r="Z517" s="225"/>
      <c r="AA517" s="225"/>
      <c r="AB517" s="225"/>
      <c r="AC517" s="225"/>
      <c r="AD517" s="259"/>
      <c r="AG517" s="11">
        <f t="shared" si="363"/>
        <v>1</v>
      </c>
      <c r="AI517"/>
      <c r="AJ517" s="119" t="s">
        <v>572</v>
      </c>
      <c r="AK517" s="129">
        <f>IF($AG$512=$AH$512,0,IF(OR(AND(AK514=0,AK515&gt;0),AND(AK514="ns",AK516&gt;0),AND(AK514="ns",AK516=0,AK515=0)),1,IF(OR(AND(AK514&gt;AK516,AK515&gt;=2),AND(AK514="ns",AK516=0,AK515&gt;0),AK514&lt;=AK516),0,1)))</f>
        <v>0</v>
      </c>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row>
    <row r="518" spans="1:85" ht="24" customHeight="1" x14ac:dyDescent="0.25">
      <c r="A518" s="69"/>
      <c r="B518" s="13"/>
      <c r="C518" s="84" t="s">
        <v>56</v>
      </c>
      <c r="D518" s="255" t="s">
        <v>193</v>
      </c>
      <c r="E518" s="256"/>
      <c r="F518" s="256"/>
      <c r="G518" s="256"/>
      <c r="H518" s="256"/>
      <c r="I518" s="256"/>
      <c r="J518" s="256"/>
      <c r="K518" s="256"/>
      <c r="L518" s="256"/>
      <c r="M518" s="256"/>
      <c r="N518" s="256"/>
      <c r="O518" s="256"/>
      <c r="P518" s="256"/>
      <c r="Q518" s="256"/>
      <c r="R518" s="257"/>
      <c r="S518" s="249"/>
      <c r="T518" s="250"/>
      <c r="U518" s="250"/>
      <c r="V518" s="250"/>
      <c r="W518" s="250"/>
      <c r="X518" s="251"/>
      <c r="Y518" s="258"/>
      <c r="Z518" s="225"/>
      <c r="AA518" s="225"/>
      <c r="AB518" s="225"/>
      <c r="AC518" s="225"/>
      <c r="AD518" s="259"/>
      <c r="AG518" s="11">
        <f t="shared" si="363"/>
        <v>1</v>
      </c>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row>
    <row r="519" spans="1:85" ht="15" customHeight="1" x14ac:dyDescent="0.25">
      <c r="A519" s="69"/>
      <c r="B519" s="13"/>
      <c r="C519" s="84" t="s">
        <v>63</v>
      </c>
      <c r="D519" s="255" t="s">
        <v>194</v>
      </c>
      <c r="E519" s="256"/>
      <c r="F519" s="256"/>
      <c r="G519" s="256"/>
      <c r="H519" s="256"/>
      <c r="I519" s="256"/>
      <c r="J519" s="256"/>
      <c r="K519" s="256"/>
      <c r="L519" s="256"/>
      <c r="M519" s="256"/>
      <c r="N519" s="256"/>
      <c r="O519" s="256"/>
      <c r="P519" s="256"/>
      <c r="Q519" s="256"/>
      <c r="R519" s="257"/>
      <c r="S519" s="249"/>
      <c r="T519" s="250"/>
      <c r="U519" s="250"/>
      <c r="V519" s="250"/>
      <c r="W519" s="250"/>
      <c r="X519" s="251"/>
      <c r="Y519" s="258"/>
      <c r="Z519" s="225"/>
      <c r="AA519" s="225"/>
      <c r="AB519" s="225"/>
      <c r="AC519" s="225"/>
      <c r="AD519" s="259"/>
      <c r="AG519" s="11">
        <f t="shared" si="363"/>
        <v>1</v>
      </c>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row>
    <row r="520" spans="1:85" ht="14.25" customHeight="1" x14ac:dyDescent="0.25">
      <c r="A520" s="69"/>
      <c r="B520" s="13"/>
      <c r="C520" s="84" t="s">
        <v>65</v>
      </c>
      <c r="D520" s="255" t="s">
        <v>185</v>
      </c>
      <c r="E520" s="256"/>
      <c r="F520" s="256"/>
      <c r="G520" s="256"/>
      <c r="H520" s="256"/>
      <c r="I520" s="256"/>
      <c r="J520" s="256"/>
      <c r="K520" s="256"/>
      <c r="L520" s="256"/>
      <c r="M520" s="256"/>
      <c r="N520" s="256"/>
      <c r="O520" s="256"/>
      <c r="P520" s="256"/>
      <c r="Q520" s="256"/>
      <c r="R520" s="257"/>
      <c r="S520" s="249"/>
      <c r="T520" s="250"/>
      <c r="U520" s="250"/>
      <c r="V520" s="250"/>
      <c r="W520" s="250"/>
      <c r="X520" s="251"/>
      <c r="Y520" s="258"/>
      <c r="Z520" s="225"/>
      <c r="AA520" s="225"/>
      <c r="AB520" s="225"/>
      <c r="AC520" s="225"/>
      <c r="AD520" s="259"/>
      <c r="AG520" s="11">
        <f t="shared" si="363"/>
        <v>1</v>
      </c>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row>
    <row r="521" spans="1:85" ht="14.25" customHeight="1" x14ac:dyDescent="0.25">
      <c r="A521" s="69"/>
      <c r="B521" s="13"/>
      <c r="C521" s="84" t="s">
        <v>67</v>
      </c>
      <c r="D521" s="255" t="s">
        <v>186</v>
      </c>
      <c r="E521" s="256"/>
      <c r="F521" s="256"/>
      <c r="G521" s="256"/>
      <c r="H521" s="256"/>
      <c r="I521" s="256"/>
      <c r="J521" s="256"/>
      <c r="K521" s="256"/>
      <c r="L521" s="256"/>
      <c r="M521" s="256"/>
      <c r="N521" s="256"/>
      <c r="O521" s="256"/>
      <c r="P521" s="256"/>
      <c r="Q521" s="256"/>
      <c r="R521" s="257"/>
      <c r="S521" s="249"/>
      <c r="T521" s="250"/>
      <c r="U521" s="250"/>
      <c r="V521" s="250"/>
      <c r="W521" s="250"/>
      <c r="X521" s="251"/>
      <c r="Y521" s="258"/>
      <c r="Z521" s="225"/>
      <c r="AA521" s="225"/>
      <c r="AB521" s="225"/>
      <c r="AC521" s="225"/>
      <c r="AD521" s="259"/>
      <c r="AG521" s="11">
        <f t="shared" si="363"/>
        <v>1</v>
      </c>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row>
    <row r="522" spans="1:85" ht="14.25" customHeight="1" x14ac:dyDescent="0.25">
      <c r="A522" s="69"/>
      <c r="B522" s="13"/>
      <c r="C522" s="84" t="s">
        <v>69</v>
      </c>
      <c r="D522" s="255" t="s">
        <v>187</v>
      </c>
      <c r="E522" s="256"/>
      <c r="F522" s="256"/>
      <c r="G522" s="256"/>
      <c r="H522" s="256"/>
      <c r="I522" s="256"/>
      <c r="J522" s="256"/>
      <c r="K522" s="256"/>
      <c r="L522" s="256"/>
      <c r="M522" s="256"/>
      <c r="N522" s="256"/>
      <c r="O522" s="256"/>
      <c r="P522" s="256"/>
      <c r="Q522" s="256"/>
      <c r="R522" s="257"/>
      <c r="S522" s="249"/>
      <c r="T522" s="250"/>
      <c r="U522" s="250"/>
      <c r="V522" s="250"/>
      <c r="W522" s="250"/>
      <c r="X522" s="251"/>
      <c r="Y522" s="258"/>
      <c r="Z522" s="225"/>
      <c r="AA522" s="225"/>
      <c r="AB522" s="225"/>
      <c r="AC522" s="225"/>
      <c r="AD522" s="259"/>
      <c r="AG522" s="11">
        <f t="shared" si="363"/>
        <v>1</v>
      </c>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row>
    <row r="523" spans="1:85" ht="15" customHeight="1" x14ac:dyDescent="0.25">
      <c r="A523" s="69"/>
      <c r="B523" s="13"/>
      <c r="C523" s="84" t="s">
        <v>90</v>
      </c>
      <c r="D523" s="255" t="s">
        <v>188</v>
      </c>
      <c r="E523" s="256"/>
      <c r="F523" s="256"/>
      <c r="G523" s="256"/>
      <c r="H523" s="256"/>
      <c r="I523" s="256"/>
      <c r="J523" s="256"/>
      <c r="K523" s="256"/>
      <c r="L523" s="256"/>
      <c r="M523" s="256"/>
      <c r="N523" s="256"/>
      <c r="O523" s="256"/>
      <c r="P523" s="256"/>
      <c r="Q523" s="256"/>
      <c r="R523" s="257"/>
      <c r="S523" s="249"/>
      <c r="T523" s="250"/>
      <c r="U523" s="250"/>
      <c r="V523" s="250"/>
      <c r="W523" s="250"/>
      <c r="X523" s="251"/>
      <c r="Y523" s="258"/>
      <c r="Z523" s="225"/>
      <c r="AA523" s="225"/>
      <c r="AB523" s="225"/>
      <c r="AC523" s="225"/>
      <c r="AD523" s="259"/>
      <c r="AG523" s="11">
        <f t="shared" si="363"/>
        <v>1</v>
      </c>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row>
    <row r="524" spans="1:85" ht="15" customHeight="1" x14ac:dyDescent="0.25">
      <c r="A524" s="69"/>
      <c r="B524" s="13"/>
      <c r="C524" s="84" t="s">
        <v>92</v>
      </c>
      <c r="D524" s="255" t="s">
        <v>189</v>
      </c>
      <c r="E524" s="256"/>
      <c r="F524" s="256"/>
      <c r="G524" s="256"/>
      <c r="H524" s="256"/>
      <c r="I524" s="256"/>
      <c r="J524" s="256"/>
      <c r="K524" s="256"/>
      <c r="L524" s="256"/>
      <c r="M524" s="256"/>
      <c r="N524" s="256"/>
      <c r="O524" s="256"/>
      <c r="P524" s="256"/>
      <c r="Q524" s="256"/>
      <c r="R524" s="257"/>
      <c r="S524" s="249"/>
      <c r="T524" s="250"/>
      <c r="U524" s="250"/>
      <c r="V524" s="250"/>
      <c r="W524" s="250"/>
      <c r="X524" s="251"/>
      <c r="Y524" s="258"/>
      <c r="Z524" s="225"/>
      <c r="AA524" s="225"/>
      <c r="AB524" s="225"/>
      <c r="AC524" s="225"/>
      <c r="AD524" s="259"/>
      <c r="AG524" s="11">
        <f t="shared" si="363"/>
        <v>1</v>
      </c>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row>
    <row r="525" spans="1:85" ht="15" customHeight="1" x14ac:dyDescent="0.25">
      <c r="A525" s="69"/>
      <c r="B525" s="13"/>
      <c r="C525" s="84" t="s">
        <v>94</v>
      </c>
      <c r="D525" s="255" t="s">
        <v>190</v>
      </c>
      <c r="E525" s="256"/>
      <c r="F525" s="256"/>
      <c r="G525" s="256"/>
      <c r="H525" s="256"/>
      <c r="I525" s="256"/>
      <c r="J525" s="256"/>
      <c r="K525" s="256"/>
      <c r="L525" s="256"/>
      <c r="M525" s="256"/>
      <c r="N525" s="256"/>
      <c r="O525" s="256"/>
      <c r="P525" s="256"/>
      <c r="Q525" s="256"/>
      <c r="R525" s="257"/>
      <c r="S525" s="249"/>
      <c r="T525" s="250"/>
      <c r="U525" s="250"/>
      <c r="V525" s="250"/>
      <c r="W525" s="250"/>
      <c r="X525" s="251"/>
      <c r="Y525" s="258"/>
      <c r="Z525" s="225"/>
      <c r="AA525" s="225"/>
      <c r="AB525" s="225"/>
      <c r="AC525" s="225"/>
      <c r="AD525" s="259"/>
      <c r="AG525" s="11">
        <f t="shared" si="363"/>
        <v>1</v>
      </c>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row>
    <row r="526" spans="1:85" ht="15" customHeight="1" x14ac:dyDescent="0.25">
      <c r="A526" s="69"/>
      <c r="B526" s="13"/>
      <c r="C526" s="84" t="s">
        <v>96</v>
      </c>
      <c r="D526" s="255" t="s">
        <v>191</v>
      </c>
      <c r="E526" s="256"/>
      <c r="F526" s="256"/>
      <c r="G526" s="256"/>
      <c r="H526" s="256"/>
      <c r="I526" s="256"/>
      <c r="J526" s="256"/>
      <c r="K526" s="256"/>
      <c r="L526" s="256"/>
      <c r="M526" s="256"/>
      <c r="N526" s="256"/>
      <c r="O526" s="256"/>
      <c r="P526" s="256"/>
      <c r="Q526" s="256"/>
      <c r="R526" s="257"/>
      <c r="S526" s="249"/>
      <c r="T526" s="250"/>
      <c r="U526" s="250"/>
      <c r="V526" s="250"/>
      <c r="W526" s="250"/>
      <c r="X526" s="251"/>
      <c r="Y526" s="258"/>
      <c r="Z526" s="225"/>
      <c r="AA526" s="225"/>
      <c r="AB526" s="225"/>
      <c r="AC526" s="225"/>
      <c r="AD526" s="259"/>
      <c r="AG526" s="11">
        <f t="shared" si="363"/>
        <v>1</v>
      </c>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row>
    <row r="527" spans="1:85" ht="15" customHeight="1" x14ac:dyDescent="0.25">
      <c r="A527" s="69"/>
      <c r="B527" s="13"/>
      <c r="C527" s="84" t="s">
        <v>98</v>
      </c>
      <c r="D527" s="255" t="s">
        <v>192</v>
      </c>
      <c r="E527" s="256"/>
      <c r="F527" s="256"/>
      <c r="G527" s="256"/>
      <c r="H527" s="256"/>
      <c r="I527" s="256"/>
      <c r="J527" s="256"/>
      <c r="K527" s="256"/>
      <c r="L527" s="256"/>
      <c r="M527" s="256"/>
      <c r="N527" s="256"/>
      <c r="O527" s="256"/>
      <c r="P527" s="256"/>
      <c r="Q527" s="256"/>
      <c r="R527" s="257"/>
      <c r="S527" s="249"/>
      <c r="T527" s="250"/>
      <c r="U527" s="250"/>
      <c r="V527" s="250"/>
      <c r="W527" s="250"/>
      <c r="X527" s="251"/>
      <c r="Y527" s="258"/>
      <c r="Z527" s="225"/>
      <c r="AA527" s="225"/>
      <c r="AB527" s="225"/>
      <c r="AC527" s="225"/>
      <c r="AD527" s="259"/>
      <c r="AG527" s="11">
        <f t="shared" si="363"/>
        <v>1</v>
      </c>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row>
    <row r="528" spans="1:85" ht="15" customHeight="1" x14ac:dyDescent="0.25">
      <c r="A528" s="69"/>
      <c r="B528" s="13"/>
      <c r="C528" s="84" t="s">
        <v>100</v>
      </c>
      <c r="D528" s="255" t="s">
        <v>390</v>
      </c>
      <c r="E528" s="256"/>
      <c r="F528" s="256"/>
      <c r="G528" s="256"/>
      <c r="H528" s="256"/>
      <c r="I528" s="256"/>
      <c r="J528" s="256"/>
      <c r="K528" s="256"/>
      <c r="L528" s="256"/>
      <c r="M528" s="256"/>
      <c r="N528" s="256"/>
      <c r="O528" s="256"/>
      <c r="P528" s="256"/>
      <c r="Q528" s="256"/>
      <c r="R528" s="257"/>
      <c r="S528" s="398"/>
      <c r="T528" s="398"/>
      <c r="U528" s="398"/>
      <c r="V528" s="398"/>
      <c r="W528" s="398"/>
      <c r="X528" s="398"/>
      <c r="Y528" s="258"/>
      <c r="Z528" s="225"/>
      <c r="AA528" s="225"/>
      <c r="AB528" s="225"/>
      <c r="AC528" s="225"/>
      <c r="AD528" s="259"/>
      <c r="AG528" s="11">
        <f t="shared" si="363"/>
        <v>1</v>
      </c>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row>
    <row r="529" spans="1:85" ht="15" customHeight="1" x14ac:dyDescent="0.25">
      <c r="A529" s="69"/>
      <c r="B529" s="13"/>
      <c r="C529" s="13"/>
      <c r="D529" s="13"/>
      <c r="E529" s="13"/>
      <c r="F529" s="13"/>
      <c r="G529" s="13"/>
      <c r="H529" s="13"/>
      <c r="I529" s="13"/>
      <c r="J529" s="13"/>
      <c r="K529" s="13"/>
      <c r="L529" s="65"/>
      <c r="M529" s="83"/>
      <c r="N529" s="83"/>
      <c r="O529" s="83"/>
      <c r="P529" s="83"/>
      <c r="Q529" s="83"/>
      <c r="R529" s="83"/>
      <c r="S529" s="83"/>
      <c r="T529" s="83"/>
      <c r="U529" s="83"/>
      <c r="V529" s="83"/>
      <c r="W529" s="83"/>
      <c r="X529" s="65" t="s">
        <v>34</v>
      </c>
      <c r="Y529" s="440">
        <f>IF(AND(SUM(Y514:AD528)=0,COUNTIF(Y514:AD528,"NS")&gt;0),"NS",SUM(Y514:AD528))</f>
        <v>0</v>
      </c>
      <c r="Z529" s="440"/>
      <c r="AA529" s="440"/>
      <c r="AB529" s="440"/>
      <c r="AC529" s="440"/>
      <c r="AD529" s="440"/>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row>
    <row r="530" spans="1:85" ht="15" customHeight="1" x14ac:dyDescent="0.25">
      <c r="A530" s="69"/>
      <c r="B530" s="245" t="str">
        <f>IF(AG512=AH512,"",IF(AND(OR(S528=2,S528=9),Y528=""),"",IF(AND(S528=1,Y528&gt;0,F531&lt;&gt;""),"","Error: Debe especificar Otra Tipo de Intervención")))</f>
        <v/>
      </c>
      <c r="C530" s="245"/>
      <c r="D530" s="245"/>
      <c r="E530" s="245"/>
      <c r="F530" s="245"/>
      <c r="G530" s="245"/>
      <c r="H530" s="245"/>
      <c r="I530" s="245"/>
      <c r="J530" s="245"/>
      <c r="K530" s="245"/>
      <c r="L530" s="245"/>
      <c r="M530" s="245"/>
      <c r="N530" s="245"/>
      <c r="O530" s="245"/>
      <c r="P530" s="245"/>
      <c r="Q530" s="245"/>
      <c r="R530" s="245"/>
      <c r="S530" s="245"/>
      <c r="T530" s="245"/>
      <c r="U530" s="245"/>
      <c r="V530" s="245"/>
      <c r="W530" s="245"/>
      <c r="X530" s="245"/>
      <c r="Y530" s="245"/>
      <c r="Z530" s="245"/>
      <c r="AA530" s="245"/>
      <c r="AB530" s="245"/>
      <c r="AC530" s="245"/>
      <c r="AD530" s="245"/>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row>
    <row r="531" spans="1:85" ht="45" customHeight="1" x14ac:dyDescent="0.25">
      <c r="A531" s="69"/>
      <c r="B531" s="13"/>
      <c r="C531" s="248" t="s">
        <v>391</v>
      </c>
      <c r="D531" s="248"/>
      <c r="E531" s="248"/>
      <c r="F531" s="249"/>
      <c r="G531" s="250"/>
      <c r="H531" s="250"/>
      <c r="I531" s="250"/>
      <c r="J531" s="250"/>
      <c r="K531" s="250"/>
      <c r="L531" s="250"/>
      <c r="M531" s="250"/>
      <c r="N531" s="250"/>
      <c r="O531" s="250"/>
      <c r="P531" s="250"/>
      <c r="Q531" s="250"/>
      <c r="R531" s="250"/>
      <c r="S531" s="250"/>
      <c r="T531" s="250"/>
      <c r="U531" s="250"/>
      <c r="V531" s="250"/>
      <c r="W531" s="250"/>
      <c r="X531" s="250"/>
      <c r="Y531" s="250"/>
      <c r="Z531" s="250"/>
      <c r="AA531" s="250"/>
      <c r="AB531" s="250"/>
      <c r="AC531" s="250"/>
      <c r="AD531" s="25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row>
    <row r="532" spans="1:85" ht="15" customHeight="1" x14ac:dyDescent="0.25">
      <c r="A532" s="69"/>
      <c r="B532" s="243" t="str">
        <f>IF(SUM(AK517)&gt;=1,"Error: Verificar la consistencia con la pregunta anterior Defensores públicos","")</f>
        <v/>
      </c>
      <c r="C532" s="243"/>
      <c r="D532" s="243"/>
      <c r="E532" s="243"/>
      <c r="F532" s="243"/>
      <c r="G532" s="243"/>
      <c r="H532" s="243"/>
      <c r="I532" s="243"/>
      <c r="J532" s="243"/>
      <c r="K532" s="243"/>
      <c r="L532" s="243"/>
      <c r="M532" s="243"/>
      <c r="N532" s="243"/>
      <c r="O532" s="243"/>
      <c r="P532" s="243"/>
      <c r="Q532" s="243"/>
      <c r="R532" s="243"/>
      <c r="S532" s="243"/>
      <c r="T532" s="243"/>
      <c r="U532" s="243"/>
      <c r="V532" s="243"/>
      <c r="W532" s="243"/>
      <c r="X532" s="243"/>
      <c r="Y532" s="243"/>
      <c r="Z532" s="243"/>
      <c r="AA532" s="243"/>
      <c r="AB532" s="243"/>
      <c r="AC532" s="243"/>
      <c r="AD532" s="243"/>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row>
    <row r="533" spans="1:85" ht="15" customHeight="1" x14ac:dyDescent="0.25">
      <c r="A533" s="69"/>
      <c r="B533" s="13"/>
      <c r="C533" s="82" t="s">
        <v>178</v>
      </c>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G533">
        <f>COUNTBLANK(S535:AD549)</f>
        <v>180</v>
      </c>
      <c r="AH533">
        <v>180</v>
      </c>
      <c r="AI533">
        <f>IF(SUM(AG535:AG549)=150,AG533,1)</f>
        <v>1</v>
      </c>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row>
    <row r="534" spans="1:85" ht="36" customHeight="1" x14ac:dyDescent="0.25">
      <c r="A534" s="69"/>
      <c r="B534" s="13"/>
      <c r="C534" s="252" t="s">
        <v>386</v>
      </c>
      <c r="D534" s="253"/>
      <c r="E534" s="253"/>
      <c r="F534" s="253"/>
      <c r="G534" s="253"/>
      <c r="H534" s="253"/>
      <c r="I534" s="253"/>
      <c r="J534" s="253"/>
      <c r="K534" s="253"/>
      <c r="L534" s="253"/>
      <c r="M534" s="253"/>
      <c r="N534" s="253"/>
      <c r="O534" s="253"/>
      <c r="P534" s="253"/>
      <c r="Q534" s="253"/>
      <c r="R534" s="254"/>
      <c r="S534" s="252" t="s">
        <v>389</v>
      </c>
      <c r="T534" s="253"/>
      <c r="U534" s="253"/>
      <c r="V534" s="253"/>
      <c r="W534" s="253"/>
      <c r="X534" s="253"/>
      <c r="Y534" s="252" t="s">
        <v>385</v>
      </c>
      <c r="Z534" s="253"/>
      <c r="AA534" s="253"/>
      <c r="AB534" s="253"/>
      <c r="AC534" s="253"/>
      <c r="AD534" s="254"/>
      <c r="AG534" t="s">
        <v>590</v>
      </c>
      <c r="AH534"/>
      <c r="AI534"/>
      <c r="AJ534"/>
      <c r="AK534" s="192" t="s">
        <v>562</v>
      </c>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row>
    <row r="535" spans="1:85" ht="15" customHeight="1" x14ac:dyDescent="0.25">
      <c r="A535" s="69"/>
      <c r="B535" s="13"/>
      <c r="C535" s="84" t="s">
        <v>36</v>
      </c>
      <c r="D535" s="255" t="s">
        <v>181</v>
      </c>
      <c r="E535" s="256"/>
      <c r="F535" s="256"/>
      <c r="G535" s="256"/>
      <c r="H535" s="256"/>
      <c r="I535" s="256"/>
      <c r="J535" s="256"/>
      <c r="K535" s="256"/>
      <c r="L535" s="256"/>
      <c r="M535" s="256"/>
      <c r="N535" s="256"/>
      <c r="O535" s="256"/>
      <c r="P535" s="256"/>
      <c r="Q535" s="256"/>
      <c r="R535" s="257"/>
      <c r="S535" s="249"/>
      <c r="T535" s="250"/>
      <c r="U535" s="250"/>
      <c r="V535" s="250"/>
      <c r="W535" s="250"/>
      <c r="X535" s="251"/>
      <c r="Y535" s="258"/>
      <c r="Z535" s="225"/>
      <c r="AA535" s="225"/>
      <c r="AB535" s="225"/>
      <c r="AC535" s="225"/>
      <c r="AD535" s="259"/>
      <c r="AG535" s="11">
        <f>IF(AND(OR(S535=2,S535=9),Y535=""),10,IF(AND(S535=1,Y535&lt;&gt;""),10,1))</f>
        <v>1</v>
      </c>
      <c r="AI535"/>
      <c r="AJ535" s="119" t="s">
        <v>570</v>
      </c>
      <c r="AK535" s="111">
        <f>$S$477</f>
        <v>0</v>
      </c>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row>
    <row r="536" spans="1:85" ht="15" customHeight="1" x14ac:dyDescent="0.25">
      <c r="A536" s="69"/>
      <c r="B536" s="13"/>
      <c r="C536" s="84" t="s">
        <v>38</v>
      </c>
      <c r="D536" s="255" t="s">
        <v>182</v>
      </c>
      <c r="E536" s="256"/>
      <c r="F536" s="256"/>
      <c r="G536" s="256"/>
      <c r="H536" s="256"/>
      <c r="I536" s="256"/>
      <c r="J536" s="256"/>
      <c r="K536" s="256"/>
      <c r="L536" s="256"/>
      <c r="M536" s="256"/>
      <c r="N536" s="256"/>
      <c r="O536" s="256"/>
      <c r="P536" s="256"/>
      <c r="Q536" s="256"/>
      <c r="R536" s="257"/>
      <c r="S536" s="249"/>
      <c r="T536" s="250"/>
      <c r="U536" s="250"/>
      <c r="V536" s="250"/>
      <c r="W536" s="250"/>
      <c r="X536" s="251"/>
      <c r="Y536" s="260"/>
      <c r="Z536" s="261"/>
      <c r="AA536" s="261"/>
      <c r="AB536" s="261"/>
      <c r="AC536" s="261"/>
      <c r="AD536" s="262"/>
      <c r="AG536" s="11">
        <f t="shared" ref="AG536:AG549" si="364">IF(AND(OR(S536=2,S536=9),Y536=""),10,IF(AND(S536=1,Y536&lt;&gt;""),10,1))</f>
        <v>1</v>
      </c>
      <c r="AI536"/>
      <c r="AJ536" s="119" t="s">
        <v>567</v>
      </c>
      <c r="AK536" s="111">
        <f>COUNTIF(Y535:AD549,"NS")</f>
        <v>0</v>
      </c>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row>
    <row r="537" spans="1:85" ht="15" customHeight="1" x14ac:dyDescent="0.25">
      <c r="A537" s="69"/>
      <c r="B537" s="13"/>
      <c r="C537" s="84" t="s">
        <v>52</v>
      </c>
      <c r="D537" s="255" t="s">
        <v>183</v>
      </c>
      <c r="E537" s="256"/>
      <c r="F537" s="256"/>
      <c r="G537" s="256"/>
      <c r="H537" s="256"/>
      <c r="I537" s="256"/>
      <c r="J537" s="256"/>
      <c r="K537" s="256"/>
      <c r="L537" s="256"/>
      <c r="M537" s="256"/>
      <c r="N537" s="256"/>
      <c r="O537" s="256"/>
      <c r="P537" s="256"/>
      <c r="Q537" s="256"/>
      <c r="R537" s="257"/>
      <c r="S537" s="249"/>
      <c r="T537" s="250"/>
      <c r="U537" s="250"/>
      <c r="V537" s="250"/>
      <c r="W537" s="250"/>
      <c r="X537" s="251"/>
      <c r="Y537" s="260"/>
      <c r="Z537" s="261"/>
      <c r="AA537" s="261"/>
      <c r="AB537" s="261"/>
      <c r="AC537" s="261"/>
      <c r="AD537" s="262"/>
      <c r="AG537" s="11">
        <f t="shared" si="364"/>
        <v>1</v>
      </c>
      <c r="AI537"/>
      <c r="AJ537" s="119" t="s">
        <v>571</v>
      </c>
      <c r="AK537" s="111">
        <f>SUM(Y535:AD549)</f>
        <v>0</v>
      </c>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row>
    <row r="538" spans="1:85" ht="15" customHeight="1" x14ac:dyDescent="0.25">
      <c r="A538" s="69"/>
      <c r="B538" s="13"/>
      <c r="C538" s="84" t="s">
        <v>54</v>
      </c>
      <c r="D538" s="255" t="s">
        <v>184</v>
      </c>
      <c r="E538" s="256"/>
      <c r="F538" s="256"/>
      <c r="G538" s="256"/>
      <c r="H538" s="256"/>
      <c r="I538" s="256"/>
      <c r="J538" s="256"/>
      <c r="K538" s="256"/>
      <c r="L538" s="256"/>
      <c r="M538" s="256"/>
      <c r="N538" s="256"/>
      <c r="O538" s="256"/>
      <c r="P538" s="256"/>
      <c r="Q538" s="256"/>
      <c r="R538" s="257"/>
      <c r="S538" s="249"/>
      <c r="T538" s="250"/>
      <c r="U538" s="250"/>
      <c r="V538" s="250"/>
      <c r="W538" s="250"/>
      <c r="X538" s="251"/>
      <c r="Y538" s="260"/>
      <c r="Z538" s="261"/>
      <c r="AA538" s="261"/>
      <c r="AB538" s="261"/>
      <c r="AC538" s="261"/>
      <c r="AD538" s="262"/>
      <c r="AG538" s="11">
        <f t="shared" si="364"/>
        <v>1</v>
      </c>
      <c r="AI538"/>
      <c r="AJ538" s="119" t="s">
        <v>572</v>
      </c>
      <c r="AK538" s="129">
        <f>IF($AG$533=$AH$533,0,IF(OR(AND(AK535=0,AK536&gt;0),AND(AK535="ns",AK537&gt;0),AND(AK535="ns",AK537=0,AK536=0)),1,IF(OR(AND(AK535&gt;AK537,AK536&gt;=2),AND(AK535="ns",AK537=0,AK536&gt;0),AK535&lt;=AK537),0,1)))</f>
        <v>0</v>
      </c>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row>
    <row r="539" spans="1:85" ht="24" customHeight="1" x14ac:dyDescent="0.25">
      <c r="A539" s="69"/>
      <c r="B539" s="13"/>
      <c r="C539" s="84" t="s">
        <v>56</v>
      </c>
      <c r="D539" s="255" t="s">
        <v>193</v>
      </c>
      <c r="E539" s="256"/>
      <c r="F539" s="256"/>
      <c r="G539" s="256"/>
      <c r="H539" s="256"/>
      <c r="I539" s="256"/>
      <c r="J539" s="256"/>
      <c r="K539" s="256"/>
      <c r="L539" s="256"/>
      <c r="M539" s="256"/>
      <c r="N539" s="256"/>
      <c r="O539" s="256"/>
      <c r="P539" s="256"/>
      <c r="Q539" s="256"/>
      <c r="R539" s="257"/>
      <c r="S539" s="249"/>
      <c r="T539" s="250"/>
      <c r="U539" s="250"/>
      <c r="V539" s="250"/>
      <c r="W539" s="250"/>
      <c r="X539" s="251"/>
      <c r="Y539" s="260"/>
      <c r="Z539" s="261"/>
      <c r="AA539" s="261"/>
      <c r="AB539" s="261"/>
      <c r="AC539" s="261"/>
      <c r="AD539" s="262"/>
      <c r="AG539" s="11">
        <f t="shared" si="364"/>
        <v>1</v>
      </c>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row>
    <row r="540" spans="1:85" ht="15" customHeight="1" x14ac:dyDescent="0.25">
      <c r="A540" s="69"/>
      <c r="B540" s="13"/>
      <c r="C540" s="84" t="s">
        <v>63</v>
      </c>
      <c r="D540" s="255" t="s">
        <v>194</v>
      </c>
      <c r="E540" s="256"/>
      <c r="F540" s="256"/>
      <c r="G540" s="256"/>
      <c r="H540" s="256"/>
      <c r="I540" s="256"/>
      <c r="J540" s="256"/>
      <c r="K540" s="256"/>
      <c r="L540" s="256"/>
      <c r="M540" s="256"/>
      <c r="N540" s="256"/>
      <c r="O540" s="256"/>
      <c r="P540" s="256"/>
      <c r="Q540" s="256"/>
      <c r="R540" s="257"/>
      <c r="S540" s="249"/>
      <c r="T540" s="250"/>
      <c r="U540" s="250"/>
      <c r="V540" s="250"/>
      <c r="W540" s="250"/>
      <c r="X540" s="251"/>
      <c r="Y540" s="260"/>
      <c r="Z540" s="261"/>
      <c r="AA540" s="261"/>
      <c r="AB540" s="261"/>
      <c r="AC540" s="261"/>
      <c r="AD540" s="262"/>
      <c r="AG540" s="11">
        <f t="shared" si="364"/>
        <v>1</v>
      </c>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row>
    <row r="541" spans="1:85" ht="15" customHeight="1" x14ac:dyDescent="0.25">
      <c r="A541" s="69"/>
      <c r="B541" s="13"/>
      <c r="C541" s="84" t="s">
        <v>65</v>
      </c>
      <c r="D541" s="255" t="s">
        <v>185</v>
      </c>
      <c r="E541" s="256"/>
      <c r="F541" s="256"/>
      <c r="G541" s="256"/>
      <c r="H541" s="256"/>
      <c r="I541" s="256"/>
      <c r="J541" s="256"/>
      <c r="K541" s="256"/>
      <c r="L541" s="256"/>
      <c r="M541" s="256"/>
      <c r="N541" s="256"/>
      <c r="O541" s="256"/>
      <c r="P541" s="256"/>
      <c r="Q541" s="256"/>
      <c r="R541" s="257"/>
      <c r="S541" s="249"/>
      <c r="T541" s="250"/>
      <c r="U541" s="250"/>
      <c r="V541" s="250"/>
      <c r="W541" s="250"/>
      <c r="X541" s="251"/>
      <c r="Y541" s="260"/>
      <c r="Z541" s="261"/>
      <c r="AA541" s="261"/>
      <c r="AB541" s="261"/>
      <c r="AC541" s="261"/>
      <c r="AD541" s="262"/>
      <c r="AG541" s="11">
        <f t="shared" si="364"/>
        <v>1</v>
      </c>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row>
    <row r="542" spans="1:85" ht="15" customHeight="1" x14ac:dyDescent="0.25">
      <c r="A542" s="69"/>
      <c r="B542" s="13"/>
      <c r="C542" s="84" t="s">
        <v>67</v>
      </c>
      <c r="D542" s="255" t="s">
        <v>186</v>
      </c>
      <c r="E542" s="256"/>
      <c r="F542" s="256"/>
      <c r="G542" s="256"/>
      <c r="H542" s="256"/>
      <c r="I542" s="256"/>
      <c r="J542" s="256"/>
      <c r="K542" s="256"/>
      <c r="L542" s="256"/>
      <c r="M542" s="256"/>
      <c r="N542" s="256"/>
      <c r="O542" s="256"/>
      <c r="P542" s="256"/>
      <c r="Q542" s="256"/>
      <c r="R542" s="257"/>
      <c r="S542" s="249"/>
      <c r="T542" s="250"/>
      <c r="U542" s="250"/>
      <c r="V542" s="250"/>
      <c r="W542" s="250"/>
      <c r="X542" s="251"/>
      <c r="Y542" s="260"/>
      <c r="Z542" s="261"/>
      <c r="AA542" s="261"/>
      <c r="AB542" s="261"/>
      <c r="AC542" s="261"/>
      <c r="AD542" s="262"/>
      <c r="AG542" s="11">
        <f t="shared" si="364"/>
        <v>1</v>
      </c>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row>
    <row r="543" spans="1:85" ht="15" customHeight="1" x14ac:dyDescent="0.25">
      <c r="A543" s="69"/>
      <c r="B543" s="13"/>
      <c r="C543" s="84" t="s">
        <v>69</v>
      </c>
      <c r="D543" s="255" t="s">
        <v>187</v>
      </c>
      <c r="E543" s="256"/>
      <c r="F543" s="256"/>
      <c r="G543" s="256"/>
      <c r="H543" s="256"/>
      <c r="I543" s="256"/>
      <c r="J543" s="256"/>
      <c r="K543" s="256"/>
      <c r="L543" s="256"/>
      <c r="M543" s="256"/>
      <c r="N543" s="256"/>
      <c r="O543" s="256"/>
      <c r="P543" s="256"/>
      <c r="Q543" s="256"/>
      <c r="R543" s="257"/>
      <c r="S543" s="249"/>
      <c r="T543" s="250"/>
      <c r="U543" s="250"/>
      <c r="V543" s="250"/>
      <c r="W543" s="250"/>
      <c r="X543" s="251"/>
      <c r="Y543" s="260"/>
      <c r="Z543" s="261"/>
      <c r="AA543" s="261"/>
      <c r="AB543" s="261"/>
      <c r="AC543" s="261"/>
      <c r="AD543" s="262"/>
      <c r="AG543" s="11">
        <f t="shared" si="364"/>
        <v>1</v>
      </c>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row>
    <row r="544" spans="1:85" ht="15" customHeight="1" x14ac:dyDescent="0.25">
      <c r="A544" s="69"/>
      <c r="B544" s="13"/>
      <c r="C544" s="84" t="s">
        <v>90</v>
      </c>
      <c r="D544" s="255" t="s">
        <v>188</v>
      </c>
      <c r="E544" s="256"/>
      <c r="F544" s="256"/>
      <c r="G544" s="256"/>
      <c r="H544" s="256"/>
      <c r="I544" s="256"/>
      <c r="J544" s="256"/>
      <c r="K544" s="256"/>
      <c r="L544" s="256"/>
      <c r="M544" s="256"/>
      <c r="N544" s="256"/>
      <c r="O544" s="256"/>
      <c r="P544" s="256"/>
      <c r="Q544" s="256"/>
      <c r="R544" s="257"/>
      <c r="S544" s="249"/>
      <c r="T544" s="250"/>
      <c r="U544" s="250"/>
      <c r="V544" s="250"/>
      <c r="W544" s="250"/>
      <c r="X544" s="251"/>
      <c r="Y544" s="260"/>
      <c r="Z544" s="261"/>
      <c r="AA544" s="261"/>
      <c r="AB544" s="261"/>
      <c r="AC544" s="261"/>
      <c r="AD544" s="262"/>
      <c r="AG544" s="11">
        <f t="shared" si="364"/>
        <v>1</v>
      </c>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row>
    <row r="545" spans="1:85" ht="15" customHeight="1" x14ac:dyDescent="0.25">
      <c r="A545" s="69"/>
      <c r="B545" s="13"/>
      <c r="C545" s="84" t="s">
        <v>92</v>
      </c>
      <c r="D545" s="255" t="s">
        <v>189</v>
      </c>
      <c r="E545" s="256"/>
      <c r="F545" s="256"/>
      <c r="G545" s="256"/>
      <c r="H545" s="256"/>
      <c r="I545" s="256"/>
      <c r="J545" s="256"/>
      <c r="K545" s="256"/>
      <c r="L545" s="256"/>
      <c r="M545" s="256"/>
      <c r="N545" s="256"/>
      <c r="O545" s="256"/>
      <c r="P545" s="256"/>
      <c r="Q545" s="256"/>
      <c r="R545" s="257"/>
      <c r="S545" s="249"/>
      <c r="T545" s="250"/>
      <c r="U545" s="250"/>
      <c r="V545" s="250"/>
      <c r="W545" s="250"/>
      <c r="X545" s="251"/>
      <c r="Y545" s="260"/>
      <c r="Z545" s="261"/>
      <c r="AA545" s="261"/>
      <c r="AB545" s="261"/>
      <c r="AC545" s="261"/>
      <c r="AD545" s="262"/>
      <c r="AG545" s="11">
        <f t="shared" si="364"/>
        <v>1</v>
      </c>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row>
    <row r="546" spans="1:85" ht="15" customHeight="1" x14ac:dyDescent="0.25">
      <c r="A546" s="69"/>
      <c r="B546" s="13"/>
      <c r="C546" s="84" t="s">
        <v>94</v>
      </c>
      <c r="D546" s="255" t="s">
        <v>190</v>
      </c>
      <c r="E546" s="256"/>
      <c r="F546" s="256"/>
      <c r="G546" s="256"/>
      <c r="H546" s="256"/>
      <c r="I546" s="256"/>
      <c r="J546" s="256"/>
      <c r="K546" s="256"/>
      <c r="L546" s="256"/>
      <c r="M546" s="256"/>
      <c r="N546" s="256"/>
      <c r="O546" s="256"/>
      <c r="P546" s="256"/>
      <c r="Q546" s="256"/>
      <c r="R546" s="257"/>
      <c r="S546" s="249"/>
      <c r="T546" s="250"/>
      <c r="U546" s="250"/>
      <c r="V546" s="250"/>
      <c r="W546" s="250"/>
      <c r="X546" s="251"/>
      <c r="Y546" s="260"/>
      <c r="Z546" s="261"/>
      <c r="AA546" s="261"/>
      <c r="AB546" s="261"/>
      <c r="AC546" s="261"/>
      <c r="AD546" s="262"/>
      <c r="AG546" s="11">
        <f t="shared" si="364"/>
        <v>1</v>
      </c>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row>
    <row r="547" spans="1:85" ht="15" customHeight="1" x14ac:dyDescent="0.25">
      <c r="A547" s="69"/>
      <c r="B547" s="13"/>
      <c r="C547" s="84" t="s">
        <v>96</v>
      </c>
      <c r="D547" s="255" t="s">
        <v>191</v>
      </c>
      <c r="E547" s="256"/>
      <c r="F547" s="256"/>
      <c r="G547" s="256"/>
      <c r="H547" s="256"/>
      <c r="I547" s="256"/>
      <c r="J547" s="256"/>
      <c r="K547" s="256"/>
      <c r="L547" s="256"/>
      <c r="M547" s="256"/>
      <c r="N547" s="256"/>
      <c r="O547" s="256"/>
      <c r="P547" s="256"/>
      <c r="Q547" s="256"/>
      <c r="R547" s="257"/>
      <c r="S547" s="249"/>
      <c r="T547" s="250"/>
      <c r="U547" s="250"/>
      <c r="V547" s="250"/>
      <c r="W547" s="250"/>
      <c r="X547" s="251"/>
      <c r="Y547" s="260"/>
      <c r="Z547" s="261"/>
      <c r="AA547" s="261"/>
      <c r="AB547" s="261"/>
      <c r="AC547" s="261"/>
      <c r="AD547" s="262"/>
      <c r="AG547" s="11">
        <f t="shared" si="364"/>
        <v>1</v>
      </c>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row>
    <row r="548" spans="1:85" ht="15" customHeight="1" x14ac:dyDescent="0.25">
      <c r="A548" s="69"/>
      <c r="B548" s="13"/>
      <c r="C548" s="84" t="s">
        <v>98</v>
      </c>
      <c r="D548" s="255" t="s">
        <v>192</v>
      </c>
      <c r="E548" s="256"/>
      <c r="F548" s="256"/>
      <c r="G548" s="256"/>
      <c r="H548" s="256"/>
      <c r="I548" s="256"/>
      <c r="J548" s="256"/>
      <c r="K548" s="256"/>
      <c r="L548" s="256"/>
      <c r="M548" s="256"/>
      <c r="N548" s="256"/>
      <c r="O548" s="256"/>
      <c r="P548" s="256"/>
      <c r="Q548" s="256"/>
      <c r="R548" s="257"/>
      <c r="S548" s="249"/>
      <c r="T548" s="250"/>
      <c r="U548" s="250"/>
      <c r="V548" s="250"/>
      <c r="W548" s="250"/>
      <c r="X548" s="251"/>
      <c r="Y548" s="260"/>
      <c r="Z548" s="261"/>
      <c r="AA548" s="261"/>
      <c r="AB548" s="261"/>
      <c r="AC548" s="261"/>
      <c r="AD548" s="262"/>
      <c r="AG548" s="11">
        <f t="shared" si="364"/>
        <v>1</v>
      </c>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row>
    <row r="549" spans="1:85" ht="15" customHeight="1" x14ac:dyDescent="0.25">
      <c r="A549" s="69"/>
      <c r="B549" s="13"/>
      <c r="C549" s="84" t="s">
        <v>100</v>
      </c>
      <c r="D549" s="255" t="s">
        <v>390</v>
      </c>
      <c r="E549" s="256"/>
      <c r="F549" s="256"/>
      <c r="G549" s="256"/>
      <c r="H549" s="256"/>
      <c r="I549" s="256"/>
      <c r="J549" s="256"/>
      <c r="K549" s="256"/>
      <c r="L549" s="256"/>
      <c r="M549" s="256"/>
      <c r="N549" s="256"/>
      <c r="O549" s="256"/>
      <c r="P549" s="256"/>
      <c r="Q549" s="256"/>
      <c r="R549" s="257"/>
      <c r="S549" s="398"/>
      <c r="T549" s="398"/>
      <c r="U549" s="398"/>
      <c r="V549" s="398"/>
      <c r="W549" s="398"/>
      <c r="X549" s="398"/>
      <c r="Y549" s="260"/>
      <c r="Z549" s="261"/>
      <c r="AA549" s="261"/>
      <c r="AB549" s="261"/>
      <c r="AC549" s="261"/>
      <c r="AD549" s="262"/>
      <c r="AG549" s="11">
        <f t="shared" si="364"/>
        <v>1</v>
      </c>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row>
    <row r="550" spans="1:85" ht="15" customHeight="1" x14ac:dyDescent="0.25">
      <c r="A550" s="69"/>
      <c r="B550" s="13"/>
      <c r="C550" s="13"/>
      <c r="D550" s="13"/>
      <c r="E550" s="13"/>
      <c r="F550" s="13"/>
      <c r="G550" s="13"/>
      <c r="H550" s="13"/>
      <c r="I550" s="13"/>
      <c r="J550" s="13"/>
      <c r="K550" s="13"/>
      <c r="L550" s="65"/>
      <c r="M550" s="83"/>
      <c r="N550" s="83"/>
      <c r="O550" s="83"/>
      <c r="P550" s="83"/>
      <c r="Q550" s="83"/>
      <c r="R550" s="83"/>
      <c r="S550" s="83"/>
      <c r="T550" s="83"/>
      <c r="U550" s="83"/>
      <c r="V550" s="83"/>
      <c r="W550" s="83"/>
      <c r="X550" s="65" t="s">
        <v>34</v>
      </c>
      <c r="Y550" s="440">
        <f>IF(AND(SUM(Y535:AD549)=0,COUNTIF(Y535:AD549,"NS")&gt;0),"NS",SUM(Y535:AD549))</f>
        <v>0</v>
      </c>
      <c r="Z550" s="440"/>
      <c r="AA550" s="440"/>
      <c r="AB550" s="440"/>
      <c r="AC550" s="440"/>
      <c r="AD550" s="44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row>
    <row r="551" spans="1:85" ht="15" customHeight="1" x14ac:dyDescent="0.25">
      <c r="A551" s="69"/>
      <c r="B551" s="245" t="str">
        <f>IF(AG533=AH533,"",IF(AND(OR(S549=2,S549=9),Y549=""),"",IF(AND(S549=1,Y549&gt;0,F552&lt;&gt;""),"","Error: Debe especificar Otra Tipo de Intervención")))</f>
        <v/>
      </c>
      <c r="C551" s="245"/>
      <c r="D551" s="245"/>
      <c r="E551" s="245"/>
      <c r="F551" s="245"/>
      <c r="G551" s="245"/>
      <c r="H551" s="245"/>
      <c r="I551" s="245"/>
      <c r="J551" s="245"/>
      <c r="K551" s="245"/>
      <c r="L551" s="245"/>
      <c r="M551" s="245"/>
      <c r="N551" s="245"/>
      <c r="O551" s="245"/>
      <c r="P551" s="245"/>
      <c r="Q551" s="245"/>
      <c r="R551" s="245"/>
      <c r="S551" s="245"/>
      <c r="T551" s="245"/>
      <c r="U551" s="245"/>
      <c r="V551" s="245"/>
      <c r="W551" s="245"/>
      <c r="X551" s="245"/>
      <c r="Y551" s="245"/>
      <c r="Z551" s="245"/>
      <c r="AA551" s="245"/>
      <c r="AB551" s="245"/>
      <c r="AC551" s="245"/>
      <c r="AD551" s="245"/>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row>
    <row r="552" spans="1:85" ht="45" customHeight="1" x14ac:dyDescent="0.25">
      <c r="A552" s="69"/>
      <c r="B552" s="13"/>
      <c r="C552" s="248" t="s">
        <v>391</v>
      </c>
      <c r="D552" s="248"/>
      <c r="E552" s="248"/>
      <c r="F552" s="249"/>
      <c r="G552" s="250"/>
      <c r="H552" s="250"/>
      <c r="I552" s="250"/>
      <c r="J552" s="250"/>
      <c r="K552" s="250"/>
      <c r="L552" s="250"/>
      <c r="M552" s="250"/>
      <c r="N552" s="250"/>
      <c r="O552" s="250"/>
      <c r="P552" s="250"/>
      <c r="Q552" s="250"/>
      <c r="R552" s="250"/>
      <c r="S552" s="250"/>
      <c r="T552" s="250"/>
      <c r="U552" s="250"/>
      <c r="V552" s="250"/>
      <c r="W552" s="250"/>
      <c r="X552" s="250"/>
      <c r="Y552" s="250"/>
      <c r="Z552" s="250"/>
      <c r="AA552" s="250"/>
      <c r="AB552" s="250"/>
      <c r="AC552" s="250"/>
      <c r="AD552" s="251"/>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row>
    <row r="553" spans="1:85" ht="15" customHeight="1" x14ac:dyDescent="0.25">
      <c r="B553" s="243" t="str">
        <f>IF(SUM(AK538)&gt;=1,"Error: Verificar la consistencia con la pregunta anterior Asesores jurídicos","")</f>
        <v/>
      </c>
      <c r="C553" s="243"/>
      <c r="D553" s="243"/>
      <c r="E553" s="243"/>
      <c r="F553" s="243"/>
      <c r="G553" s="243"/>
      <c r="H553" s="243"/>
      <c r="I553" s="243"/>
      <c r="J553" s="243"/>
      <c r="K553" s="243"/>
      <c r="L553" s="243"/>
      <c r="M553" s="243"/>
      <c r="N553" s="243"/>
      <c r="O553" s="243"/>
      <c r="P553" s="243"/>
      <c r="Q553" s="243"/>
      <c r="R553" s="243"/>
      <c r="S553" s="243"/>
      <c r="T553" s="243"/>
      <c r="U553" s="243"/>
      <c r="V553" s="243"/>
      <c r="W553" s="243"/>
      <c r="X553" s="243"/>
      <c r="Y553" s="243"/>
      <c r="Z553" s="243"/>
      <c r="AA553" s="243"/>
      <c r="AB553" s="243"/>
      <c r="AC553" s="243"/>
      <c r="AD553" s="24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row>
    <row r="554" spans="1:85" ht="15" customHeight="1" x14ac:dyDescent="0.25">
      <c r="B554" s="441" t="str">
        <f>IF(OR(AG512=AH512,AG512=AI512),"","Error: Debe completar toda la información requerida de la tabla 1.")</f>
        <v/>
      </c>
      <c r="C554" s="441"/>
      <c r="D554" s="441"/>
      <c r="E554" s="441"/>
      <c r="F554" s="441"/>
      <c r="G554" s="441"/>
      <c r="H554" s="441"/>
      <c r="I554" s="441"/>
      <c r="J554" s="441"/>
      <c r="K554" s="441"/>
      <c r="L554" s="441"/>
      <c r="M554" s="441"/>
      <c r="N554" s="441"/>
      <c r="O554" s="441"/>
      <c r="P554" s="441"/>
      <c r="Q554" s="441"/>
      <c r="R554" s="441"/>
      <c r="S554" s="441"/>
      <c r="T554" s="441"/>
      <c r="U554" s="441"/>
      <c r="V554" s="441"/>
      <c r="W554" s="441"/>
      <c r="X554" s="441"/>
      <c r="Y554" s="441"/>
      <c r="Z554" s="441"/>
      <c r="AA554" s="441"/>
      <c r="AB554" s="441"/>
      <c r="AC554" s="441"/>
      <c r="AD554" s="441"/>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row>
    <row r="555" spans="1:85" ht="15" customHeight="1" thickBot="1" x14ac:dyDescent="0.3">
      <c r="B555" s="441" t="str">
        <f>IF(OR(AG533=AH533,AG533=AI533),"","Error: Debe completar toda la información requerida de la tabla 2.")</f>
        <v/>
      </c>
      <c r="C555" s="441"/>
      <c r="D555" s="441"/>
      <c r="E555" s="441"/>
      <c r="F555" s="441"/>
      <c r="G555" s="441"/>
      <c r="H555" s="441"/>
      <c r="I555" s="441"/>
      <c r="J555" s="441"/>
      <c r="K555" s="441"/>
      <c r="L555" s="441"/>
      <c r="M555" s="441"/>
      <c r="N555" s="441"/>
      <c r="O555" s="441"/>
      <c r="P555" s="441"/>
      <c r="Q555" s="441"/>
      <c r="R555" s="441"/>
      <c r="S555" s="441"/>
      <c r="T555" s="441"/>
      <c r="U555" s="441"/>
      <c r="V555" s="441"/>
      <c r="W555" s="441"/>
      <c r="X555" s="441"/>
      <c r="Y555" s="441"/>
      <c r="Z555" s="441"/>
      <c r="AA555" s="441"/>
      <c r="AB555" s="441"/>
      <c r="AC555" s="441"/>
      <c r="AD555" s="441"/>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row>
    <row r="556" spans="1:85" ht="15" customHeight="1" thickBot="1" x14ac:dyDescent="0.3">
      <c r="B556" s="320" t="s">
        <v>393</v>
      </c>
      <c r="C556" s="321"/>
      <c r="D556" s="321"/>
      <c r="E556" s="321"/>
      <c r="F556" s="321"/>
      <c r="G556" s="321"/>
      <c r="H556" s="321"/>
      <c r="I556" s="321"/>
      <c r="J556" s="321"/>
      <c r="K556" s="321"/>
      <c r="L556" s="321"/>
      <c r="M556" s="321"/>
      <c r="N556" s="321"/>
      <c r="O556" s="321"/>
      <c r="P556" s="321"/>
      <c r="Q556" s="321"/>
      <c r="R556" s="321"/>
      <c r="S556" s="321"/>
      <c r="T556" s="321"/>
      <c r="U556" s="321"/>
      <c r="V556" s="321"/>
      <c r="W556" s="321"/>
      <c r="X556" s="321"/>
      <c r="Y556" s="321"/>
      <c r="Z556" s="321"/>
      <c r="AA556" s="321"/>
      <c r="AB556" s="321"/>
      <c r="AC556" s="321"/>
      <c r="AD556" s="322"/>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row>
    <row r="557" spans="1:85" ht="15" customHeight="1" x14ac:dyDescent="0.25">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row>
    <row r="558" spans="1:85" ht="24" customHeight="1" x14ac:dyDescent="0.25">
      <c r="A558" s="4" t="s">
        <v>259</v>
      </c>
      <c r="B558" s="324" t="s">
        <v>531</v>
      </c>
      <c r="C558" s="324"/>
      <c r="D558" s="324"/>
      <c r="E558" s="324"/>
      <c r="F558" s="324"/>
      <c r="G558" s="324"/>
      <c r="H558" s="324"/>
      <c r="I558" s="324"/>
      <c r="J558" s="324"/>
      <c r="K558" s="324"/>
      <c r="L558" s="324"/>
      <c r="M558" s="324"/>
      <c r="N558" s="324"/>
      <c r="O558" s="324"/>
      <c r="P558" s="324"/>
      <c r="Q558" s="324"/>
      <c r="R558" s="324"/>
      <c r="S558" s="324"/>
      <c r="T558" s="324"/>
      <c r="U558" s="324"/>
      <c r="V558" s="324"/>
      <c r="W558" s="324"/>
      <c r="X558" s="324"/>
      <c r="Y558" s="324"/>
      <c r="Z558" s="324"/>
      <c r="AA558" s="324"/>
      <c r="AB558" s="324"/>
      <c r="AC558" s="324"/>
      <c r="AD558" s="324"/>
      <c r="AG558" s="11" t="s">
        <v>563</v>
      </c>
      <c r="AH558" s="11" t="s">
        <v>564</v>
      </c>
      <c r="AI558" s="11" t="s">
        <v>565</v>
      </c>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row>
    <row r="559" spans="1:85" ht="24" customHeight="1" x14ac:dyDescent="0.25">
      <c r="C559" s="288" t="s">
        <v>503</v>
      </c>
      <c r="D559" s="288"/>
      <c r="E559" s="288"/>
      <c r="F559" s="288"/>
      <c r="G559" s="288"/>
      <c r="H559" s="288"/>
      <c r="I559" s="288"/>
      <c r="J559" s="288"/>
      <c r="K559" s="288"/>
      <c r="L559" s="288"/>
      <c r="M559" s="288"/>
      <c r="N559" s="288"/>
      <c r="O559" s="288"/>
      <c r="P559" s="288"/>
      <c r="Q559" s="288"/>
      <c r="R559" s="288"/>
      <c r="S559" s="288"/>
      <c r="T559" s="288"/>
      <c r="U559" s="288"/>
      <c r="V559" s="288"/>
      <c r="W559" s="288"/>
      <c r="X559" s="288"/>
      <c r="Y559" s="288"/>
      <c r="Z559" s="288"/>
      <c r="AA559" s="288"/>
      <c r="AB559" s="288"/>
      <c r="AC559" s="288"/>
      <c r="AD559" s="288"/>
      <c r="AG559" s="11">
        <f>COUNTBLANK(C561:J573)</f>
        <v>101</v>
      </c>
      <c r="AH559" s="11">
        <v>101</v>
      </c>
      <c r="AI559" s="11">
        <f>IF(OR(COUNTIF(M79:O80,0)=2,COUNTIF(J79:L80,0)=2),97,94)</f>
        <v>94</v>
      </c>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row>
    <row r="560" spans="1:85" ht="15" customHeight="1" thickBot="1" x14ac:dyDescent="0.3">
      <c r="AG560" s="114" t="s">
        <v>562</v>
      </c>
      <c r="AH560" s="114" t="s">
        <v>560</v>
      </c>
      <c r="AI560" s="114" t="s">
        <v>559</v>
      </c>
      <c r="AJ560" s="201" t="s">
        <v>561</v>
      </c>
      <c r="AK560"/>
      <c r="AN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row>
    <row r="561" spans="2:85" ht="15" customHeight="1" thickBot="1" x14ac:dyDescent="0.3">
      <c r="C561" s="311"/>
      <c r="D561" s="312"/>
      <c r="E561" s="312"/>
      <c r="F561" s="313"/>
      <c r="G561" s="6" t="s">
        <v>420</v>
      </c>
      <c r="AG561" s="49">
        <f>C561</f>
        <v>0</v>
      </c>
      <c r="AH561" s="49">
        <f>COUNTIF(G573,"NS")+COUNTIF(G567,"NS")+COUNTIF(G571,"NS")+COUNTIF(G565,"NS")</f>
        <v>0</v>
      </c>
      <c r="AI561" s="49">
        <f>SUM(G565:J567,G571:J573)</f>
        <v>0</v>
      </c>
      <c r="AJ561" s="125">
        <f>IF($AG$559=$AH$559,0,IF(OR(AND(AG561=0,AH561&gt;0),AND(AG561="ns",AI561&gt;0),AND(AG561="ns",AI561=0,AH561=0)),1,IF(OR(AND(AH561&gt;=2,AI561&lt;AG561),AND(AG561="ns",AI561=0,AH561&gt;0),AI561=AG561),0,1)))</f>
        <v>0</v>
      </c>
      <c r="AK561"/>
      <c r="AN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row>
    <row r="562" spans="2:85" ht="15" customHeight="1" x14ac:dyDescent="0.25">
      <c r="AG562" s="114" t="s">
        <v>562</v>
      </c>
      <c r="AH562" s="114" t="s">
        <v>560</v>
      </c>
      <c r="AI562" s="114" t="s">
        <v>559</v>
      </c>
      <c r="AJ562" s="114" t="s">
        <v>561</v>
      </c>
      <c r="AK562"/>
      <c r="AN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row>
    <row r="563" spans="2:85" ht="15" customHeight="1" x14ac:dyDescent="0.25">
      <c r="C563" s="85"/>
      <c r="D563" s="85"/>
      <c r="E563" s="307"/>
      <c r="F563" s="309"/>
      <c r="G563" s="309"/>
      <c r="H563" s="309"/>
      <c r="I563" s="5" t="s">
        <v>418</v>
      </c>
      <c r="AG563" s="49">
        <f>C561</f>
        <v>0</v>
      </c>
      <c r="AH563" s="49">
        <f>COUNTIF(E569,"NS")+COUNTIF(E563,"NS")</f>
        <v>0</v>
      </c>
      <c r="AI563" s="49">
        <f>SUM(E563,E569)</f>
        <v>0</v>
      </c>
      <c r="AJ563" s="113">
        <f>IF($AG$560=$AH$560,0,IF(OR(AND(AG563=0,AH563&gt;0),AND(AG563="NS",AI563&gt;0),AND(AG563="ns",AI563=0,AH563=0)),1,
IF(OR(AND(AG563&gt;0,AH563=2),AND(AG563="NS",AH563=2),AND(AG563="NS",AI563=0,AH563&gt;0),AG563=AI563),0,1)))</f>
        <v>0</v>
      </c>
      <c r="AK563"/>
      <c r="AL563"/>
      <c r="AM563" s="192" t="s">
        <v>562</v>
      </c>
      <c r="AN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row>
    <row r="564" spans="2:85" ht="15" customHeight="1" x14ac:dyDescent="0.25">
      <c r="AK564"/>
      <c r="AL564" s="173" t="s">
        <v>570</v>
      </c>
      <c r="AM564" s="111">
        <f>$S$461</f>
        <v>0</v>
      </c>
      <c r="AN564" s="113"/>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row>
    <row r="565" spans="2:85" ht="15" customHeight="1" x14ac:dyDescent="0.25">
      <c r="E565" s="55"/>
      <c r="F565" s="55"/>
      <c r="G565" s="307"/>
      <c r="H565" s="307"/>
      <c r="I565" s="307"/>
      <c r="J565" s="307"/>
      <c r="K565" s="5" t="s">
        <v>268</v>
      </c>
      <c r="AG565"/>
      <c r="AH565"/>
      <c r="AI565"/>
      <c r="AL565" s="173" t="s">
        <v>567</v>
      </c>
      <c r="AM565" s="111">
        <f>COUNTIF(G565:J567,"NS")</f>
        <v>0</v>
      </c>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row>
    <row r="566" spans="2:85" ht="15" customHeight="1" x14ac:dyDescent="0.25">
      <c r="E566" s="3"/>
      <c r="F566" s="3"/>
      <c r="G566" s="3"/>
      <c r="H566" s="3"/>
      <c r="AG566" s="114" t="s">
        <v>562</v>
      </c>
      <c r="AH566" s="114" t="s">
        <v>560</v>
      </c>
      <c r="AI566" s="114" t="s">
        <v>559</v>
      </c>
      <c r="AJ566" s="114" t="s">
        <v>561</v>
      </c>
      <c r="AK566"/>
      <c r="AL566" s="173" t="s">
        <v>571</v>
      </c>
      <c r="AM566" s="111">
        <f>SUM(G565:J567)</f>
        <v>0</v>
      </c>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row>
    <row r="567" spans="2:85" ht="15" customHeight="1" x14ac:dyDescent="0.25">
      <c r="E567" s="55"/>
      <c r="F567" s="55"/>
      <c r="G567" s="307"/>
      <c r="H567" s="307"/>
      <c r="I567" s="307"/>
      <c r="J567" s="307"/>
      <c r="K567" s="5" t="s">
        <v>269</v>
      </c>
      <c r="AG567" s="49">
        <f>E563</f>
        <v>0</v>
      </c>
      <c r="AH567" s="49">
        <f>COUNTIF(G565:J567,"NS")</f>
        <v>0</v>
      </c>
      <c r="AI567" s="49">
        <f>SUM(G565:J567)</f>
        <v>0</v>
      </c>
      <c r="AJ567" s="113">
        <f>IF($AG$560=$AH$560,0,IF(OR(AND(AG567=0,AH567&gt;0),AND(AG567="NS",AI567&gt;0),AND(AG567="ns",AI567=0,AH567=0)),1,
IF(OR(AND(AG567&gt;0,AH567=2),AND(AG567="NS",AH567=2),AND(AG567="NS",AI567=0,AH567&gt;0),AG567=AI567),0,1)))</f>
        <v>0</v>
      </c>
      <c r="AK567"/>
      <c r="AL567" s="173" t="s">
        <v>572</v>
      </c>
      <c r="AM567" s="113">
        <f>IF($AG$559=$AH$559,0,IF(OR(AND(AM564=0,AM565&gt;0),AND(AM564="NS",AM566&gt;0),AND(AM564="ns",AM566=0,AM565=0)),1,
IF(OR(AND(AM564&gt;0,AM565=2),AND(AM564="NS",AM565=2),AND(AM564="NS",AM566=0,AM565&gt;0),AM564&lt;=AM566),0,1)))</f>
        <v>0</v>
      </c>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row>
    <row r="568" spans="2:85" ht="15" customHeight="1" x14ac:dyDescent="0.25">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row>
    <row r="569" spans="2:85" ht="15" customHeight="1" x14ac:dyDescent="0.25">
      <c r="C569" s="85"/>
      <c r="D569" s="85"/>
      <c r="E569" s="310"/>
      <c r="F569" s="310"/>
      <c r="G569" s="310"/>
      <c r="H569" s="310"/>
      <c r="I569" s="5" t="s">
        <v>419</v>
      </c>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row>
    <row r="570" spans="2:85" ht="15" customHeight="1" x14ac:dyDescent="0.25">
      <c r="AG570" s="114" t="s">
        <v>562</v>
      </c>
      <c r="AH570" s="114" t="s">
        <v>560</v>
      </c>
      <c r="AI570" s="114" t="s">
        <v>559</v>
      </c>
      <c r="AJ570" s="114" t="s">
        <v>561</v>
      </c>
      <c r="AK570"/>
      <c r="AL570"/>
      <c r="AM570" s="192" t="s">
        <v>562</v>
      </c>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row>
    <row r="571" spans="2:85" ht="15" customHeight="1" x14ac:dyDescent="0.25">
      <c r="E571" s="55"/>
      <c r="F571" s="55"/>
      <c r="G571" s="310"/>
      <c r="H571" s="310"/>
      <c r="I571" s="310"/>
      <c r="J571" s="310"/>
      <c r="K571" s="5" t="s">
        <v>270</v>
      </c>
      <c r="AG571" s="49">
        <f>E569</f>
        <v>0</v>
      </c>
      <c r="AH571" s="49">
        <f>COUNTIF(G571:J573,"NS")</f>
        <v>0</v>
      </c>
      <c r="AI571" s="49">
        <f>SUM(G571:J573)</f>
        <v>0</v>
      </c>
      <c r="AJ571" s="113">
        <f>IF($AG$560=$AH$560,0,IF(OR(AND(AG571=0,AH571&gt;0),AND(AG571="NS",AI571&gt;0),AND(AG571="ns",AI571=0,AH571=0)),1,
IF(OR(AND(AG571&gt;0,AH571=2),AND(AG571="NS",AH571=2),AND(AG571="NS",AI571=0,AH571&gt;0),AG571=AI571),0,1)))</f>
        <v>0</v>
      </c>
      <c r="AK571"/>
      <c r="AL571" s="173" t="s">
        <v>570</v>
      </c>
      <c r="AM571" s="111">
        <f>$S$477</f>
        <v>0</v>
      </c>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row>
    <row r="572" spans="2:85" ht="15" customHeight="1" x14ac:dyDescent="0.25">
      <c r="E572" s="3"/>
      <c r="F572" s="3"/>
      <c r="G572" s="3"/>
      <c r="H572" s="3"/>
      <c r="AG572"/>
      <c r="AH572"/>
      <c r="AI572"/>
      <c r="AJ572"/>
      <c r="AK572"/>
      <c r="AL572" s="173" t="s">
        <v>567</v>
      </c>
      <c r="AM572" s="111">
        <f>COUNTIF(G571:J573,"NS")</f>
        <v>0</v>
      </c>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row>
    <row r="573" spans="2:85" ht="15" customHeight="1" x14ac:dyDescent="0.25">
      <c r="E573" s="55"/>
      <c r="F573" s="55"/>
      <c r="G573" s="310"/>
      <c r="H573" s="310"/>
      <c r="I573" s="310"/>
      <c r="J573" s="310"/>
      <c r="K573" s="5" t="s">
        <v>271</v>
      </c>
      <c r="AG573"/>
      <c r="AH573"/>
      <c r="AI573"/>
      <c r="AJ573"/>
      <c r="AK573"/>
      <c r="AL573" s="173" t="s">
        <v>571</v>
      </c>
      <c r="AM573" s="111">
        <f>SUM(G571:J573)</f>
        <v>0</v>
      </c>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row>
    <row r="574" spans="2:85" ht="15" customHeight="1" x14ac:dyDescent="0.25">
      <c r="B574" s="243" t="str">
        <f>IF(SUM(AJ561,AJ563)&gt;=1,"Error: Verificar la suma principal","")</f>
        <v/>
      </c>
      <c r="C574" s="243"/>
      <c r="D574" s="243"/>
      <c r="E574" s="243"/>
      <c r="F574" s="243"/>
      <c r="G574" s="243"/>
      <c r="H574" s="243"/>
      <c r="I574" s="243"/>
      <c r="J574" s="243"/>
      <c r="K574" s="243"/>
      <c r="L574" s="243"/>
      <c r="M574" s="243"/>
      <c r="N574" s="243"/>
      <c r="O574" s="243"/>
      <c r="P574" s="243"/>
      <c r="Q574" s="243"/>
      <c r="R574" s="243"/>
      <c r="S574" s="243"/>
      <c r="T574" s="243"/>
      <c r="U574" s="243"/>
      <c r="V574" s="243"/>
      <c r="W574" s="243"/>
      <c r="X574" s="243"/>
      <c r="Y574" s="243"/>
      <c r="Z574" s="243"/>
      <c r="AA574" s="243"/>
      <c r="AB574" s="243"/>
      <c r="AC574" s="243"/>
      <c r="AD574" s="243"/>
      <c r="AG574"/>
      <c r="AH574"/>
      <c r="AI574"/>
      <c r="AJ574"/>
      <c r="AK574"/>
      <c r="AL574" s="173" t="s">
        <v>572</v>
      </c>
      <c r="AM574" s="113">
        <f>IF($AG$559=$AH$559,0,IF(OR(AND(AM571=0,AM572&gt;0),AND(AM571="NS",AM573&gt;0),AND(AM571="ns",AM573=0,AM572=0)),1,
IF(OR(AND(AM571&gt;0,AM572=2),AND(AM571="NS",AM572=2),AND(AM571="NS",AM573=0,AM572&gt;0),AM571&lt;=AM573),0,1)))</f>
        <v>0</v>
      </c>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row>
    <row r="575" spans="2:85" ht="15" customHeight="1" x14ac:dyDescent="0.25">
      <c r="B575" s="243" t="str">
        <f>IF(SUM(AJ567)&gt;=1,"Error: Verificar la suma por los defensores públicos","")</f>
        <v/>
      </c>
      <c r="C575" s="243"/>
      <c r="D575" s="243"/>
      <c r="E575" s="243"/>
      <c r="F575" s="243"/>
      <c r="G575" s="243"/>
      <c r="H575" s="243"/>
      <c r="I575" s="243"/>
      <c r="J575" s="243"/>
      <c r="K575" s="243"/>
      <c r="L575" s="243"/>
      <c r="M575" s="243"/>
      <c r="N575" s="243"/>
      <c r="O575" s="243"/>
      <c r="P575" s="243"/>
      <c r="Q575" s="243" t="str">
        <f>IF(SUM(AJ571)&gt;=1,"Error: Verificar la suma por los asesores jurídicos","")</f>
        <v/>
      </c>
      <c r="R575" s="243"/>
      <c r="S575" s="243"/>
      <c r="T575" s="243"/>
      <c r="U575" s="243"/>
      <c r="V575" s="243"/>
      <c r="W575" s="243"/>
      <c r="X575" s="243"/>
      <c r="Y575" s="243"/>
      <c r="Z575" s="243"/>
      <c r="AA575" s="243"/>
      <c r="AB575" s="243"/>
      <c r="AC575" s="243"/>
      <c r="AD575" s="243"/>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row>
    <row r="576" spans="2:85" ht="15" customHeight="1" x14ac:dyDescent="0.25">
      <c r="B576" s="243" t="str">
        <f>IF(SUM(AM567,AM574)&gt;=1,"Error: Verificar la consistencia con la pregunta 23","")</f>
        <v/>
      </c>
      <c r="C576" s="243"/>
      <c r="D576" s="243"/>
      <c r="E576" s="243"/>
      <c r="F576" s="243"/>
      <c r="G576" s="243"/>
      <c r="H576" s="243"/>
      <c r="I576" s="243"/>
      <c r="J576" s="243"/>
      <c r="K576" s="243"/>
      <c r="L576" s="243"/>
      <c r="M576" s="243"/>
      <c r="N576" s="243"/>
      <c r="O576" s="243"/>
      <c r="P576" s="243"/>
      <c r="Q576" s="244" t="str">
        <f>IF(OR(AG559=AH559,AG559=AI559),"","Error: Debe completar toda la información requerida.")</f>
        <v/>
      </c>
      <c r="R576" s="244"/>
      <c r="S576" s="244"/>
      <c r="T576" s="244"/>
      <c r="U576" s="244"/>
      <c r="V576" s="244"/>
      <c r="W576" s="244"/>
      <c r="X576" s="244"/>
      <c r="Y576" s="244"/>
      <c r="Z576" s="244"/>
      <c r="AA576" s="244"/>
      <c r="AB576" s="244"/>
      <c r="AC576" s="244"/>
      <c r="AD576" s="244"/>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row>
    <row r="577" spans="1:85" ht="36" customHeight="1" x14ac:dyDescent="0.25">
      <c r="A577" s="4" t="s">
        <v>260</v>
      </c>
      <c r="B577" s="324" t="s">
        <v>395</v>
      </c>
      <c r="C577" s="324"/>
      <c r="D577" s="324"/>
      <c r="E577" s="324"/>
      <c r="F577" s="324"/>
      <c r="G577" s="324"/>
      <c r="H577" s="324"/>
      <c r="I577" s="324"/>
      <c r="J577" s="324"/>
      <c r="K577" s="324"/>
      <c r="L577" s="324"/>
      <c r="M577" s="324"/>
      <c r="N577" s="324"/>
      <c r="O577" s="324"/>
      <c r="P577" s="324"/>
      <c r="Q577" s="324"/>
      <c r="R577" s="324"/>
      <c r="S577" s="324"/>
      <c r="T577" s="324"/>
      <c r="U577" s="324"/>
      <c r="V577" s="324"/>
      <c r="W577" s="324"/>
      <c r="X577" s="324"/>
      <c r="Y577" s="324"/>
      <c r="Z577" s="324"/>
      <c r="AA577" s="324"/>
      <c r="AB577" s="324"/>
      <c r="AC577" s="324"/>
      <c r="AD577" s="324"/>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row>
    <row r="578" spans="1:85" ht="60.75" customHeight="1" x14ac:dyDescent="0.25">
      <c r="A578" s="4"/>
      <c r="B578" s="67"/>
      <c r="C578" s="272" t="s">
        <v>536</v>
      </c>
      <c r="D578" s="290"/>
      <c r="E578" s="290"/>
      <c r="F578" s="290"/>
      <c r="G578" s="290"/>
      <c r="H578" s="290"/>
      <c r="I578" s="290"/>
      <c r="J578" s="290"/>
      <c r="K578" s="290"/>
      <c r="L578" s="290"/>
      <c r="M578" s="290"/>
      <c r="N578" s="290"/>
      <c r="O578" s="290"/>
      <c r="P578" s="290"/>
      <c r="Q578" s="290"/>
      <c r="R578" s="290"/>
      <c r="S578" s="290"/>
      <c r="T578" s="290"/>
      <c r="U578" s="290"/>
      <c r="V578" s="290"/>
      <c r="W578" s="290"/>
      <c r="X578" s="290"/>
      <c r="Y578" s="290"/>
      <c r="Z578" s="290"/>
      <c r="AA578" s="290"/>
      <c r="AB578" s="290"/>
      <c r="AC578" s="290"/>
      <c r="AD578" s="290"/>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row>
    <row r="579" spans="1:85" ht="36" customHeight="1" x14ac:dyDescent="0.25">
      <c r="A579" s="4"/>
      <c r="B579" s="94"/>
      <c r="C579" s="272" t="s">
        <v>550</v>
      </c>
      <c r="D579" s="290"/>
      <c r="E579" s="290"/>
      <c r="F579" s="290"/>
      <c r="G579" s="290"/>
      <c r="H579" s="290"/>
      <c r="I579" s="290"/>
      <c r="J579" s="290"/>
      <c r="K579" s="290"/>
      <c r="L579" s="290"/>
      <c r="M579" s="290"/>
      <c r="N579" s="290"/>
      <c r="O579" s="290"/>
      <c r="P579" s="290"/>
      <c r="Q579" s="290"/>
      <c r="R579" s="290"/>
      <c r="S579" s="290"/>
      <c r="T579" s="290"/>
      <c r="U579" s="290"/>
      <c r="V579" s="290"/>
      <c r="W579" s="290"/>
      <c r="X579" s="290"/>
      <c r="Y579" s="290"/>
      <c r="Z579" s="290"/>
      <c r="AA579" s="290"/>
      <c r="AB579" s="290"/>
      <c r="AC579" s="290"/>
      <c r="AD579" s="290"/>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row>
    <row r="580" spans="1:85" ht="24" customHeight="1" x14ac:dyDescent="0.25">
      <c r="A580" s="4"/>
      <c r="B580" s="67"/>
      <c r="C580" s="272" t="s">
        <v>433</v>
      </c>
      <c r="D580" s="272"/>
      <c r="E580" s="272"/>
      <c r="F580" s="272"/>
      <c r="G580" s="272"/>
      <c r="H580" s="272"/>
      <c r="I580" s="272"/>
      <c r="J580" s="272"/>
      <c r="K580" s="272"/>
      <c r="L580" s="272"/>
      <c r="M580" s="272"/>
      <c r="N580" s="272"/>
      <c r="O580" s="272"/>
      <c r="P580" s="272"/>
      <c r="Q580" s="272"/>
      <c r="R580" s="272"/>
      <c r="S580" s="272"/>
      <c r="T580" s="272"/>
      <c r="U580" s="272"/>
      <c r="V580" s="272"/>
      <c r="W580" s="272"/>
      <c r="X580" s="272"/>
      <c r="Y580" s="272"/>
      <c r="Z580" s="272"/>
      <c r="AA580" s="272"/>
      <c r="AB580" s="272"/>
      <c r="AC580" s="272"/>
      <c r="AD580" s="272"/>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row>
    <row r="581" spans="1:85" ht="24" customHeight="1" x14ac:dyDescent="0.25">
      <c r="A581" s="4"/>
      <c r="B581" s="67"/>
      <c r="C581" s="272" t="s">
        <v>434</v>
      </c>
      <c r="D581" s="272"/>
      <c r="E581" s="272"/>
      <c r="F581" s="272"/>
      <c r="G581" s="272"/>
      <c r="H581" s="272"/>
      <c r="I581" s="272"/>
      <c r="J581" s="272"/>
      <c r="K581" s="272"/>
      <c r="L581" s="272"/>
      <c r="M581" s="272"/>
      <c r="N581" s="272"/>
      <c r="O581" s="272"/>
      <c r="P581" s="272"/>
      <c r="Q581" s="272"/>
      <c r="R581" s="272"/>
      <c r="S581" s="272"/>
      <c r="T581" s="272"/>
      <c r="U581" s="272"/>
      <c r="V581" s="272"/>
      <c r="W581" s="272"/>
      <c r="X581" s="272"/>
      <c r="Y581" s="272"/>
      <c r="Z581" s="272"/>
      <c r="AA581" s="272"/>
      <c r="AB581" s="272"/>
      <c r="AC581" s="272"/>
      <c r="AD581" s="272"/>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row>
    <row r="582" spans="1:85" ht="24" customHeight="1" x14ac:dyDescent="0.25">
      <c r="A582" s="4"/>
      <c r="B582" s="67"/>
      <c r="C582" s="272" t="s">
        <v>394</v>
      </c>
      <c r="D582" s="290"/>
      <c r="E582" s="290"/>
      <c r="F582" s="290"/>
      <c r="G582" s="290"/>
      <c r="H582" s="290"/>
      <c r="I582" s="290"/>
      <c r="J582" s="290"/>
      <c r="K582" s="290"/>
      <c r="L582" s="290"/>
      <c r="M582" s="290"/>
      <c r="N582" s="290"/>
      <c r="O582" s="290"/>
      <c r="P582" s="290"/>
      <c r="Q582" s="290"/>
      <c r="R582" s="290"/>
      <c r="S582" s="290"/>
      <c r="T582" s="290"/>
      <c r="U582" s="290"/>
      <c r="V582" s="290"/>
      <c r="W582" s="290"/>
      <c r="X582" s="290"/>
      <c r="Y582" s="290"/>
      <c r="Z582" s="290"/>
      <c r="AA582" s="290"/>
      <c r="AB582" s="290"/>
      <c r="AC582" s="290"/>
      <c r="AD582" s="290"/>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row>
    <row r="583" spans="1:85" ht="24" customHeight="1" x14ac:dyDescent="0.25">
      <c r="C583" s="272" t="s">
        <v>435</v>
      </c>
      <c r="D583" s="290"/>
      <c r="E583" s="290"/>
      <c r="F583" s="290"/>
      <c r="G583" s="290"/>
      <c r="H583" s="290"/>
      <c r="I583" s="290"/>
      <c r="J583" s="290"/>
      <c r="K583" s="290"/>
      <c r="L583" s="290"/>
      <c r="M583" s="290"/>
      <c r="N583" s="290"/>
      <c r="O583" s="290"/>
      <c r="P583" s="290"/>
      <c r="Q583" s="290"/>
      <c r="R583" s="290"/>
      <c r="S583" s="290"/>
      <c r="T583" s="290"/>
      <c r="U583" s="290"/>
      <c r="V583" s="290"/>
      <c r="W583" s="290"/>
      <c r="X583" s="290"/>
      <c r="Y583" s="290"/>
      <c r="Z583" s="290"/>
      <c r="AA583" s="290"/>
      <c r="AB583" s="290"/>
      <c r="AC583" s="290"/>
      <c r="AD583" s="290"/>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row>
    <row r="584" spans="1:85" ht="36" customHeight="1" x14ac:dyDescent="0.25">
      <c r="C584" s="272" t="s">
        <v>436</v>
      </c>
      <c r="D584" s="290"/>
      <c r="E584" s="290"/>
      <c r="F584" s="290"/>
      <c r="G584" s="290"/>
      <c r="H584" s="290"/>
      <c r="I584" s="290"/>
      <c r="J584" s="290"/>
      <c r="K584" s="290"/>
      <c r="L584" s="290"/>
      <c r="M584" s="290"/>
      <c r="N584" s="290"/>
      <c r="O584" s="290"/>
      <c r="P584" s="290"/>
      <c r="Q584" s="290"/>
      <c r="R584" s="290"/>
      <c r="S584" s="290"/>
      <c r="T584" s="290"/>
      <c r="U584" s="290"/>
      <c r="V584" s="290"/>
      <c r="W584" s="290"/>
      <c r="X584" s="290"/>
      <c r="Y584" s="290"/>
      <c r="Z584" s="290"/>
      <c r="AA584" s="290"/>
      <c r="AB584" s="290"/>
      <c r="AC584" s="290"/>
      <c r="AD584" s="290"/>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row>
    <row r="585" spans="1:85" ht="36" customHeight="1" x14ac:dyDescent="0.25">
      <c r="C585" s="272" t="s">
        <v>437</v>
      </c>
      <c r="D585" s="290"/>
      <c r="E585" s="290"/>
      <c r="F585" s="290"/>
      <c r="G585" s="290"/>
      <c r="H585" s="290"/>
      <c r="I585" s="290"/>
      <c r="J585" s="290"/>
      <c r="K585" s="290"/>
      <c r="L585" s="290"/>
      <c r="M585" s="290"/>
      <c r="N585" s="290"/>
      <c r="O585" s="290"/>
      <c r="P585" s="290"/>
      <c r="Q585" s="290"/>
      <c r="R585" s="290"/>
      <c r="S585" s="290"/>
      <c r="T585" s="290"/>
      <c r="U585" s="290"/>
      <c r="V585" s="290"/>
      <c r="W585" s="290"/>
      <c r="X585" s="290"/>
      <c r="Y585" s="290"/>
      <c r="Z585" s="290"/>
      <c r="AA585" s="290"/>
      <c r="AB585" s="290"/>
      <c r="AC585" s="290"/>
      <c r="AD585" s="290"/>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row>
    <row r="586" spans="1:85" ht="15" x14ac:dyDescent="0.25">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row>
    <row r="587" spans="1:85" ht="24" customHeight="1" x14ac:dyDescent="0.25">
      <c r="C587" s="270" t="s">
        <v>105</v>
      </c>
      <c r="D587" s="270"/>
      <c r="E587" s="270"/>
      <c r="F587" s="270"/>
      <c r="G587" s="270"/>
      <c r="H587" s="270"/>
      <c r="I587" s="336" t="s">
        <v>107</v>
      </c>
      <c r="J587" s="338"/>
      <c r="K587" s="270" t="s">
        <v>197</v>
      </c>
      <c r="L587" s="270"/>
      <c r="M587" s="270"/>
      <c r="N587" s="270"/>
      <c r="O587" s="270"/>
      <c r="P587" s="270"/>
      <c r="Q587" s="270"/>
      <c r="R587" s="270"/>
      <c r="S587" s="270"/>
      <c r="T587" s="270"/>
      <c r="U587" s="270" t="s">
        <v>198</v>
      </c>
      <c r="V587" s="270"/>
      <c r="W587" s="270"/>
      <c r="X587" s="270"/>
      <c r="Y587" s="270"/>
      <c r="Z587" s="270"/>
      <c r="AA587" s="270"/>
      <c r="AB587" s="270"/>
      <c r="AC587" s="270"/>
      <c r="AD587" s="270"/>
      <c r="AG587" s="11" t="s">
        <v>563</v>
      </c>
      <c r="AH587" s="11" t="s">
        <v>564</v>
      </c>
      <c r="AI587" s="11" t="s">
        <v>565</v>
      </c>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row>
    <row r="588" spans="1:85" ht="24" customHeight="1" x14ac:dyDescent="0.25">
      <c r="C588" s="270"/>
      <c r="D588" s="270"/>
      <c r="E588" s="270"/>
      <c r="F588" s="270"/>
      <c r="G588" s="270"/>
      <c r="H588" s="270"/>
      <c r="I588" s="355"/>
      <c r="J588" s="357"/>
      <c r="K588" s="336" t="s">
        <v>40</v>
      </c>
      <c r="L588" s="338"/>
      <c r="M588" s="445" t="s">
        <v>199</v>
      </c>
      <c r="N588" s="445"/>
      <c r="O588" s="445"/>
      <c r="P588" s="445"/>
      <c r="Q588" s="445" t="s">
        <v>200</v>
      </c>
      <c r="R588" s="445"/>
      <c r="S588" s="445"/>
      <c r="T588" s="445"/>
      <c r="U588" s="355" t="s">
        <v>40</v>
      </c>
      <c r="V588" s="357"/>
      <c r="W588" s="446" t="s">
        <v>199</v>
      </c>
      <c r="X588" s="446"/>
      <c r="Y588" s="446"/>
      <c r="Z588" s="446"/>
      <c r="AA588" s="446" t="s">
        <v>200</v>
      </c>
      <c r="AB588" s="446"/>
      <c r="AC588" s="446"/>
      <c r="AD588" s="446"/>
      <c r="AG588" s="11">
        <f>COUNTBLANK(K590:AD600)</f>
        <v>220</v>
      </c>
      <c r="AH588" s="11">
        <v>220</v>
      </c>
      <c r="AI588" s="11">
        <f>IF(SUM(AG590:AG600)=110,AG588,1)</f>
        <v>1</v>
      </c>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row>
    <row r="589" spans="1:85" ht="45" customHeight="1" x14ac:dyDescent="0.25">
      <c r="C589" s="270"/>
      <c r="D589" s="270"/>
      <c r="E589" s="270"/>
      <c r="F589" s="270"/>
      <c r="G589" s="270"/>
      <c r="H589" s="270"/>
      <c r="I589" s="339"/>
      <c r="J589" s="341"/>
      <c r="K589" s="339"/>
      <c r="L589" s="341"/>
      <c r="M589" s="444" t="s">
        <v>37</v>
      </c>
      <c r="N589" s="444"/>
      <c r="O589" s="442" t="s">
        <v>39</v>
      </c>
      <c r="P589" s="443"/>
      <c r="Q589" s="444" t="s">
        <v>37</v>
      </c>
      <c r="R589" s="444"/>
      <c r="S589" s="442" t="s">
        <v>39</v>
      </c>
      <c r="T589" s="443"/>
      <c r="U589" s="339"/>
      <c r="V589" s="341"/>
      <c r="W589" s="444" t="s">
        <v>37</v>
      </c>
      <c r="X589" s="444"/>
      <c r="Y589" s="442" t="s">
        <v>39</v>
      </c>
      <c r="Z589" s="443"/>
      <c r="AA589" s="444" t="s">
        <v>37</v>
      </c>
      <c r="AB589" s="444"/>
      <c r="AC589" s="442" t="s">
        <v>39</v>
      </c>
      <c r="AD589" s="443"/>
      <c r="AG589" s="11" t="s">
        <v>593</v>
      </c>
      <c r="AI589" s="114" t="s">
        <v>562</v>
      </c>
      <c r="AJ589" s="114" t="s">
        <v>560</v>
      </c>
      <c r="AK589" s="114" t="s">
        <v>559</v>
      </c>
      <c r="AL589" s="114" t="s">
        <v>561</v>
      </c>
      <c r="AM589" s="114" t="s">
        <v>562</v>
      </c>
      <c r="AN589" s="114" t="s">
        <v>560</v>
      </c>
      <c r="AO589" s="114" t="s">
        <v>559</v>
      </c>
      <c r="AP589" s="114" t="s">
        <v>561</v>
      </c>
      <c r="AQ589"/>
      <c r="AR589" s="192" t="s">
        <v>591</v>
      </c>
      <c r="AS589" s="172" t="s">
        <v>592</v>
      </c>
      <c r="AU589" s="192" t="s">
        <v>591</v>
      </c>
      <c r="AV589" s="172" t="s">
        <v>592</v>
      </c>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row>
    <row r="590" spans="1:85" ht="15" customHeight="1" x14ac:dyDescent="0.25">
      <c r="C590" s="8" t="s">
        <v>36</v>
      </c>
      <c r="D590" s="334" t="s">
        <v>108</v>
      </c>
      <c r="E590" s="334"/>
      <c r="F590" s="334"/>
      <c r="G590" s="334"/>
      <c r="H590" s="334"/>
      <c r="I590" s="428" t="str">
        <f>IF(L173="","",IF(OR(L173=2,L173=9),"X",""))</f>
        <v/>
      </c>
      <c r="J590" s="429"/>
      <c r="K590" s="258"/>
      <c r="L590" s="259"/>
      <c r="M590" s="258"/>
      <c r="N590" s="259"/>
      <c r="O590" s="258"/>
      <c r="P590" s="259"/>
      <c r="Q590" s="258"/>
      <c r="R590" s="259"/>
      <c r="S590" s="258"/>
      <c r="T590" s="259"/>
      <c r="U590" s="258"/>
      <c r="V590" s="259"/>
      <c r="W590" s="258"/>
      <c r="X590" s="259"/>
      <c r="Y590" s="258"/>
      <c r="Z590" s="259"/>
      <c r="AA590" s="258"/>
      <c r="AB590" s="259"/>
      <c r="AC590" s="258"/>
      <c r="AD590" s="259"/>
      <c r="AG590" s="11">
        <f>IF(AND(I590="x",COUNTBLANK(K590:AD590)=20),10,IF(OR(COUNTIF($J$79:$L$80,0)=2,COUNTIF($M$79:$O$80,0)=2),COUNTBLANK(K590:AD590)-5,COUNTBLANK(K590:AD590)))</f>
        <v>20</v>
      </c>
      <c r="AI590" s="49">
        <f t="shared" ref="AI590:AI600" si="365">K590</f>
        <v>0</v>
      </c>
      <c r="AJ590" s="49">
        <f t="shared" ref="AJ590:AJ600" si="366">COUNTIF(M590:T590,"NS")</f>
        <v>0</v>
      </c>
      <c r="AK590" s="49">
        <f t="shared" ref="AK590:AK600" si="367">SUM(M590:T590)</f>
        <v>0</v>
      </c>
      <c r="AL590" s="113">
        <f>IF($AG$588=$AH$588,0,IF(OR(AND(AI590=0,AJ590&gt;0),AND(AI590="NS",AK590&gt;0),AND(AI590="ns",AK590=0,AJ590=0)),1,
IF(OR(AND(AI590&gt;0,AJ590=2),AND(AI590="NS",AJ590=2),AND(AI590="NS",AK590=0,AJ590&gt;0),AI590=AK590),0,1)))</f>
        <v>0</v>
      </c>
      <c r="AM590" s="49">
        <f t="shared" ref="AM590:AM600" si="368">U590</f>
        <v>0</v>
      </c>
      <c r="AN590" s="49">
        <f t="shared" ref="AN590:AN600" si="369">COUNTIF(W590:AD590,"NS")</f>
        <v>0</v>
      </c>
      <c r="AO590" s="49">
        <f t="shared" ref="AO590:AO600" si="370">SUM(W590:AD590)</f>
        <v>0</v>
      </c>
      <c r="AP590" s="113">
        <f>IF($AG$588=$AH$588,0,IF(OR(AND(AM590=0,AN590&gt;0),AND(AM590="NS",AO590&gt;0),AND(AM590="ns",AO590=0,AN590=0)),1,
IF(OR(AND(AM590&gt;0,AN590=2),AND(AM590="NS",AN590=2),AND(AM590="NS",AO590=0,AN590&gt;0),AM590=AO590),0,1)))</f>
        <v>0</v>
      </c>
      <c r="AQ590" s="119" t="s">
        <v>570</v>
      </c>
      <c r="AR590" s="111">
        <f>$G$565</f>
        <v>0</v>
      </c>
      <c r="AS590" s="111">
        <f>$G$567</f>
        <v>0</v>
      </c>
      <c r="AU590" s="111">
        <f>$G$571</f>
        <v>0</v>
      </c>
      <c r="AV590" s="111">
        <f>$G$573</f>
        <v>0</v>
      </c>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row>
    <row r="591" spans="1:85" ht="15" customHeight="1" x14ac:dyDescent="0.25">
      <c r="C591" s="8" t="s">
        <v>38</v>
      </c>
      <c r="D591" s="334" t="s">
        <v>109</v>
      </c>
      <c r="E591" s="334"/>
      <c r="F591" s="334"/>
      <c r="G591" s="334"/>
      <c r="H591" s="334"/>
      <c r="I591" s="428" t="str">
        <f t="shared" ref="I591:I600" si="371">IF(L174="","",IF(OR(L174=2,L174=9),"X",""))</f>
        <v/>
      </c>
      <c r="J591" s="429"/>
      <c r="K591" s="258"/>
      <c r="L591" s="259"/>
      <c r="M591" s="258"/>
      <c r="N591" s="259"/>
      <c r="O591" s="258"/>
      <c r="P591" s="259"/>
      <c r="Q591" s="258"/>
      <c r="R591" s="259"/>
      <c r="S591" s="258"/>
      <c r="T591" s="259"/>
      <c r="U591" s="258"/>
      <c r="V591" s="259"/>
      <c r="W591" s="258"/>
      <c r="X591" s="259"/>
      <c r="Y591" s="258"/>
      <c r="Z591" s="259"/>
      <c r="AA591" s="258"/>
      <c r="AB591" s="259"/>
      <c r="AC591" s="258"/>
      <c r="AD591" s="259"/>
      <c r="AG591" s="11">
        <f t="shared" ref="AG591:AG600" si="372">IF(AND(I591="x",COUNTBLANK(K591:AD591)=20),10,IF(OR(COUNTIF($J$79:$L$80,0)=2,COUNTIF($M$79:$O$80,0)=2),COUNTBLANK(K591:AD591)-5,COUNTBLANK(K591:AD591)))</f>
        <v>20</v>
      </c>
      <c r="AI591" s="49">
        <f t="shared" si="365"/>
        <v>0</v>
      </c>
      <c r="AJ591" s="49">
        <f t="shared" si="366"/>
        <v>0</v>
      </c>
      <c r="AK591" s="49">
        <f t="shared" si="367"/>
        <v>0</v>
      </c>
      <c r="AL591" s="113">
        <f t="shared" ref="AL591:AL600" si="373">IF($AG$588=$AH$588,0,IF(OR(AND(AI591=0,AJ591&gt;0),AND(AI591="NS",AK591&gt;0),AND(AI591="ns",AK591=0,AJ591=0)),1,
IF(OR(AND(AI591&gt;0,AJ591=2),AND(AI591="NS",AJ591=2),AND(AI591="NS",AK591=0,AJ591&gt;0),AI591=AK591),0,1)))</f>
        <v>0</v>
      </c>
      <c r="AM591" s="49">
        <f t="shared" si="368"/>
        <v>0</v>
      </c>
      <c r="AN591" s="49">
        <f t="shared" si="369"/>
        <v>0</v>
      </c>
      <c r="AO591" s="49">
        <f t="shared" si="370"/>
        <v>0</v>
      </c>
      <c r="AP591" s="113">
        <f t="shared" ref="AP591:AP600" si="374">IF($AG$588=$AH$588,0,IF(OR(AND(AM591=0,AN591&gt;0),AND(AM591="NS",AO591&gt;0),AND(AM591="ns",AO591=0,AN591=0)),1,
IF(OR(AND(AM591&gt;0,AN591=2),AND(AM591="NS",AN591=2),AND(AM591="NS",AO591=0,AN591&gt;0),AM591=AO591),0,1)))</f>
        <v>0</v>
      </c>
      <c r="AQ591" s="119" t="s">
        <v>567</v>
      </c>
      <c r="AR591" s="111">
        <f>COUNTIF(Q590:R600,"NS")+COUNTIF(M590:N600,"NS")</f>
        <v>0</v>
      </c>
      <c r="AS591" s="111">
        <f>COUNTIF(S590:T600,"NS")+COUNTIF(O590:P600,"NS")</f>
        <v>0</v>
      </c>
      <c r="AU591" s="111">
        <f>COUNTIF(AA590:AB600,"NS")+COUNTIF(W590:X600,"NS")</f>
        <v>0</v>
      </c>
      <c r="AV591" s="111">
        <f>COUNTIF(AC590:AD600,"NS")+COUNTIF(Y590:Z600,"NS")</f>
        <v>0</v>
      </c>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row>
    <row r="592" spans="1:85" ht="15" customHeight="1" x14ac:dyDescent="0.25">
      <c r="C592" s="8" t="s">
        <v>52</v>
      </c>
      <c r="D592" s="334" t="s">
        <v>110</v>
      </c>
      <c r="E592" s="334"/>
      <c r="F592" s="334"/>
      <c r="G592" s="334"/>
      <c r="H592" s="334"/>
      <c r="I592" s="428" t="str">
        <f t="shared" si="371"/>
        <v/>
      </c>
      <c r="J592" s="429"/>
      <c r="K592" s="258"/>
      <c r="L592" s="259"/>
      <c r="M592" s="258"/>
      <c r="N592" s="259"/>
      <c r="O592" s="258"/>
      <c r="P592" s="259"/>
      <c r="Q592" s="258"/>
      <c r="R592" s="259"/>
      <c r="S592" s="258"/>
      <c r="T592" s="259"/>
      <c r="U592" s="258"/>
      <c r="V592" s="259"/>
      <c r="W592" s="258"/>
      <c r="X592" s="259"/>
      <c r="Y592" s="258"/>
      <c r="Z592" s="259"/>
      <c r="AA592" s="258"/>
      <c r="AB592" s="259"/>
      <c r="AC592" s="258"/>
      <c r="AD592" s="259"/>
      <c r="AG592" s="11">
        <f t="shared" si="372"/>
        <v>20</v>
      </c>
      <c r="AI592" s="49">
        <f t="shared" si="365"/>
        <v>0</v>
      </c>
      <c r="AJ592" s="49">
        <f t="shared" si="366"/>
        <v>0</v>
      </c>
      <c r="AK592" s="49">
        <f t="shared" si="367"/>
        <v>0</v>
      </c>
      <c r="AL592" s="113">
        <f t="shared" si="373"/>
        <v>0</v>
      </c>
      <c r="AM592" s="49">
        <f t="shared" si="368"/>
        <v>0</v>
      </c>
      <c r="AN592" s="49">
        <f t="shared" si="369"/>
        <v>0</v>
      </c>
      <c r="AO592" s="49">
        <f t="shared" si="370"/>
        <v>0</v>
      </c>
      <c r="AP592" s="113">
        <f t="shared" si="374"/>
        <v>0</v>
      </c>
      <c r="AQ592" s="119" t="s">
        <v>571</v>
      </c>
      <c r="AR592" s="111">
        <f>SUM(M590:N600,Q590:R600)</f>
        <v>0</v>
      </c>
      <c r="AS592" s="111">
        <f>SUM(O590:P600,S590:T600)</f>
        <v>0</v>
      </c>
      <c r="AU592" s="111">
        <f>SUM(AA590:AB600,W590:X600)</f>
        <v>0</v>
      </c>
      <c r="AV592" s="111">
        <f>SUM(AC590:AD600,Y590:Z600)</f>
        <v>0</v>
      </c>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row>
    <row r="593" spans="1:85" ht="15" customHeight="1" x14ac:dyDescent="0.25">
      <c r="C593" s="8" t="s">
        <v>54</v>
      </c>
      <c r="D593" s="334" t="s">
        <v>111</v>
      </c>
      <c r="E593" s="334"/>
      <c r="F593" s="334"/>
      <c r="G593" s="334"/>
      <c r="H593" s="334"/>
      <c r="I593" s="428" t="str">
        <f t="shared" si="371"/>
        <v/>
      </c>
      <c r="J593" s="429"/>
      <c r="K593" s="258"/>
      <c r="L593" s="259"/>
      <c r="M593" s="258"/>
      <c r="N593" s="259"/>
      <c r="O593" s="258"/>
      <c r="P593" s="259"/>
      <c r="Q593" s="258"/>
      <c r="R593" s="259"/>
      <c r="S593" s="258"/>
      <c r="T593" s="259"/>
      <c r="U593" s="258"/>
      <c r="V593" s="259"/>
      <c r="W593" s="258"/>
      <c r="X593" s="259"/>
      <c r="Y593" s="258"/>
      <c r="Z593" s="259"/>
      <c r="AA593" s="258"/>
      <c r="AB593" s="259"/>
      <c r="AC593" s="258"/>
      <c r="AD593" s="259"/>
      <c r="AG593" s="11">
        <f t="shared" si="372"/>
        <v>20</v>
      </c>
      <c r="AI593" s="49">
        <f t="shared" si="365"/>
        <v>0</v>
      </c>
      <c r="AJ593" s="49">
        <f t="shared" si="366"/>
        <v>0</v>
      </c>
      <c r="AK593" s="49">
        <f t="shared" si="367"/>
        <v>0</v>
      </c>
      <c r="AL593" s="113">
        <f t="shared" si="373"/>
        <v>0</v>
      </c>
      <c r="AM593" s="49">
        <f t="shared" si="368"/>
        <v>0</v>
      </c>
      <c r="AN593" s="49">
        <f t="shared" si="369"/>
        <v>0</v>
      </c>
      <c r="AO593" s="49">
        <f t="shared" si="370"/>
        <v>0</v>
      </c>
      <c r="AP593" s="113">
        <f t="shared" si="374"/>
        <v>0</v>
      </c>
      <c r="AQ593" s="119" t="s">
        <v>572</v>
      </c>
      <c r="AR593" s="174">
        <f>IF($AG$588=$AH$588,0,IF(OR(AND(AR590=0,AR591&gt;0),AND(AR590="ns",AR592&gt;0),AND(AR590="ns",AR592=0,AR591=0)),1,IF(OR(AND(AR590&gt;AR592,AR591&gt;=2),AND(AR590="ns",AR592=0,AR591&gt;0),AR590=AR592),0,1)))</f>
        <v>0</v>
      </c>
      <c r="AS593" s="174">
        <f>IF($AG$588=$AH$588,0,IF(OR(AND(AS590=0,AS591&gt;0),AND(AS590="ns",AS592&gt;0),AND(AS590="ns",AS592=0,AS591=0)),1,IF(OR(AND(AS590&gt;AS592,AS591&gt;=2),AND(AS590="ns",AS592=0,AS591&gt;0),AS590=AS592),0,1)))</f>
        <v>0</v>
      </c>
      <c r="AU593" s="174">
        <f>IF($AG$588=$AH$588,0,IF(OR(AND(AU590=0,AU591&gt;0),AND(AU590="ns",AU592&gt;0),AND(AU590="ns",AU592=0,AU591=0)),1,IF(OR(AND(AU590&gt;AU592,AU591&gt;=2),AND(AU590="ns",AU592=0,AU591&gt;0),AU590=AU592),0,1)))</f>
        <v>0</v>
      </c>
      <c r="AV593" s="174">
        <f>IF($AG$588=$AH$588,0,IF(OR(AND(AV590=0,AV591&gt;0),AND(AV590="ns",AV592&gt;0),AND(AV590="ns",AV592=0,AV591=0)),1,IF(OR(AND(AV590&gt;AV592,AV591&gt;=2),AND(AV590="ns",AV592=0,AV591&gt;0),AV590=AV592),0,1)))</f>
        <v>0</v>
      </c>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row>
    <row r="594" spans="1:85" ht="24" customHeight="1" x14ac:dyDescent="0.25">
      <c r="C594" s="8" t="s">
        <v>56</v>
      </c>
      <c r="D594" s="334" t="s">
        <v>112</v>
      </c>
      <c r="E594" s="334"/>
      <c r="F594" s="334"/>
      <c r="G594" s="334"/>
      <c r="H594" s="334"/>
      <c r="I594" s="428" t="str">
        <f t="shared" si="371"/>
        <v/>
      </c>
      <c r="J594" s="429"/>
      <c r="K594" s="258"/>
      <c r="L594" s="259"/>
      <c r="M594" s="258"/>
      <c r="N594" s="259"/>
      <c r="O594" s="258"/>
      <c r="P594" s="259"/>
      <c r="Q594" s="258"/>
      <c r="R594" s="259"/>
      <c r="S594" s="258"/>
      <c r="T594" s="259"/>
      <c r="U594" s="258"/>
      <c r="V594" s="259"/>
      <c r="W594" s="258"/>
      <c r="X594" s="259"/>
      <c r="Y594" s="258"/>
      <c r="Z594" s="259"/>
      <c r="AA594" s="258"/>
      <c r="AB594" s="259"/>
      <c r="AC594" s="258"/>
      <c r="AD594" s="259"/>
      <c r="AG594" s="11">
        <f t="shared" si="372"/>
        <v>20</v>
      </c>
      <c r="AI594" s="49">
        <f t="shared" si="365"/>
        <v>0</v>
      </c>
      <c r="AJ594" s="49">
        <f t="shared" si="366"/>
        <v>0</v>
      </c>
      <c r="AK594" s="49">
        <f t="shared" si="367"/>
        <v>0</v>
      </c>
      <c r="AL594" s="113">
        <f t="shared" si="373"/>
        <v>0</v>
      </c>
      <c r="AM594" s="49">
        <f t="shared" si="368"/>
        <v>0</v>
      </c>
      <c r="AN594" s="49">
        <f t="shared" si="369"/>
        <v>0</v>
      </c>
      <c r="AO594" s="49">
        <f t="shared" si="370"/>
        <v>0</v>
      </c>
      <c r="AP594" s="113">
        <f t="shared" si="374"/>
        <v>0</v>
      </c>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row>
    <row r="595" spans="1:85" ht="15" customHeight="1" x14ac:dyDescent="0.25">
      <c r="C595" s="8" t="s">
        <v>63</v>
      </c>
      <c r="D595" s="334" t="s">
        <v>113</v>
      </c>
      <c r="E595" s="334"/>
      <c r="F595" s="334"/>
      <c r="G595" s="334"/>
      <c r="H595" s="334"/>
      <c r="I595" s="428" t="str">
        <f t="shared" si="371"/>
        <v/>
      </c>
      <c r="J595" s="429"/>
      <c r="K595" s="258"/>
      <c r="L595" s="259"/>
      <c r="M595" s="258"/>
      <c r="N595" s="259"/>
      <c r="O595" s="258"/>
      <c r="P595" s="259"/>
      <c r="Q595" s="258"/>
      <c r="R595" s="259"/>
      <c r="S595" s="258"/>
      <c r="T595" s="259"/>
      <c r="U595" s="258"/>
      <c r="V595" s="259"/>
      <c r="W595" s="258"/>
      <c r="X595" s="259"/>
      <c r="Y595" s="258"/>
      <c r="Z595" s="259"/>
      <c r="AA595" s="258"/>
      <c r="AB595" s="259"/>
      <c r="AC595" s="258"/>
      <c r="AD595" s="259"/>
      <c r="AG595" s="11">
        <f t="shared" si="372"/>
        <v>20</v>
      </c>
      <c r="AI595" s="49">
        <f t="shared" si="365"/>
        <v>0</v>
      </c>
      <c r="AJ595" s="49">
        <f t="shared" si="366"/>
        <v>0</v>
      </c>
      <c r="AK595" s="49">
        <f t="shared" si="367"/>
        <v>0</v>
      </c>
      <c r="AL595" s="113">
        <f t="shared" si="373"/>
        <v>0</v>
      </c>
      <c r="AM595" s="49">
        <f t="shared" si="368"/>
        <v>0</v>
      </c>
      <c r="AN595" s="49">
        <f t="shared" si="369"/>
        <v>0</v>
      </c>
      <c r="AO595" s="49">
        <f t="shared" si="370"/>
        <v>0</v>
      </c>
      <c r="AP595" s="113">
        <f t="shared" si="374"/>
        <v>0</v>
      </c>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row>
    <row r="596" spans="1:85" ht="15" customHeight="1" x14ac:dyDescent="0.25">
      <c r="C596" s="8" t="s">
        <v>65</v>
      </c>
      <c r="D596" s="334" t="s">
        <v>114</v>
      </c>
      <c r="E596" s="334"/>
      <c r="F596" s="334"/>
      <c r="G596" s="334"/>
      <c r="H596" s="334"/>
      <c r="I596" s="428" t="str">
        <f t="shared" si="371"/>
        <v/>
      </c>
      <c r="J596" s="429"/>
      <c r="K596" s="258"/>
      <c r="L596" s="259"/>
      <c r="M596" s="258"/>
      <c r="N596" s="259"/>
      <c r="O596" s="258"/>
      <c r="P596" s="259"/>
      <c r="Q596" s="258"/>
      <c r="R596" s="259"/>
      <c r="S596" s="258"/>
      <c r="T596" s="259"/>
      <c r="U596" s="258"/>
      <c r="V596" s="259"/>
      <c r="W596" s="258"/>
      <c r="X596" s="259"/>
      <c r="Y596" s="258"/>
      <c r="Z596" s="259"/>
      <c r="AA596" s="258"/>
      <c r="AB596" s="259"/>
      <c r="AC596" s="258"/>
      <c r="AD596" s="259"/>
      <c r="AG596" s="11">
        <f t="shared" si="372"/>
        <v>20</v>
      </c>
      <c r="AI596" s="49">
        <f t="shared" si="365"/>
        <v>0</v>
      </c>
      <c r="AJ596" s="49">
        <f t="shared" si="366"/>
        <v>0</v>
      </c>
      <c r="AK596" s="49">
        <f t="shared" si="367"/>
        <v>0</v>
      </c>
      <c r="AL596" s="113">
        <f t="shared" si="373"/>
        <v>0</v>
      </c>
      <c r="AM596" s="49">
        <f t="shared" si="368"/>
        <v>0</v>
      </c>
      <c r="AN596" s="49">
        <f t="shared" si="369"/>
        <v>0</v>
      </c>
      <c r="AO596" s="49">
        <f t="shared" si="370"/>
        <v>0</v>
      </c>
      <c r="AP596" s="113">
        <f t="shared" si="374"/>
        <v>0</v>
      </c>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row>
    <row r="597" spans="1:85" ht="15" customHeight="1" x14ac:dyDescent="0.25">
      <c r="C597" s="8" t="s">
        <v>67</v>
      </c>
      <c r="D597" s="334" t="s">
        <v>115</v>
      </c>
      <c r="E597" s="334"/>
      <c r="F597" s="334"/>
      <c r="G597" s="334"/>
      <c r="H597" s="334"/>
      <c r="I597" s="428" t="str">
        <f t="shared" si="371"/>
        <v/>
      </c>
      <c r="J597" s="429"/>
      <c r="K597" s="258"/>
      <c r="L597" s="259"/>
      <c r="M597" s="258"/>
      <c r="N597" s="259"/>
      <c r="O597" s="258"/>
      <c r="P597" s="259"/>
      <c r="Q597" s="258"/>
      <c r="R597" s="259"/>
      <c r="S597" s="258"/>
      <c r="T597" s="259"/>
      <c r="U597" s="258"/>
      <c r="V597" s="259"/>
      <c r="W597" s="258"/>
      <c r="X597" s="259"/>
      <c r="Y597" s="258"/>
      <c r="Z597" s="259"/>
      <c r="AA597" s="258"/>
      <c r="AB597" s="259"/>
      <c r="AC597" s="258"/>
      <c r="AD597" s="259"/>
      <c r="AG597" s="11">
        <f t="shared" si="372"/>
        <v>20</v>
      </c>
      <c r="AI597" s="49">
        <f t="shared" si="365"/>
        <v>0</v>
      </c>
      <c r="AJ597" s="49">
        <f t="shared" si="366"/>
        <v>0</v>
      </c>
      <c r="AK597" s="49">
        <f t="shared" si="367"/>
        <v>0</v>
      </c>
      <c r="AL597" s="113">
        <f t="shared" si="373"/>
        <v>0</v>
      </c>
      <c r="AM597" s="49">
        <f t="shared" si="368"/>
        <v>0</v>
      </c>
      <c r="AN597" s="49">
        <f t="shared" si="369"/>
        <v>0</v>
      </c>
      <c r="AO597" s="49">
        <f t="shared" si="370"/>
        <v>0</v>
      </c>
      <c r="AP597" s="113">
        <f t="shared" si="374"/>
        <v>0</v>
      </c>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row>
    <row r="598" spans="1:85" ht="15" customHeight="1" x14ac:dyDescent="0.25">
      <c r="C598" s="8" t="s">
        <v>69</v>
      </c>
      <c r="D598" s="334" t="s">
        <v>177</v>
      </c>
      <c r="E598" s="334"/>
      <c r="F598" s="334"/>
      <c r="G598" s="334"/>
      <c r="H598" s="334"/>
      <c r="I598" s="428" t="str">
        <f t="shared" si="371"/>
        <v/>
      </c>
      <c r="J598" s="429"/>
      <c r="K598" s="258"/>
      <c r="L598" s="259"/>
      <c r="M598" s="258"/>
      <c r="N598" s="259"/>
      <c r="O598" s="258"/>
      <c r="P598" s="259"/>
      <c r="Q598" s="258"/>
      <c r="R598" s="259"/>
      <c r="S598" s="258"/>
      <c r="T598" s="259"/>
      <c r="U598" s="258"/>
      <c r="V598" s="259"/>
      <c r="W598" s="258"/>
      <c r="X598" s="259"/>
      <c r="Y598" s="258"/>
      <c r="Z598" s="259"/>
      <c r="AA598" s="258"/>
      <c r="AB598" s="259"/>
      <c r="AC598" s="258"/>
      <c r="AD598" s="259"/>
      <c r="AG598" s="11">
        <f t="shared" si="372"/>
        <v>20</v>
      </c>
      <c r="AI598" s="49">
        <f t="shared" si="365"/>
        <v>0</v>
      </c>
      <c r="AJ598" s="49">
        <f t="shared" si="366"/>
        <v>0</v>
      </c>
      <c r="AK598" s="49">
        <f t="shared" si="367"/>
        <v>0</v>
      </c>
      <c r="AL598" s="113">
        <f t="shared" si="373"/>
        <v>0</v>
      </c>
      <c r="AM598" s="49">
        <f t="shared" si="368"/>
        <v>0</v>
      </c>
      <c r="AN598" s="49">
        <f t="shared" si="369"/>
        <v>0</v>
      </c>
      <c r="AO598" s="49">
        <f t="shared" si="370"/>
        <v>0</v>
      </c>
      <c r="AP598" s="113">
        <f t="shared" si="374"/>
        <v>0</v>
      </c>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row>
    <row r="599" spans="1:85" ht="15" customHeight="1" x14ac:dyDescent="0.25">
      <c r="C599" s="8" t="s">
        <v>90</v>
      </c>
      <c r="D599" s="334" t="s">
        <v>117</v>
      </c>
      <c r="E599" s="334"/>
      <c r="F599" s="334"/>
      <c r="G599" s="334"/>
      <c r="H599" s="334"/>
      <c r="I599" s="428" t="str">
        <f>IF(COUNTBLANK(S182:X182)=6,"",IF(COUNTIF(S182:X182,"NA")=3,"X",""))</f>
        <v/>
      </c>
      <c r="J599" s="429"/>
      <c r="K599" s="258"/>
      <c r="L599" s="259"/>
      <c r="M599" s="258"/>
      <c r="N599" s="259"/>
      <c r="O599" s="258"/>
      <c r="P599" s="259"/>
      <c r="Q599" s="258"/>
      <c r="R599" s="259"/>
      <c r="S599" s="258"/>
      <c r="T599" s="259"/>
      <c r="U599" s="258"/>
      <c r="V599" s="259"/>
      <c r="W599" s="258"/>
      <c r="X599" s="259"/>
      <c r="Y599" s="258"/>
      <c r="Z599" s="259"/>
      <c r="AA599" s="258"/>
      <c r="AB599" s="259"/>
      <c r="AC599" s="258"/>
      <c r="AD599" s="259"/>
      <c r="AG599" s="11">
        <f t="shared" si="372"/>
        <v>20</v>
      </c>
      <c r="AI599" s="49">
        <f t="shared" si="365"/>
        <v>0</v>
      </c>
      <c r="AJ599" s="49">
        <f t="shared" si="366"/>
        <v>0</v>
      </c>
      <c r="AK599" s="49">
        <f t="shared" si="367"/>
        <v>0</v>
      </c>
      <c r="AL599" s="113">
        <f t="shared" si="373"/>
        <v>0</v>
      </c>
      <c r="AM599" s="49">
        <f t="shared" si="368"/>
        <v>0</v>
      </c>
      <c r="AN599" s="49">
        <f t="shared" si="369"/>
        <v>0</v>
      </c>
      <c r="AO599" s="49">
        <f t="shared" si="370"/>
        <v>0</v>
      </c>
      <c r="AP599" s="113">
        <f t="shared" si="374"/>
        <v>0</v>
      </c>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row>
    <row r="600" spans="1:85" ht="15" customHeight="1" x14ac:dyDescent="0.25">
      <c r="C600" s="8" t="s">
        <v>92</v>
      </c>
      <c r="D600" s="334" t="s">
        <v>323</v>
      </c>
      <c r="E600" s="334"/>
      <c r="F600" s="334"/>
      <c r="G600" s="334"/>
      <c r="H600" s="334"/>
      <c r="I600" s="428" t="str">
        <f t="shared" si="371"/>
        <v/>
      </c>
      <c r="J600" s="429"/>
      <c r="K600" s="258"/>
      <c r="L600" s="259"/>
      <c r="M600" s="258"/>
      <c r="N600" s="259"/>
      <c r="O600" s="258"/>
      <c r="P600" s="259"/>
      <c r="Q600" s="258"/>
      <c r="R600" s="259"/>
      <c r="S600" s="258"/>
      <c r="T600" s="259"/>
      <c r="U600" s="258"/>
      <c r="V600" s="259"/>
      <c r="W600" s="258"/>
      <c r="X600" s="259"/>
      <c r="Y600" s="258"/>
      <c r="Z600" s="259"/>
      <c r="AA600" s="258"/>
      <c r="AB600" s="259"/>
      <c r="AC600" s="258"/>
      <c r="AD600" s="259"/>
      <c r="AG600" s="11">
        <f t="shared" si="372"/>
        <v>20</v>
      </c>
      <c r="AI600" s="49">
        <f t="shared" si="365"/>
        <v>0</v>
      </c>
      <c r="AJ600" s="49">
        <f t="shared" si="366"/>
        <v>0</v>
      </c>
      <c r="AK600" s="49">
        <f t="shared" si="367"/>
        <v>0</v>
      </c>
      <c r="AL600" s="113">
        <f t="shared" si="373"/>
        <v>0</v>
      </c>
      <c r="AM600" s="49">
        <f t="shared" si="368"/>
        <v>0</v>
      </c>
      <c r="AN600" s="49">
        <f t="shared" si="369"/>
        <v>0</v>
      </c>
      <c r="AO600" s="49">
        <f t="shared" si="370"/>
        <v>0</v>
      </c>
      <c r="AP600" s="113">
        <f t="shared" si="374"/>
        <v>0</v>
      </c>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row>
    <row r="601" spans="1:85" ht="15" x14ac:dyDescent="0.25">
      <c r="G601" s="13"/>
      <c r="H601" s="63"/>
      <c r="I601" s="55"/>
      <c r="J601" s="63" t="s">
        <v>34</v>
      </c>
      <c r="K601" s="431">
        <f>IF(AND(SUM(K590:L600)=0,COUNTIF(K590:L600,"NS")&gt;0),"NS",SUM(K590:L600))</f>
        <v>0</v>
      </c>
      <c r="L601" s="431"/>
      <c r="M601" s="425">
        <f t="shared" ref="M601:AC601" si="375">IF(AND(SUM(M590:N600)=0,COUNTIF(M590:N600,"NS")&gt;0),"NS",SUM(M590:N600))</f>
        <v>0</v>
      </c>
      <c r="N601" s="427"/>
      <c r="O601" s="425">
        <f t="shared" si="375"/>
        <v>0</v>
      </c>
      <c r="P601" s="427"/>
      <c r="Q601" s="425">
        <f t="shared" si="375"/>
        <v>0</v>
      </c>
      <c r="R601" s="427"/>
      <c r="S601" s="425">
        <f t="shared" si="375"/>
        <v>0</v>
      </c>
      <c r="T601" s="427"/>
      <c r="U601" s="425">
        <f t="shared" si="375"/>
        <v>0</v>
      </c>
      <c r="V601" s="427"/>
      <c r="W601" s="425">
        <f t="shared" si="375"/>
        <v>0</v>
      </c>
      <c r="X601" s="427"/>
      <c r="Y601" s="425">
        <f t="shared" si="375"/>
        <v>0</v>
      </c>
      <c r="Z601" s="427"/>
      <c r="AA601" s="425">
        <f t="shared" si="375"/>
        <v>0</v>
      </c>
      <c r="AB601" s="427"/>
      <c r="AC601" s="425">
        <f t="shared" si="375"/>
        <v>0</v>
      </c>
      <c r="AD601" s="427"/>
      <c r="AI601"/>
      <c r="AJ601"/>
      <c r="AK601"/>
      <c r="AL601" s="135">
        <f>SUM(AL590:AL600)</f>
        <v>0</v>
      </c>
      <c r="AM601"/>
      <c r="AN601"/>
      <c r="AO601"/>
      <c r="AP601" s="135">
        <f>SUM(AP590:AP600)</f>
        <v>0</v>
      </c>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row>
    <row r="602" spans="1:85" ht="15" x14ac:dyDescent="0.25">
      <c r="B602" s="17"/>
      <c r="C602" s="17"/>
      <c r="G602" s="13"/>
      <c r="H602" s="13"/>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row>
    <row r="603" spans="1:85" ht="24" customHeight="1" x14ac:dyDescent="0.25">
      <c r="C603" s="272" t="s">
        <v>315</v>
      </c>
      <c r="D603" s="272"/>
      <c r="E603" s="272"/>
      <c r="F603" s="272"/>
      <c r="G603" s="272"/>
      <c r="H603" s="272"/>
      <c r="I603" s="272"/>
      <c r="J603" s="272"/>
      <c r="K603" s="272"/>
      <c r="L603" s="272"/>
      <c r="M603" s="272"/>
      <c r="N603" s="272"/>
      <c r="O603" s="272"/>
      <c r="P603" s="272"/>
      <c r="Q603" s="272"/>
      <c r="R603" s="272"/>
      <c r="S603" s="272"/>
      <c r="T603" s="272"/>
      <c r="U603" s="272"/>
      <c r="V603" s="272"/>
      <c r="W603" s="272"/>
      <c r="X603" s="272"/>
      <c r="Y603" s="272"/>
      <c r="Z603" s="272"/>
      <c r="AA603" s="272"/>
      <c r="AB603" s="272"/>
      <c r="AC603" s="272"/>
      <c r="AD603" s="272"/>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row>
    <row r="604" spans="1:85" ht="60" customHeight="1" x14ac:dyDescent="0.25">
      <c r="C604" s="301"/>
      <c r="D604" s="301"/>
      <c r="E604" s="301"/>
      <c r="F604" s="301"/>
      <c r="G604" s="301"/>
      <c r="H604" s="301"/>
      <c r="I604" s="301"/>
      <c r="J604" s="301"/>
      <c r="K604" s="301"/>
      <c r="L604" s="301"/>
      <c r="M604" s="301"/>
      <c r="N604" s="301"/>
      <c r="O604" s="301"/>
      <c r="P604" s="301"/>
      <c r="Q604" s="301"/>
      <c r="R604" s="301"/>
      <c r="S604" s="301"/>
      <c r="T604" s="301"/>
      <c r="U604" s="301"/>
      <c r="V604" s="301"/>
      <c r="W604" s="301"/>
      <c r="X604" s="301"/>
      <c r="Y604" s="301"/>
      <c r="Z604" s="301"/>
      <c r="AA604" s="301"/>
      <c r="AB604" s="301"/>
      <c r="AC604" s="301"/>
      <c r="AD604" s="301"/>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row>
    <row r="605" spans="1:85" ht="15" customHeight="1" x14ac:dyDescent="0.25">
      <c r="B605" s="243" t="str">
        <f>IF(SUM(AL601)&gt;=1,"Error: Verificar la suma por fila de defendidas por Defensores","")</f>
        <v/>
      </c>
      <c r="C605" s="243"/>
      <c r="D605" s="243"/>
      <c r="E605" s="243"/>
      <c r="F605" s="243"/>
      <c r="G605" s="243"/>
      <c r="H605" s="243"/>
      <c r="I605" s="243"/>
      <c r="J605" s="243"/>
      <c r="K605" s="243"/>
      <c r="L605" s="243"/>
      <c r="M605" s="243"/>
      <c r="N605" s="243"/>
      <c r="O605" s="243"/>
      <c r="P605" s="243"/>
      <c r="Q605" s="243" t="str">
        <f>IF(SUM(AP601)&gt;=1,"Error: Verificar la suma por fila de asesoradas por asesores","")</f>
        <v/>
      </c>
      <c r="R605" s="243"/>
      <c r="S605" s="243"/>
      <c r="T605" s="243"/>
      <c r="U605" s="243"/>
      <c r="V605" s="243"/>
      <c r="W605" s="243"/>
      <c r="X605" s="243"/>
      <c r="Y605" s="243"/>
      <c r="Z605" s="243"/>
      <c r="AA605" s="243"/>
      <c r="AB605" s="243"/>
      <c r="AC605" s="243"/>
      <c r="AD605" s="243"/>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row>
    <row r="606" spans="1:85" ht="31.5" customHeight="1" x14ac:dyDescent="0.25">
      <c r="B606" s="246" t="str">
        <f>IF(SUM(AR593:AS593)&gt;=1,"Error: Verificar la suma de Hombres y Mujeres de Defensores de la pregunta anterior","")</f>
        <v/>
      </c>
      <c r="C606" s="246"/>
      <c r="D606" s="246"/>
      <c r="E606" s="246"/>
      <c r="F606" s="246"/>
      <c r="G606" s="246"/>
      <c r="H606" s="246"/>
      <c r="I606" s="246"/>
      <c r="J606" s="246"/>
      <c r="K606" s="246"/>
      <c r="L606" s="246"/>
      <c r="M606" s="246"/>
      <c r="N606" s="246"/>
      <c r="O606" s="246"/>
      <c r="P606" s="246"/>
      <c r="Q606" s="247" t="str">
        <f>IF(SUM(AU593:AV593)&gt;=1,"Error: Verificar la suma de Hombres y Mujeres de Asesores de la pregunta anterior","")</f>
        <v/>
      </c>
      <c r="R606" s="247"/>
      <c r="S606" s="247"/>
      <c r="T606" s="247"/>
      <c r="U606" s="247"/>
      <c r="V606" s="247"/>
      <c r="W606" s="247"/>
      <c r="X606" s="247"/>
      <c r="Y606" s="247"/>
      <c r="Z606" s="247"/>
      <c r="AA606" s="247"/>
      <c r="AB606" s="247"/>
      <c r="AC606" s="247"/>
      <c r="AD606" s="247"/>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row>
    <row r="607" spans="1:85" ht="15" customHeight="1" x14ac:dyDescent="0.25">
      <c r="B607" s="244" t="str">
        <f>IF(OR(AG588=AH588,AG588=AI588),"","Error: Debe completar toda la información requerida.")</f>
        <v/>
      </c>
      <c r="C607" s="244"/>
      <c r="D607" s="244"/>
      <c r="E607" s="244"/>
      <c r="F607" s="244"/>
      <c r="G607" s="244"/>
      <c r="H607" s="244"/>
      <c r="I607" s="244"/>
      <c r="J607" s="244"/>
      <c r="K607" s="244"/>
      <c r="L607" s="244"/>
      <c r="M607" s="244"/>
      <c r="N607" s="244"/>
      <c r="O607" s="244"/>
      <c r="P607" s="244"/>
      <c r="Q607" s="244"/>
      <c r="R607" s="244"/>
      <c r="S607" s="244"/>
      <c r="T607" s="244"/>
      <c r="U607" s="244"/>
      <c r="V607" s="244"/>
      <c r="W607" s="244"/>
      <c r="X607" s="244"/>
      <c r="Y607" s="244"/>
      <c r="Z607" s="244"/>
      <c r="AA607" s="244"/>
      <c r="AB607" s="244"/>
      <c r="AC607" s="244"/>
      <c r="AD607" s="244"/>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row>
    <row r="608" spans="1:85" ht="24" customHeight="1" x14ac:dyDescent="0.25">
      <c r="A608" s="187" t="s">
        <v>261</v>
      </c>
      <c r="B608" s="324" t="s">
        <v>532</v>
      </c>
      <c r="C608" s="324"/>
      <c r="D608" s="324"/>
      <c r="E608" s="324"/>
      <c r="F608" s="324"/>
      <c r="G608" s="324"/>
      <c r="H608" s="324"/>
      <c r="I608" s="324"/>
      <c r="J608" s="324"/>
      <c r="K608" s="324"/>
      <c r="L608" s="324"/>
      <c r="M608" s="324"/>
      <c r="N608" s="324"/>
      <c r="O608" s="324"/>
      <c r="P608" s="324"/>
      <c r="Q608" s="324"/>
      <c r="R608" s="324"/>
      <c r="S608" s="324"/>
      <c r="T608" s="324"/>
      <c r="U608" s="324"/>
      <c r="V608" s="324"/>
      <c r="W608" s="324"/>
      <c r="X608" s="324"/>
      <c r="Y608" s="324"/>
      <c r="Z608" s="324"/>
      <c r="AA608" s="324"/>
      <c r="AB608" s="324"/>
      <c r="AC608" s="324"/>
      <c r="AD608" s="324"/>
      <c r="AG608" s="11" t="s">
        <v>563</v>
      </c>
      <c r="AH608" s="11" t="s">
        <v>564</v>
      </c>
      <c r="AI608" s="11" t="s">
        <v>565</v>
      </c>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row>
    <row r="609" spans="1:85" ht="24" customHeight="1" x14ac:dyDescent="0.25">
      <c r="C609" s="272" t="s">
        <v>504</v>
      </c>
      <c r="D609" s="290"/>
      <c r="E609" s="290"/>
      <c r="F609" s="290"/>
      <c r="G609" s="290"/>
      <c r="H609" s="290"/>
      <c r="I609" s="290"/>
      <c r="J609" s="290"/>
      <c r="K609" s="290"/>
      <c r="L609" s="290"/>
      <c r="M609" s="290"/>
      <c r="N609" s="290"/>
      <c r="O609" s="290"/>
      <c r="P609" s="290"/>
      <c r="Q609" s="290"/>
      <c r="R609" s="290"/>
      <c r="S609" s="290"/>
      <c r="T609" s="290"/>
      <c r="U609" s="290"/>
      <c r="V609" s="290"/>
      <c r="W609" s="290"/>
      <c r="X609" s="290"/>
      <c r="Y609" s="290"/>
      <c r="Z609" s="290"/>
      <c r="AA609" s="290"/>
      <c r="AB609" s="290"/>
      <c r="AC609" s="290"/>
      <c r="AD609" s="290"/>
      <c r="AG609" s="11">
        <f>COUNTBLANK(C611:H615)</f>
        <v>29</v>
      </c>
      <c r="AH609" s="11">
        <v>29</v>
      </c>
      <c r="AI609" s="11">
        <v>26</v>
      </c>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row>
    <row r="610" spans="1:85" ht="15" customHeight="1" thickBot="1" x14ac:dyDescent="0.3">
      <c r="AG610" s="114" t="s">
        <v>562</v>
      </c>
      <c r="AH610" s="114" t="s">
        <v>560</v>
      </c>
      <c r="AI610" s="114" t="s">
        <v>559</v>
      </c>
      <c r="AJ610" s="114" t="s">
        <v>561</v>
      </c>
      <c r="AK610"/>
      <c r="AL610"/>
      <c r="AM610" s="192" t="s">
        <v>562</v>
      </c>
      <c r="AN610" s="192" t="s">
        <v>562</v>
      </c>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row>
    <row r="611" spans="1:85" ht="15" customHeight="1" thickBot="1" x14ac:dyDescent="0.3">
      <c r="A611" s="11"/>
      <c r="C611" s="325"/>
      <c r="D611" s="326"/>
      <c r="E611" s="326"/>
      <c r="F611" s="327"/>
      <c r="G611" s="6" t="s">
        <v>396</v>
      </c>
      <c r="AG611" s="49">
        <f>C611</f>
        <v>0</v>
      </c>
      <c r="AH611" s="49">
        <f>COUNTIF(E613:H615,"NS")</f>
        <v>0</v>
      </c>
      <c r="AI611" s="49">
        <f>SUM(E613:H615)</f>
        <v>0</v>
      </c>
      <c r="AJ611" s="113">
        <f>IF($AG$609=$AH$609,0,IF(OR(AND(AG611=0,AH611&gt;0),AND(AG611="NS",AI611&gt;0),AND(AG611="ns",AI611=0,AH611=0)),1,
IF(OR(AND(AG611&gt;0,AH611=2),AND(AG611="NS",AH611=2),AND(AG611="NS",AI611=0,AH611&gt;0),AG611=AI611),0,1)))</f>
        <v>0</v>
      </c>
      <c r="AK611"/>
      <c r="AL611" s="119" t="s">
        <v>570</v>
      </c>
      <c r="AM611" s="111">
        <f>IF(AND(SUM(G565,G571)=0,SUM(COUNTIF(G565,"NS"),COUNTIF(G571,"NS"))&gt;0),"NS",SUM(G565,G571))</f>
        <v>0</v>
      </c>
      <c r="AN611" s="111">
        <f>IF(AND(SUM(G567,G573)=0,SUM(COUNTIF(G567,"NS"),COUNTIF(G573,"NS"))&gt;0),"NS",SUM(G567,G573))</f>
        <v>0</v>
      </c>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row>
    <row r="612" spans="1:85" ht="15" customHeight="1" x14ac:dyDescent="0.25">
      <c r="A612" s="11"/>
      <c r="AG612"/>
      <c r="AH612"/>
      <c r="AI612"/>
      <c r="AJ612"/>
      <c r="AK612"/>
      <c r="AL612" s="119" t="s">
        <v>567</v>
      </c>
      <c r="AM612" s="111">
        <f>COUNTIF(E613,"NS")</f>
        <v>0</v>
      </c>
      <c r="AN612" s="111">
        <f>COUNTIF(E615,"NS")</f>
        <v>0</v>
      </c>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row>
    <row r="613" spans="1:85" ht="15" customHeight="1" x14ac:dyDescent="0.25">
      <c r="A613" s="11"/>
      <c r="E613" s="307"/>
      <c r="F613" s="307"/>
      <c r="G613" s="307"/>
      <c r="H613" s="307"/>
      <c r="I613" s="5" t="s">
        <v>268</v>
      </c>
      <c r="AG613"/>
      <c r="AH613"/>
      <c r="AI613"/>
      <c r="AJ613"/>
      <c r="AK613"/>
      <c r="AL613" s="119" t="s">
        <v>571</v>
      </c>
      <c r="AM613" s="111">
        <f>SUM(E613)</f>
        <v>0</v>
      </c>
      <c r="AN613" s="111">
        <f>SUM(E615)</f>
        <v>0</v>
      </c>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row>
    <row r="614" spans="1:85" ht="15" customHeight="1" x14ac:dyDescent="0.25">
      <c r="A614" s="11"/>
      <c r="AG614"/>
      <c r="AH614"/>
      <c r="AI614"/>
      <c r="AJ614"/>
      <c r="AK614"/>
      <c r="AL614" s="119" t="s">
        <v>572</v>
      </c>
      <c r="AM614" s="113">
        <f>IF($AG$609=$AH$609,0,IF(OR(AND(AM611=0,AM612&gt;0),AND(AM611="NS",AM613&gt;0),AND(AM611="ns",AM613=0,AM612=0)),1,
IF(OR(AND(AM611&gt;0,AM612=1),AND(AM611="NS",AM612=1),AND(AM611="NS",AM613=0,AM612&gt;0),AM611&gt;=AM613),0,1)))</f>
        <v>0</v>
      </c>
      <c r="AN614" s="113">
        <f>IF($AG$609=$AH$609,0,IF(OR(AND(AN611=0,AN612&gt;0),AND(AN611="NS",AN613&gt;0),AND(AN611="ns",AN613=0,AN612=0)),1,
IF(OR(AND(AN611&gt;0,AN612=1),AND(AN611="NS",AN612=1),AND(AN611="NS",AN613=0,AN612&gt;0),AN611&gt;=AN613),0,1)))</f>
        <v>0</v>
      </c>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row>
    <row r="615" spans="1:85" ht="15" customHeight="1" x14ac:dyDescent="0.25">
      <c r="A615" s="11"/>
      <c r="E615" s="307"/>
      <c r="F615" s="307"/>
      <c r="G615" s="307"/>
      <c r="H615" s="307"/>
      <c r="I615" s="5" t="s">
        <v>269</v>
      </c>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row>
    <row r="616" spans="1:85" ht="15" customHeight="1" x14ac:dyDescent="0.25">
      <c r="A616" s="11"/>
      <c r="B616" s="243" t="str">
        <f>IF(SUM(AJ611)&gt;=1,"Error: Verificar la suma de personas indígenas asesoradas","")</f>
        <v/>
      </c>
      <c r="C616" s="243"/>
      <c r="D616" s="243"/>
      <c r="E616" s="243"/>
      <c r="F616" s="243"/>
      <c r="G616" s="243"/>
      <c r="H616" s="243"/>
      <c r="I616" s="243"/>
      <c r="J616" s="243"/>
      <c r="K616" s="243"/>
      <c r="L616" s="243"/>
      <c r="M616" s="243"/>
      <c r="N616" s="243"/>
      <c r="O616" s="243"/>
      <c r="P616" s="243"/>
      <c r="Q616" s="243"/>
      <c r="R616" s="243"/>
      <c r="S616" s="243"/>
      <c r="T616" s="243"/>
      <c r="U616" s="243"/>
      <c r="V616" s="243"/>
      <c r="W616" s="243"/>
      <c r="X616" s="243"/>
      <c r="Y616" s="243"/>
      <c r="Z616" s="243"/>
      <c r="AA616" s="243"/>
      <c r="AB616" s="243"/>
      <c r="AC616" s="243"/>
      <c r="AD616" s="243"/>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row>
    <row r="617" spans="1:85" ht="15" x14ac:dyDescent="0.25">
      <c r="A617" s="11"/>
      <c r="B617" s="243" t="str">
        <f>IF(SUM(AM614)&gt;=1,"Error: Verificar la consistencia con la pregunta 26 Hombres","")</f>
        <v/>
      </c>
      <c r="C617" s="243"/>
      <c r="D617" s="243"/>
      <c r="E617" s="243"/>
      <c r="F617" s="243"/>
      <c r="G617" s="243"/>
      <c r="H617" s="243"/>
      <c r="I617" s="243"/>
      <c r="J617" s="243"/>
      <c r="K617" s="243"/>
      <c r="L617" s="243"/>
      <c r="M617" s="243"/>
      <c r="N617" s="243"/>
      <c r="O617" s="243"/>
      <c r="P617" s="243"/>
      <c r="Q617" s="243" t="str">
        <f>IF(SUM(AN614)&gt;=1,"Error: Verificar la consistencia con la pregunta 26 Mujeres","")</f>
        <v/>
      </c>
      <c r="R617" s="243"/>
      <c r="S617" s="243"/>
      <c r="T617" s="243"/>
      <c r="U617" s="243"/>
      <c r="V617" s="243"/>
      <c r="W617" s="243"/>
      <c r="X617" s="243"/>
      <c r="Y617" s="243"/>
      <c r="Z617" s="243"/>
      <c r="AA617" s="243"/>
      <c r="AB617" s="243"/>
      <c r="AC617" s="243"/>
      <c r="AD617" s="243"/>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row>
    <row r="618" spans="1:85" ht="15" x14ac:dyDescent="0.25">
      <c r="A618" s="11"/>
      <c r="B618" s="244" t="str">
        <f>IF(OR(AG609=AH609,AG609=AI609),"","Error: Debe completar toda la información requerida.")</f>
        <v/>
      </c>
      <c r="C618" s="244"/>
      <c r="D618" s="244"/>
      <c r="E618" s="244"/>
      <c r="F618" s="244"/>
      <c r="G618" s="244"/>
      <c r="H618" s="244"/>
      <c r="I618" s="244"/>
      <c r="J618" s="244"/>
      <c r="K618" s="244"/>
      <c r="L618" s="244"/>
      <c r="M618" s="244"/>
      <c r="N618" s="244"/>
      <c r="O618" s="244"/>
      <c r="P618" s="244"/>
      <c r="Q618" s="244"/>
      <c r="R618" s="244"/>
      <c r="S618" s="244"/>
      <c r="T618" s="244"/>
      <c r="U618" s="244"/>
      <c r="V618" s="244"/>
      <c r="W618" s="244"/>
      <c r="X618" s="244"/>
      <c r="Y618" s="244"/>
      <c r="Z618" s="244"/>
      <c r="AA618" s="244"/>
      <c r="AB618" s="244"/>
      <c r="AC618" s="244"/>
      <c r="AD618" s="244"/>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row>
    <row r="619" spans="1:85" x14ac:dyDescent="0.2">
      <c r="A619" s="11"/>
    </row>
    <row r="620" spans="1:85" x14ac:dyDescent="0.2">
      <c r="A620" s="11"/>
    </row>
    <row r="621" spans="1:85" hidden="1" x14ac:dyDescent="0.2">
      <c r="A621" s="11"/>
    </row>
    <row r="622" spans="1:85" hidden="1" x14ac:dyDescent="0.2">
      <c r="A622" s="11"/>
    </row>
    <row r="623" spans="1:85" hidden="1" x14ac:dyDescent="0.2">
      <c r="A623" s="11"/>
    </row>
    <row r="624" spans="1:85" hidden="1" x14ac:dyDescent="0.2">
      <c r="A624" s="11"/>
    </row>
    <row r="625" spans="1:1" hidden="1" x14ac:dyDescent="0.2">
      <c r="A625" s="11"/>
    </row>
    <row r="626" spans="1:1" hidden="1" x14ac:dyDescent="0.2">
      <c r="A626" s="11"/>
    </row>
    <row r="627" spans="1:1" hidden="1" x14ac:dyDescent="0.2">
      <c r="A627" s="11"/>
    </row>
    <row r="628" spans="1:1" hidden="1" x14ac:dyDescent="0.2">
      <c r="A628" s="11"/>
    </row>
    <row r="629" spans="1:1" hidden="1" x14ac:dyDescent="0.2">
      <c r="A629" s="11"/>
    </row>
    <row r="630" spans="1:1" hidden="1" x14ac:dyDescent="0.2">
      <c r="A630" s="11"/>
    </row>
    <row r="631" spans="1:1" hidden="1" x14ac:dyDescent="0.2">
      <c r="A631" s="11"/>
    </row>
    <row r="632" spans="1:1" hidden="1" x14ac:dyDescent="0.2">
      <c r="A632" s="11"/>
    </row>
    <row r="633" spans="1:1" hidden="1" x14ac:dyDescent="0.2">
      <c r="A633" s="11"/>
    </row>
    <row r="634" spans="1:1" hidden="1" x14ac:dyDescent="0.2">
      <c r="A634" s="11"/>
    </row>
    <row r="635" spans="1:1" hidden="1" x14ac:dyDescent="0.2">
      <c r="A635" s="11"/>
    </row>
    <row r="636" spans="1:1" hidden="1" x14ac:dyDescent="0.2">
      <c r="A636" s="11"/>
    </row>
    <row r="637" spans="1:1" hidden="1" x14ac:dyDescent="0.2">
      <c r="A637" s="11"/>
    </row>
    <row r="638" spans="1:1" hidden="1" x14ac:dyDescent="0.2">
      <c r="A638" s="11"/>
    </row>
    <row r="639" spans="1:1" hidden="1" x14ac:dyDescent="0.2">
      <c r="A639" s="11"/>
    </row>
    <row r="640" spans="1:1" hidden="1" x14ac:dyDescent="0.2">
      <c r="A640" s="11"/>
    </row>
    <row r="641" spans="1:1" hidden="1" x14ac:dyDescent="0.2">
      <c r="A641" s="11"/>
    </row>
    <row r="642" spans="1:1" hidden="1" x14ac:dyDescent="0.2">
      <c r="A642" s="11"/>
    </row>
    <row r="643" spans="1:1" hidden="1" x14ac:dyDescent="0.2">
      <c r="A643" s="11"/>
    </row>
    <row r="644" spans="1:1" hidden="1" x14ac:dyDescent="0.2">
      <c r="A644" s="11"/>
    </row>
    <row r="645" spans="1:1" hidden="1" x14ac:dyDescent="0.2">
      <c r="A645" s="11"/>
    </row>
    <row r="646" spans="1:1" hidden="1" x14ac:dyDescent="0.2">
      <c r="A646" s="11"/>
    </row>
    <row r="647" spans="1:1" hidden="1" x14ac:dyDescent="0.2">
      <c r="A647" s="11"/>
    </row>
    <row r="648" spans="1:1" hidden="1" x14ac:dyDescent="0.2">
      <c r="A648" s="11"/>
    </row>
    <row r="649" spans="1:1" hidden="1" x14ac:dyDescent="0.2">
      <c r="A649" s="11"/>
    </row>
    <row r="650" spans="1:1" hidden="1" x14ac:dyDescent="0.2">
      <c r="A650" s="11"/>
    </row>
    <row r="651" spans="1:1" hidden="1" x14ac:dyDescent="0.2">
      <c r="A651" s="11"/>
    </row>
    <row r="652" spans="1:1" hidden="1" x14ac:dyDescent="0.2">
      <c r="A652" s="11"/>
    </row>
    <row r="653" spans="1:1" hidden="1" x14ac:dyDescent="0.2">
      <c r="A653" s="11"/>
    </row>
    <row r="654" spans="1:1" hidden="1" x14ac:dyDescent="0.2">
      <c r="A654" s="11"/>
    </row>
    <row r="655" spans="1:1" hidden="1" x14ac:dyDescent="0.2">
      <c r="A655" s="11"/>
    </row>
    <row r="656" spans="1:1" hidden="1" x14ac:dyDescent="0.2">
      <c r="A656" s="11"/>
    </row>
    <row r="657" spans="1:1" hidden="1" x14ac:dyDescent="0.2">
      <c r="A657" s="11"/>
    </row>
    <row r="658" spans="1:1" hidden="1" x14ac:dyDescent="0.2">
      <c r="A658" s="11"/>
    </row>
    <row r="659" spans="1:1" hidden="1" x14ac:dyDescent="0.2">
      <c r="A659" s="11"/>
    </row>
    <row r="660" spans="1:1" hidden="1" x14ac:dyDescent="0.2">
      <c r="A660" s="11"/>
    </row>
    <row r="661" spans="1:1" hidden="1" x14ac:dyDescent="0.2">
      <c r="A661" s="11"/>
    </row>
    <row r="662" spans="1:1" hidden="1" x14ac:dyDescent="0.2">
      <c r="A662" s="11"/>
    </row>
    <row r="663" spans="1:1" hidden="1" x14ac:dyDescent="0.2">
      <c r="A663" s="11"/>
    </row>
    <row r="664" spans="1:1" hidden="1" x14ac:dyDescent="0.2">
      <c r="A664" s="11"/>
    </row>
    <row r="665" spans="1:1" hidden="1" x14ac:dyDescent="0.2">
      <c r="A665" s="11"/>
    </row>
    <row r="666" spans="1:1" hidden="1" x14ac:dyDescent="0.2">
      <c r="A666" s="11"/>
    </row>
    <row r="667" spans="1:1" hidden="1" x14ac:dyDescent="0.2">
      <c r="A667" s="11"/>
    </row>
    <row r="668" spans="1:1" hidden="1" x14ac:dyDescent="0.2">
      <c r="A668" s="11"/>
    </row>
    <row r="669" spans="1:1" hidden="1" x14ac:dyDescent="0.2">
      <c r="A669" s="11"/>
    </row>
    <row r="670" spans="1:1" hidden="1" x14ac:dyDescent="0.2">
      <c r="A670" s="11"/>
    </row>
    <row r="671" spans="1:1" hidden="1" x14ac:dyDescent="0.2">
      <c r="A671" s="11"/>
    </row>
    <row r="672" spans="1:1" hidden="1" x14ac:dyDescent="0.2">
      <c r="A672" s="11"/>
    </row>
    <row r="673" spans="1:1" hidden="1" x14ac:dyDescent="0.2">
      <c r="A673" s="11"/>
    </row>
    <row r="674" spans="1:1" hidden="1" x14ac:dyDescent="0.2">
      <c r="A674" s="11"/>
    </row>
    <row r="675" spans="1:1" hidden="1" x14ac:dyDescent="0.2">
      <c r="A675" s="11"/>
    </row>
    <row r="676" spans="1:1" hidden="1" x14ac:dyDescent="0.2">
      <c r="A676" s="11"/>
    </row>
    <row r="677" spans="1:1" hidden="1" x14ac:dyDescent="0.2">
      <c r="A677" s="11"/>
    </row>
    <row r="678" spans="1:1" hidden="1" x14ac:dyDescent="0.2">
      <c r="A678" s="11"/>
    </row>
    <row r="679" spans="1:1" hidden="1" x14ac:dyDescent="0.2">
      <c r="A679" s="11"/>
    </row>
    <row r="680" spans="1:1" hidden="1" x14ac:dyDescent="0.2">
      <c r="A680" s="11"/>
    </row>
    <row r="681" spans="1:1" hidden="1" x14ac:dyDescent="0.2">
      <c r="A681" s="11"/>
    </row>
    <row r="682" spans="1:1" hidden="1" x14ac:dyDescent="0.2">
      <c r="A682" s="11"/>
    </row>
    <row r="683" spans="1:1" hidden="1" x14ac:dyDescent="0.2">
      <c r="A683" s="11"/>
    </row>
    <row r="684" spans="1:1" hidden="1" x14ac:dyDescent="0.2">
      <c r="A684" s="11"/>
    </row>
    <row r="685" spans="1:1" hidden="1" x14ac:dyDescent="0.2">
      <c r="A685" s="11"/>
    </row>
    <row r="686" spans="1:1" hidden="1" x14ac:dyDescent="0.2">
      <c r="A686" s="11"/>
    </row>
    <row r="687" spans="1:1" hidden="1" x14ac:dyDescent="0.2">
      <c r="A687" s="11"/>
    </row>
    <row r="688" spans="1:1" hidden="1" x14ac:dyDescent="0.2">
      <c r="A688" s="11"/>
    </row>
    <row r="689" spans="1:1" hidden="1" x14ac:dyDescent="0.2">
      <c r="A689" s="11"/>
    </row>
    <row r="690" spans="1:1" hidden="1" x14ac:dyDescent="0.2">
      <c r="A690" s="11"/>
    </row>
    <row r="691" spans="1:1" hidden="1" x14ac:dyDescent="0.2">
      <c r="A691" s="11"/>
    </row>
    <row r="692" spans="1:1" hidden="1" x14ac:dyDescent="0.2">
      <c r="A692" s="11"/>
    </row>
    <row r="693" spans="1:1" hidden="1" x14ac:dyDescent="0.2">
      <c r="A693" s="11"/>
    </row>
    <row r="694" spans="1:1" hidden="1" x14ac:dyDescent="0.2">
      <c r="A694" s="11"/>
    </row>
    <row r="695" spans="1:1" hidden="1" x14ac:dyDescent="0.2">
      <c r="A695" s="11"/>
    </row>
    <row r="696" spans="1:1" hidden="1" x14ac:dyDescent="0.2">
      <c r="A696" s="11"/>
    </row>
    <row r="697" spans="1:1" hidden="1" x14ac:dyDescent="0.2">
      <c r="A697" s="11"/>
    </row>
    <row r="698" spans="1:1" hidden="1" x14ac:dyDescent="0.2">
      <c r="A698" s="11"/>
    </row>
    <row r="699" spans="1:1" hidden="1" x14ac:dyDescent="0.2">
      <c r="A699" s="11"/>
    </row>
    <row r="700" spans="1:1" hidden="1" x14ac:dyDescent="0.2">
      <c r="A700" s="11"/>
    </row>
    <row r="701" spans="1:1" hidden="1" x14ac:dyDescent="0.2">
      <c r="A701" s="11"/>
    </row>
    <row r="702" spans="1:1" hidden="1" x14ac:dyDescent="0.2">
      <c r="A702" s="11"/>
    </row>
    <row r="703" spans="1:1" hidden="1" x14ac:dyDescent="0.2">
      <c r="A703" s="11"/>
    </row>
    <row r="704" spans="1:1" hidden="1" x14ac:dyDescent="0.2">
      <c r="A704" s="11"/>
    </row>
    <row r="705" spans="1:1" hidden="1" x14ac:dyDescent="0.2">
      <c r="A705" s="11"/>
    </row>
    <row r="706" spans="1:1" hidden="1" x14ac:dyDescent="0.2">
      <c r="A706" s="11"/>
    </row>
    <row r="707" spans="1:1" hidden="1" x14ac:dyDescent="0.2">
      <c r="A707" s="11"/>
    </row>
    <row r="708" spans="1:1" hidden="1" x14ac:dyDescent="0.2">
      <c r="A708" s="11"/>
    </row>
    <row r="709" spans="1:1" hidden="1" x14ac:dyDescent="0.2">
      <c r="A709" s="11"/>
    </row>
    <row r="710" spans="1:1" hidden="1" x14ac:dyDescent="0.2">
      <c r="A710" s="11"/>
    </row>
    <row r="711" spans="1:1" hidden="1" x14ac:dyDescent="0.2">
      <c r="A711" s="11"/>
    </row>
    <row r="712" spans="1:1" hidden="1" x14ac:dyDescent="0.2">
      <c r="A712" s="11"/>
    </row>
    <row r="713" spans="1:1" hidden="1" x14ac:dyDescent="0.2">
      <c r="A713" s="11"/>
    </row>
    <row r="714" spans="1:1" hidden="1" x14ac:dyDescent="0.2">
      <c r="A714" s="11"/>
    </row>
    <row r="715" spans="1:1" hidden="1" x14ac:dyDescent="0.2">
      <c r="A715" s="11"/>
    </row>
    <row r="716" spans="1:1" hidden="1" x14ac:dyDescent="0.2">
      <c r="A716" s="11"/>
    </row>
    <row r="717" spans="1:1" hidden="1" x14ac:dyDescent="0.2">
      <c r="A717" s="11"/>
    </row>
    <row r="718" spans="1:1" hidden="1" x14ac:dyDescent="0.2">
      <c r="A718" s="11"/>
    </row>
    <row r="719" spans="1:1" hidden="1" x14ac:dyDescent="0.2">
      <c r="A719" s="11"/>
    </row>
    <row r="720" spans="1:1" hidden="1" x14ac:dyDescent="0.2">
      <c r="A720" s="11"/>
    </row>
    <row r="721" spans="1:1" hidden="1" x14ac:dyDescent="0.2">
      <c r="A721" s="11"/>
    </row>
    <row r="722" spans="1:1" hidden="1" x14ac:dyDescent="0.2">
      <c r="A722" s="11"/>
    </row>
    <row r="723" spans="1:1" hidden="1" x14ac:dyDescent="0.2">
      <c r="A723" s="11"/>
    </row>
    <row r="724" spans="1:1" hidden="1" x14ac:dyDescent="0.2">
      <c r="A724" s="11"/>
    </row>
    <row r="725" spans="1:1" hidden="1" x14ac:dyDescent="0.2">
      <c r="A725" s="11"/>
    </row>
    <row r="726" spans="1:1" hidden="1" x14ac:dyDescent="0.2">
      <c r="A726" s="11"/>
    </row>
    <row r="727" spans="1:1" hidden="1" x14ac:dyDescent="0.2">
      <c r="A727" s="11"/>
    </row>
    <row r="728" spans="1:1" hidden="1" x14ac:dyDescent="0.2">
      <c r="A728" s="11"/>
    </row>
    <row r="729" spans="1:1" hidden="1" x14ac:dyDescent="0.2">
      <c r="A729" s="11"/>
    </row>
    <row r="730" spans="1:1" hidden="1" x14ac:dyDescent="0.2">
      <c r="A730" s="11"/>
    </row>
    <row r="731" spans="1:1" hidden="1" x14ac:dyDescent="0.2">
      <c r="A731" s="11"/>
    </row>
    <row r="732" spans="1:1" hidden="1" x14ac:dyDescent="0.2">
      <c r="A732" s="11"/>
    </row>
    <row r="733" spans="1:1" hidden="1" x14ac:dyDescent="0.2">
      <c r="A733" s="11"/>
    </row>
    <row r="734" spans="1:1" hidden="1" x14ac:dyDescent="0.2">
      <c r="A734" s="11"/>
    </row>
    <row r="735" spans="1:1" hidden="1" x14ac:dyDescent="0.2">
      <c r="A735" s="11"/>
    </row>
    <row r="736" spans="1:1" hidden="1" x14ac:dyDescent="0.2">
      <c r="A736" s="11"/>
    </row>
    <row r="737" spans="1:1" hidden="1" x14ac:dyDescent="0.2">
      <c r="A737" s="11"/>
    </row>
    <row r="738" spans="1:1" hidden="1" x14ac:dyDescent="0.2">
      <c r="A738" s="11"/>
    </row>
    <row r="739" spans="1:1" hidden="1" x14ac:dyDescent="0.2">
      <c r="A739" s="11"/>
    </row>
    <row r="740" spans="1:1" hidden="1" x14ac:dyDescent="0.2">
      <c r="A740" s="11"/>
    </row>
    <row r="741" spans="1:1" hidden="1" x14ac:dyDescent="0.2">
      <c r="A741" s="11"/>
    </row>
    <row r="742" spans="1:1" hidden="1" x14ac:dyDescent="0.2">
      <c r="A742" s="11"/>
    </row>
    <row r="743" spans="1:1" hidden="1" x14ac:dyDescent="0.2">
      <c r="A743" s="11"/>
    </row>
    <row r="744" spans="1:1" hidden="1" x14ac:dyDescent="0.2">
      <c r="A744" s="11"/>
    </row>
    <row r="745" spans="1:1" hidden="1" x14ac:dyDescent="0.2">
      <c r="A745" s="11"/>
    </row>
    <row r="746" spans="1:1" hidden="1" x14ac:dyDescent="0.2">
      <c r="A746" s="11"/>
    </row>
    <row r="747" spans="1:1" hidden="1" x14ac:dyDescent="0.2">
      <c r="A747" s="11"/>
    </row>
    <row r="748" spans="1:1" hidden="1" x14ac:dyDescent="0.2">
      <c r="A748" s="11"/>
    </row>
    <row r="749" spans="1:1" hidden="1" x14ac:dyDescent="0.2">
      <c r="A749" s="11"/>
    </row>
    <row r="750" spans="1:1" hidden="1" x14ac:dyDescent="0.2">
      <c r="A750" s="11"/>
    </row>
    <row r="751" spans="1:1" hidden="1" x14ac:dyDescent="0.2">
      <c r="A751" s="11"/>
    </row>
    <row r="752" spans="1:1" hidden="1" x14ac:dyDescent="0.2">
      <c r="A752" s="11"/>
    </row>
    <row r="753" spans="1:1" hidden="1" x14ac:dyDescent="0.2">
      <c r="A753" s="11"/>
    </row>
    <row r="754" spans="1:1" hidden="1" x14ac:dyDescent="0.2">
      <c r="A754" s="11"/>
    </row>
    <row r="755" spans="1:1" hidden="1" x14ac:dyDescent="0.2">
      <c r="A755" s="11"/>
    </row>
    <row r="756" spans="1:1" hidden="1" x14ac:dyDescent="0.2">
      <c r="A756" s="11"/>
    </row>
    <row r="757" spans="1:1" hidden="1" x14ac:dyDescent="0.2">
      <c r="A757" s="11"/>
    </row>
    <row r="758" spans="1:1" hidden="1" x14ac:dyDescent="0.2">
      <c r="A758" s="11"/>
    </row>
    <row r="759" spans="1:1" hidden="1" x14ac:dyDescent="0.2">
      <c r="A759" s="11"/>
    </row>
    <row r="760" spans="1:1" hidden="1" x14ac:dyDescent="0.2">
      <c r="A760" s="11"/>
    </row>
    <row r="761" spans="1:1" hidden="1" x14ac:dyDescent="0.2">
      <c r="A761" s="11"/>
    </row>
    <row r="762" spans="1:1" hidden="1" x14ac:dyDescent="0.2">
      <c r="A762" s="11"/>
    </row>
    <row r="763" spans="1:1" hidden="1" x14ac:dyDescent="0.2">
      <c r="A763" s="11"/>
    </row>
    <row r="764" spans="1:1" hidden="1" x14ac:dyDescent="0.2">
      <c r="A764" s="11"/>
    </row>
    <row r="765" spans="1:1" hidden="1" x14ac:dyDescent="0.2">
      <c r="A765" s="11"/>
    </row>
    <row r="766" spans="1:1" hidden="1" x14ac:dyDescent="0.2">
      <c r="A766" s="11"/>
    </row>
    <row r="767" spans="1:1" hidden="1" x14ac:dyDescent="0.2">
      <c r="A767" s="11"/>
    </row>
    <row r="768" spans="1:1" hidden="1" x14ac:dyDescent="0.2">
      <c r="A768" s="11"/>
    </row>
    <row r="769" spans="1:1" hidden="1" x14ac:dyDescent="0.2">
      <c r="A769" s="11"/>
    </row>
    <row r="770" spans="1:1" hidden="1" x14ac:dyDescent="0.2">
      <c r="A770" s="11"/>
    </row>
    <row r="771" spans="1:1" hidden="1" x14ac:dyDescent="0.2">
      <c r="A771" s="11"/>
    </row>
    <row r="772" spans="1:1" hidden="1" x14ac:dyDescent="0.2">
      <c r="A772" s="11"/>
    </row>
    <row r="773" spans="1:1" hidden="1" x14ac:dyDescent="0.2">
      <c r="A773" s="11"/>
    </row>
    <row r="774" spans="1:1" hidden="1" x14ac:dyDescent="0.2">
      <c r="A774" s="11"/>
    </row>
    <row r="775" spans="1:1" hidden="1" x14ac:dyDescent="0.2">
      <c r="A775" s="11"/>
    </row>
    <row r="776" spans="1:1" hidden="1" x14ac:dyDescent="0.2">
      <c r="A776" s="11"/>
    </row>
    <row r="777" spans="1:1" hidden="1" x14ac:dyDescent="0.2">
      <c r="A777" s="11"/>
    </row>
    <row r="778" spans="1:1" hidden="1" x14ac:dyDescent="0.2">
      <c r="A778" s="11"/>
    </row>
    <row r="779" spans="1:1" hidden="1" x14ac:dyDescent="0.2">
      <c r="A779" s="11"/>
    </row>
    <row r="780" spans="1:1" hidden="1" x14ac:dyDescent="0.2">
      <c r="A780" s="11"/>
    </row>
    <row r="781" spans="1:1" hidden="1" x14ac:dyDescent="0.2">
      <c r="A781" s="11"/>
    </row>
    <row r="782" spans="1:1" hidden="1" x14ac:dyDescent="0.2">
      <c r="A782" s="11"/>
    </row>
    <row r="783" spans="1:1" hidden="1" x14ac:dyDescent="0.2">
      <c r="A783" s="11"/>
    </row>
    <row r="784" spans="1:1" hidden="1" x14ac:dyDescent="0.2">
      <c r="A784" s="11"/>
    </row>
    <row r="785" spans="1:1" hidden="1" x14ac:dyDescent="0.2">
      <c r="A785" s="11"/>
    </row>
    <row r="786" spans="1:1" hidden="1" x14ac:dyDescent="0.2">
      <c r="A786" s="11"/>
    </row>
    <row r="787" spans="1:1" hidden="1" x14ac:dyDescent="0.2">
      <c r="A787" s="11"/>
    </row>
    <row r="788" spans="1:1" hidden="1" x14ac:dyDescent="0.2">
      <c r="A788" s="11"/>
    </row>
    <row r="789" spans="1:1" hidden="1" x14ac:dyDescent="0.2">
      <c r="A789" s="11"/>
    </row>
    <row r="790" spans="1:1" hidden="1" x14ac:dyDescent="0.2">
      <c r="A790" s="11"/>
    </row>
    <row r="791" spans="1:1" hidden="1" x14ac:dyDescent="0.2">
      <c r="A791" s="11"/>
    </row>
    <row r="792" spans="1:1" hidden="1" x14ac:dyDescent="0.2">
      <c r="A792" s="11"/>
    </row>
    <row r="793" spans="1:1" hidden="1" x14ac:dyDescent="0.2">
      <c r="A793" s="11"/>
    </row>
    <row r="794" spans="1:1" hidden="1" x14ac:dyDescent="0.2">
      <c r="A794" s="11"/>
    </row>
    <row r="795" spans="1:1" hidden="1" x14ac:dyDescent="0.2">
      <c r="A795" s="11"/>
    </row>
    <row r="796" spans="1:1" hidden="1" x14ac:dyDescent="0.2">
      <c r="A796" s="11"/>
    </row>
    <row r="797" spans="1:1" hidden="1" x14ac:dyDescent="0.2">
      <c r="A797" s="11"/>
    </row>
    <row r="798" spans="1:1" hidden="1" x14ac:dyDescent="0.2">
      <c r="A798" s="11"/>
    </row>
    <row r="799" spans="1:1" hidden="1" x14ac:dyDescent="0.2">
      <c r="A799" s="11"/>
    </row>
    <row r="800" spans="1:1" hidden="1" x14ac:dyDescent="0.2">
      <c r="A800" s="11"/>
    </row>
    <row r="801" spans="1:1" hidden="1" x14ac:dyDescent="0.2">
      <c r="A801" s="11"/>
    </row>
    <row r="802" spans="1:1" hidden="1" x14ac:dyDescent="0.2">
      <c r="A802" s="11"/>
    </row>
    <row r="803" spans="1:1" hidden="1" x14ac:dyDescent="0.2">
      <c r="A803" s="11"/>
    </row>
    <row r="804" spans="1:1" hidden="1" x14ac:dyDescent="0.2">
      <c r="A804" s="11"/>
    </row>
    <row r="805" spans="1:1" hidden="1" x14ac:dyDescent="0.2">
      <c r="A805" s="11"/>
    </row>
    <row r="806" spans="1:1" hidden="1" x14ac:dyDescent="0.2">
      <c r="A806" s="11"/>
    </row>
    <row r="807" spans="1:1" hidden="1" x14ac:dyDescent="0.2">
      <c r="A807" s="11"/>
    </row>
    <row r="808" spans="1:1" hidden="1" x14ac:dyDescent="0.2">
      <c r="A808" s="11"/>
    </row>
    <row r="809" spans="1:1" hidden="1" x14ac:dyDescent="0.2">
      <c r="A809" s="11"/>
    </row>
    <row r="810" spans="1:1" hidden="1" x14ac:dyDescent="0.2">
      <c r="A810" s="11"/>
    </row>
    <row r="811" spans="1:1" hidden="1" x14ac:dyDescent="0.2">
      <c r="A811" s="11"/>
    </row>
    <row r="812" spans="1:1" hidden="1" x14ac:dyDescent="0.2">
      <c r="A812" s="11"/>
    </row>
    <row r="813" spans="1:1" hidden="1" x14ac:dyDescent="0.2">
      <c r="A813" s="11"/>
    </row>
    <row r="814" spans="1:1" hidden="1" x14ac:dyDescent="0.2">
      <c r="A814" s="11"/>
    </row>
    <row r="815" spans="1:1" hidden="1" x14ac:dyDescent="0.2">
      <c r="A815" s="11"/>
    </row>
    <row r="816" spans="1:1" hidden="1" x14ac:dyDescent="0.2">
      <c r="A816" s="11"/>
    </row>
    <row r="817" spans="1:1" hidden="1" x14ac:dyDescent="0.2">
      <c r="A817" s="11"/>
    </row>
    <row r="818" spans="1:1" hidden="1" x14ac:dyDescent="0.2">
      <c r="A818" s="11"/>
    </row>
    <row r="819" spans="1:1" hidden="1" x14ac:dyDescent="0.2">
      <c r="A819" s="11"/>
    </row>
    <row r="820" spans="1:1" hidden="1" x14ac:dyDescent="0.2">
      <c r="A820" s="11"/>
    </row>
    <row r="821" spans="1:1" hidden="1" x14ac:dyDescent="0.2">
      <c r="A821" s="11"/>
    </row>
    <row r="822" spans="1:1" hidden="1" x14ac:dyDescent="0.2">
      <c r="A822" s="11"/>
    </row>
    <row r="823" spans="1:1" hidden="1" x14ac:dyDescent="0.2">
      <c r="A823" s="11"/>
    </row>
    <row r="824" spans="1:1" hidden="1" x14ac:dyDescent="0.2">
      <c r="A824" s="11"/>
    </row>
    <row r="825" spans="1:1" hidden="1" x14ac:dyDescent="0.2">
      <c r="A825" s="11"/>
    </row>
    <row r="826" spans="1:1" hidden="1" x14ac:dyDescent="0.2">
      <c r="A826" s="11"/>
    </row>
    <row r="827" spans="1:1" hidden="1" x14ac:dyDescent="0.2">
      <c r="A827" s="11"/>
    </row>
    <row r="828" spans="1:1" hidden="1" x14ac:dyDescent="0.2">
      <c r="A828" s="11"/>
    </row>
    <row r="829" spans="1:1" hidden="1" x14ac:dyDescent="0.2">
      <c r="A829" s="11"/>
    </row>
    <row r="830" spans="1:1" hidden="1" x14ac:dyDescent="0.2">
      <c r="A830" s="11"/>
    </row>
    <row r="831" spans="1:1" hidden="1" x14ac:dyDescent="0.2">
      <c r="A831" s="11"/>
    </row>
    <row r="832" spans="1:1" hidden="1" x14ac:dyDescent="0.2">
      <c r="A832" s="11"/>
    </row>
    <row r="833" spans="1:1" hidden="1" x14ac:dyDescent="0.2">
      <c r="A833" s="11"/>
    </row>
    <row r="834" spans="1:1" hidden="1" x14ac:dyDescent="0.2">
      <c r="A834" s="11"/>
    </row>
    <row r="835" spans="1:1" hidden="1" x14ac:dyDescent="0.2">
      <c r="A835" s="11"/>
    </row>
    <row r="836" spans="1:1" hidden="1" x14ac:dyDescent="0.2">
      <c r="A836" s="11"/>
    </row>
    <row r="837" spans="1:1" hidden="1" x14ac:dyDescent="0.2">
      <c r="A837" s="11"/>
    </row>
    <row r="838" spans="1:1" hidden="1" x14ac:dyDescent="0.2">
      <c r="A838" s="11"/>
    </row>
    <row r="839" spans="1:1" hidden="1" x14ac:dyDescent="0.2">
      <c r="A839" s="11"/>
    </row>
    <row r="840" spans="1:1" hidden="1" x14ac:dyDescent="0.2">
      <c r="A840" s="11"/>
    </row>
    <row r="841" spans="1:1" hidden="1" x14ac:dyDescent="0.2">
      <c r="A841" s="11"/>
    </row>
    <row r="842" spans="1:1" hidden="1" x14ac:dyDescent="0.2">
      <c r="A842" s="11"/>
    </row>
    <row r="843" spans="1:1" hidden="1" x14ac:dyDescent="0.2">
      <c r="A843" s="11"/>
    </row>
    <row r="844" spans="1:1" hidden="1" x14ac:dyDescent="0.2">
      <c r="A844" s="11"/>
    </row>
    <row r="845" spans="1:1" hidden="1" x14ac:dyDescent="0.2">
      <c r="A845" s="11"/>
    </row>
    <row r="846" spans="1:1" hidden="1" x14ac:dyDescent="0.2">
      <c r="A846" s="11"/>
    </row>
    <row r="847" spans="1:1" hidden="1" x14ac:dyDescent="0.2">
      <c r="A847" s="11"/>
    </row>
    <row r="848" spans="1:1" hidden="1" x14ac:dyDescent="0.2">
      <c r="A848" s="11"/>
    </row>
    <row r="849" spans="1:1" hidden="1" x14ac:dyDescent="0.2">
      <c r="A849" s="11"/>
    </row>
    <row r="850" spans="1:1" hidden="1" x14ac:dyDescent="0.2">
      <c r="A850" s="11"/>
    </row>
    <row r="851" spans="1:1" hidden="1" x14ac:dyDescent="0.2">
      <c r="A851" s="11"/>
    </row>
    <row r="852" spans="1:1" hidden="1" x14ac:dyDescent="0.2">
      <c r="A852" s="11"/>
    </row>
    <row r="853" spans="1:1" hidden="1" x14ac:dyDescent="0.2">
      <c r="A853" s="11"/>
    </row>
    <row r="854" spans="1:1" hidden="1" x14ac:dyDescent="0.2">
      <c r="A854" s="11"/>
    </row>
    <row r="855" spans="1:1" hidden="1" x14ac:dyDescent="0.2">
      <c r="A855" s="11"/>
    </row>
    <row r="856" spans="1:1" hidden="1" x14ac:dyDescent="0.2">
      <c r="A856" s="11"/>
    </row>
    <row r="857" spans="1:1" hidden="1" x14ac:dyDescent="0.2">
      <c r="A857" s="11"/>
    </row>
    <row r="858" spans="1:1" hidden="1" x14ac:dyDescent="0.2">
      <c r="A858" s="11"/>
    </row>
    <row r="859" spans="1:1" hidden="1" x14ac:dyDescent="0.2">
      <c r="A859" s="11"/>
    </row>
    <row r="860" spans="1:1" hidden="1" x14ac:dyDescent="0.2">
      <c r="A860" s="11"/>
    </row>
    <row r="861" spans="1:1" hidden="1" x14ac:dyDescent="0.2">
      <c r="A861" s="11"/>
    </row>
    <row r="862" spans="1:1" hidden="1" x14ac:dyDescent="0.2">
      <c r="A862" s="11"/>
    </row>
    <row r="863" spans="1:1" hidden="1" x14ac:dyDescent="0.2">
      <c r="A863" s="11"/>
    </row>
    <row r="864" spans="1:1" hidden="1" x14ac:dyDescent="0.2">
      <c r="A864" s="11"/>
    </row>
    <row r="865" spans="1:1" hidden="1" x14ac:dyDescent="0.2">
      <c r="A865" s="11"/>
    </row>
    <row r="866" spans="1:1" hidden="1" x14ac:dyDescent="0.2">
      <c r="A866" s="11"/>
    </row>
    <row r="867" spans="1:1" hidden="1" x14ac:dyDescent="0.2">
      <c r="A867" s="11"/>
    </row>
    <row r="868" spans="1:1" hidden="1" x14ac:dyDescent="0.2">
      <c r="A868" s="11"/>
    </row>
    <row r="869" spans="1:1" hidden="1" x14ac:dyDescent="0.2">
      <c r="A869" s="11"/>
    </row>
    <row r="870" spans="1:1" hidden="1" x14ac:dyDescent="0.2">
      <c r="A870" s="11"/>
    </row>
    <row r="871" spans="1:1" hidden="1" x14ac:dyDescent="0.2">
      <c r="A871" s="11"/>
    </row>
    <row r="872" spans="1:1" hidden="1" x14ac:dyDescent="0.2">
      <c r="A872" s="11"/>
    </row>
    <row r="873" spans="1:1" hidden="1" x14ac:dyDescent="0.2">
      <c r="A873" s="11"/>
    </row>
    <row r="874" spans="1:1" hidden="1" x14ac:dyDescent="0.2">
      <c r="A874" s="11"/>
    </row>
    <row r="875" spans="1:1" hidden="1" x14ac:dyDescent="0.2">
      <c r="A875" s="11"/>
    </row>
    <row r="876" spans="1:1" hidden="1" x14ac:dyDescent="0.2">
      <c r="A876" s="11"/>
    </row>
    <row r="877" spans="1:1" hidden="1" x14ac:dyDescent="0.2">
      <c r="A877" s="11"/>
    </row>
    <row r="878" spans="1:1" hidden="1" x14ac:dyDescent="0.2">
      <c r="A878" s="11"/>
    </row>
    <row r="879" spans="1:1" hidden="1" x14ac:dyDescent="0.2">
      <c r="A879" s="11"/>
    </row>
    <row r="880" spans="1:1" hidden="1" x14ac:dyDescent="0.2">
      <c r="A880" s="11"/>
    </row>
    <row r="881" spans="1:1" hidden="1" x14ac:dyDescent="0.2">
      <c r="A881" s="11"/>
    </row>
    <row r="882" spans="1:1" hidden="1" x14ac:dyDescent="0.2">
      <c r="A882" s="11"/>
    </row>
    <row r="883" spans="1:1" hidden="1" x14ac:dyDescent="0.2">
      <c r="A883" s="11"/>
    </row>
    <row r="884" spans="1:1" hidden="1" x14ac:dyDescent="0.2">
      <c r="A884" s="11"/>
    </row>
    <row r="885" spans="1:1" hidden="1" x14ac:dyDescent="0.2"/>
    <row r="886" spans="1:1" hidden="1" x14ac:dyDescent="0.2"/>
    <row r="887" spans="1:1" hidden="1" x14ac:dyDescent="0.2"/>
    <row r="888" spans="1:1" hidden="1" x14ac:dyDescent="0.2"/>
    <row r="889" spans="1:1" hidden="1" x14ac:dyDescent="0.2"/>
    <row r="890" spans="1:1" hidden="1" x14ac:dyDescent="0.2"/>
    <row r="891" spans="1:1" hidden="1" x14ac:dyDescent="0.2"/>
    <row r="892" spans="1:1" hidden="1" x14ac:dyDescent="0.2"/>
    <row r="893" spans="1:1" hidden="1" x14ac:dyDescent="0.2"/>
    <row r="894" spans="1:1" hidden="1" x14ac:dyDescent="0.2"/>
    <row r="895" spans="1:1" hidden="1" x14ac:dyDescent="0.2"/>
    <row r="896" spans="1:1"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sheetData>
  <sheetProtection algorithmName="SHA-512" hashValue="O3hWCc1GUs/yqwTR4jiTTag/IHUshS86o1mlEgcqZwbuqJnxnInbmpq1OeE8NMSjjvRvLdt/MdEYnydXl+9UsQ==" saltValue="dxmN1rxGfMVQ7qmU7onxqw==" spinCount="100000" sheet="1" objects="1" scenarios="1"/>
  <mergeCells count="1452">
    <mergeCell ref="BM247:BO247"/>
    <mergeCell ref="BP247:BR247"/>
    <mergeCell ref="BS247:BU247"/>
    <mergeCell ref="BV247:BX247"/>
    <mergeCell ref="BY247:CA247"/>
    <mergeCell ref="CB247:CD247"/>
    <mergeCell ref="B261:P261"/>
    <mergeCell ref="Q261:AD261"/>
    <mergeCell ref="BM244:BO244"/>
    <mergeCell ref="BP244:BR244"/>
    <mergeCell ref="BS244:BU244"/>
    <mergeCell ref="BV244:BX244"/>
    <mergeCell ref="BY244:CA244"/>
    <mergeCell ref="CB244:CD244"/>
    <mergeCell ref="BM245:BO245"/>
    <mergeCell ref="BP245:BR245"/>
    <mergeCell ref="BS245:BU245"/>
    <mergeCell ref="BV245:BX245"/>
    <mergeCell ref="BY245:CA245"/>
    <mergeCell ref="CB245:CD245"/>
    <mergeCell ref="BM246:BO246"/>
    <mergeCell ref="BP246:BR246"/>
    <mergeCell ref="BS246:BU246"/>
    <mergeCell ref="BV246:BX246"/>
    <mergeCell ref="BY246:CA246"/>
    <mergeCell ref="CB246:CD246"/>
    <mergeCell ref="M252:O252"/>
    <mergeCell ref="Y251:AA251"/>
    <mergeCell ref="AB251:AD251"/>
    <mergeCell ref="F259:AD259"/>
    <mergeCell ref="Y255:AA255"/>
    <mergeCell ref="AB255:AD255"/>
    <mergeCell ref="BM240:BU240"/>
    <mergeCell ref="BV240:CD240"/>
    <mergeCell ref="BM241:BO241"/>
    <mergeCell ref="BP241:BR241"/>
    <mergeCell ref="BS241:BU241"/>
    <mergeCell ref="BV241:BX241"/>
    <mergeCell ref="BY241:CA241"/>
    <mergeCell ref="CB241:CD241"/>
    <mergeCell ref="BM242:BO242"/>
    <mergeCell ref="BP242:BR242"/>
    <mergeCell ref="BS242:BU242"/>
    <mergeCell ref="BV242:BX242"/>
    <mergeCell ref="BY242:CA242"/>
    <mergeCell ref="CB242:CD242"/>
    <mergeCell ref="BM243:BO243"/>
    <mergeCell ref="BP243:BR243"/>
    <mergeCell ref="BS243:BU243"/>
    <mergeCell ref="BV243:BX243"/>
    <mergeCell ref="BY243:CA243"/>
    <mergeCell ref="CB243:CD243"/>
    <mergeCell ref="AJ494:AS494"/>
    <mergeCell ref="AP495:AU495"/>
    <mergeCell ref="AI495:AN495"/>
    <mergeCell ref="B409:AD409"/>
    <mergeCell ref="B411:AD411"/>
    <mergeCell ref="B410:AD410"/>
    <mergeCell ref="B435:AD435"/>
    <mergeCell ref="B437:AD437"/>
    <mergeCell ref="B436:P436"/>
    <mergeCell ref="Q436:AD436"/>
    <mergeCell ref="B430:AD430"/>
    <mergeCell ref="B462:AD462"/>
    <mergeCell ref="B478:AD478"/>
    <mergeCell ref="Y250:AA250"/>
    <mergeCell ref="AB250:AD250"/>
    <mergeCell ref="B303:AD303"/>
    <mergeCell ref="B313:AD313"/>
    <mergeCell ref="B314:AD314"/>
    <mergeCell ref="B315:AD315"/>
    <mergeCell ref="B331:AD331"/>
    <mergeCell ref="B332:AD332"/>
    <mergeCell ref="B349:AD349"/>
    <mergeCell ref="B350:AD350"/>
    <mergeCell ref="B364:AD364"/>
    <mergeCell ref="B365:AD365"/>
    <mergeCell ref="B383:AD383"/>
    <mergeCell ref="B384:AD384"/>
    <mergeCell ref="B412:AD412"/>
    <mergeCell ref="C414:AD414"/>
    <mergeCell ref="C416:AD416"/>
    <mergeCell ref="J280:L280"/>
    <mergeCell ref="Q274:R274"/>
    <mergeCell ref="BA221:BC221"/>
    <mergeCell ref="BD221:BF221"/>
    <mergeCell ref="B231:O231"/>
    <mergeCell ref="P231:AC231"/>
    <mergeCell ref="AT173:AV173"/>
    <mergeCell ref="AW173:AY173"/>
    <mergeCell ref="AT203:AV203"/>
    <mergeCell ref="AW203:AY203"/>
    <mergeCell ref="AS221:AU221"/>
    <mergeCell ref="AV221:AX221"/>
    <mergeCell ref="BC242:BE242"/>
    <mergeCell ref="BF242:BH242"/>
    <mergeCell ref="M282:O282"/>
    <mergeCell ref="C186:E186"/>
    <mergeCell ref="C269:AD269"/>
    <mergeCell ref="V252:X252"/>
    <mergeCell ref="Y252:AA252"/>
    <mergeCell ref="AB252:AD252"/>
    <mergeCell ref="M251:O251"/>
    <mergeCell ref="P251:R251"/>
    <mergeCell ref="S251:U251"/>
    <mergeCell ref="V251:X251"/>
    <mergeCell ref="Y249:AA249"/>
    <mergeCell ref="AB249:AD249"/>
    <mergeCell ref="M250:O250"/>
    <mergeCell ref="P250:R250"/>
    <mergeCell ref="S250:U250"/>
    <mergeCell ref="V250:X250"/>
    <mergeCell ref="M281:O281"/>
    <mergeCell ref="J278:L278"/>
    <mergeCell ref="S274:T274"/>
    <mergeCell ref="U274:V274"/>
    <mergeCell ref="W274:X274"/>
    <mergeCell ref="Y274:Z274"/>
    <mergeCell ref="AA274:AB274"/>
    <mergeCell ref="AC274:AD274"/>
    <mergeCell ref="J279:L279"/>
    <mergeCell ref="J281:L281"/>
    <mergeCell ref="J282:L282"/>
    <mergeCell ref="B392:AD392"/>
    <mergeCell ref="M277:O277"/>
    <mergeCell ref="M278:O278"/>
    <mergeCell ref="M279:O279"/>
    <mergeCell ref="M280:O280"/>
    <mergeCell ref="C301:F301"/>
    <mergeCell ref="C320:AD320"/>
    <mergeCell ref="C336:AD336"/>
    <mergeCell ref="C360:H361"/>
    <mergeCell ref="W360:AD360"/>
    <mergeCell ref="Q360:V361"/>
    <mergeCell ref="C355:AD355"/>
    <mergeCell ref="C379:E380"/>
    <mergeCell ref="L379:N380"/>
    <mergeCell ref="F379:K379"/>
    <mergeCell ref="O379:T379"/>
    <mergeCell ref="C372:AD372"/>
    <mergeCell ref="C373:AD373"/>
    <mergeCell ref="C374:AD374"/>
    <mergeCell ref="C375:AD375"/>
    <mergeCell ref="L312:O312"/>
    <mergeCell ref="P310:R310"/>
    <mergeCell ref="S310:U310"/>
    <mergeCell ref="V310:X310"/>
    <mergeCell ref="Y310:AA310"/>
    <mergeCell ref="G402:J402"/>
    <mergeCell ref="E404:H404"/>
    <mergeCell ref="G406:J406"/>
    <mergeCell ref="P252:R252"/>
    <mergeCell ref="S252:U252"/>
    <mergeCell ref="C579:AD579"/>
    <mergeCell ref="C284:E284"/>
    <mergeCell ref="F284:AD284"/>
    <mergeCell ref="C273:G275"/>
    <mergeCell ref="H273:I275"/>
    <mergeCell ref="J273:L275"/>
    <mergeCell ref="M273:O275"/>
    <mergeCell ref="P274:P275"/>
    <mergeCell ref="P273:AD273"/>
    <mergeCell ref="D276:G276"/>
    <mergeCell ref="D277:G277"/>
    <mergeCell ref="D278:G278"/>
    <mergeCell ref="D279:G279"/>
    <mergeCell ref="D280:G280"/>
    <mergeCell ref="D281:G281"/>
    <mergeCell ref="H276:I276"/>
    <mergeCell ref="H277:I277"/>
    <mergeCell ref="H278:I278"/>
    <mergeCell ref="H279:I279"/>
    <mergeCell ref="H280:I280"/>
    <mergeCell ref="H281:I281"/>
    <mergeCell ref="J276:L276"/>
    <mergeCell ref="J277:L277"/>
    <mergeCell ref="M276:O276"/>
    <mergeCell ref="C268:AD268"/>
    <mergeCell ref="C270:AD270"/>
    <mergeCell ref="C271:AD271"/>
    <mergeCell ref="M256:O256"/>
    <mergeCell ref="P256:R256"/>
    <mergeCell ref="S256:U256"/>
    <mergeCell ref="V256:X256"/>
    <mergeCell ref="Y256:AA256"/>
    <mergeCell ref="AB256:AD256"/>
    <mergeCell ref="M255:O255"/>
    <mergeCell ref="P255:R255"/>
    <mergeCell ref="S255:U255"/>
    <mergeCell ref="V255:X255"/>
    <mergeCell ref="Y253:AA253"/>
    <mergeCell ref="AB253:AD253"/>
    <mergeCell ref="M254:O254"/>
    <mergeCell ref="P254:R254"/>
    <mergeCell ref="S254:U254"/>
    <mergeCell ref="V254:X254"/>
    <mergeCell ref="Y254:AA254"/>
    <mergeCell ref="AB254:AD254"/>
    <mergeCell ref="M253:O253"/>
    <mergeCell ref="P253:R253"/>
    <mergeCell ref="S253:U253"/>
    <mergeCell ref="V253:X253"/>
    <mergeCell ref="Y601:Z601"/>
    <mergeCell ref="AA601:AB601"/>
    <mergeCell ref="AC601:AD601"/>
    <mergeCell ref="C578:AD578"/>
    <mergeCell ref="AA592:AB592"/>
    <mergeCell ref="AC592:AD592"/>
    <mergeCell ref="S593:T593"/>
    <mergeCell ref="U593:V593"/>
    <mergeCell ref="W593:X593"/>
    <mergeCell ref="Y593:Z593"/>
    <mergeCell ref="AA593:AB593"/>
    <mergeCell ref="AC593:AD593"/>
    <mergeCell ref="S594:T594"/>
    <mergeCell ref="U594:V594"/>
    <mergeCell ref="W594:X594"/>
    <mergeCell ref="Y594:Z594"/>
    <mergeCell ref="AA594:AB594"/>
    <mergeCell ref="AC594:AD594"/>
    <mergeCell ref="S592:T592"/>
    <mergeCell ref="U592:V592"/>
    <mergeCell ref="W592:X592"/>
    <mergeCell ref="Y592:Z592"/>
    <mergeCell ref="Y597:Z597"/>
    <mergeCell ref="AC595:AD595"/>
    <mergeCell ref="I600:J600"/>
    <mergeCell ref="K600:L600"/>
    <mergeCell ref="M600:N600"/>
    <mergeCell ref="O600:P600"/>
    <mergeCell ref="Q600:R600"/>
    <mergeCell ref="W588:Z588"/>
    <mergeCell ref="AA588:AD588"/>
    <mergeCell ref="W589:X589"/>
    <mergeCell ref="B558:AD558"/>
    <mergeCell ref="D549:R549"/>
    <mergeCell ref="S549:X549"/>
    <mergeCell ref="Y549:AD549"/>
    <mergeCell ref="Y550:AD550"/>
    <mergeCell ref="C552:E552"/>
    <mergeCell ref="F552:AD552"/>
    <mergeCell ref="C587:H589"/>
    <mergeCell ref="B577:AD577"/>
    <mergeCell ref="C583:AD583"/>
    <mergeCell ref="C584:AD584"/>
    <mergeCell ref="Y596:Z596"/>
    <mergeCell ref="AA596:AB596"/>
    <mergeCell ref="AC596:AD596"/>
    <mergeCell ref="C603:AD603"/>
    <mergeCell ref="C604:AD604"/>
    <mergeCell ref="C580:AD580"/>
    <mergeCell ref="C581:AD581"/>
    <mergeCell ref="C585:AD585"/>
    <mergeCell ref="C582:AD582"/>
    <mergeCell ref="AA597:AB597"/>
    <mergeCell ref="AC597:AD597"/>
    <mergeCell ref="S598:T598"/>
    <mergeCell ref="U598:V598"/>
    <mergeCell ref="W598:X598"/>
    <mergeCell ref="Y598:Z598"/>
    <mergeCell ref="AA598:AB598"/>
    <mergeCell ref="AC598:AD598"/>
    <mergeCell ref="S599:T599"/>
    <mergeCell ref="U599:V599"/>
    <mergeCell ref="W599:X599"/>
    <mergeCell ref="Y599:Z599"/>
    <mergeCell ref="Y589:Z589"/>
    <mergeCell ref="AA589:AB589"/>
    <mergeCell ref="AC589:AD589"/>
    <mergeCell ref="I587:J589"/>
    <mergeCell ref="K588:L589"/>
    <mergeCell ref="M588:P588"/>
    <mergeCell ref="Q588:T588"/>
    <mergeCell ref="M589:N589"/>
    <mergeCell ref="O589:P589"/>
    <mergeCell ref="Q589:R589"/>
    <mergeCell ref="S589:T589"/>
    <mergeCell ref="U588:V589"/>
    <mergeCell ref="K587:T587"/>
    <mergeCell ref="U587:AD587"/>
    <mergeCell ref="D543:R543"/>
    <mergeCell ref="S543:X543"/>
    <mergeCell ref="Y543:AD543"/>
    <mergeCell ref="S547:X547"/>
    <mergeCell ref="Y547:AD547"/>
    <mergeCell ref="S545:X545"/>
    <mergeCell ref="Y545:AD545"/>
    <mergeCell ref="D546:R546"/>
    <mergeCell ref="S546:X546"/>
    <mergeCell ref="Y546:AD546"/>
    <mergeCell ref="D547:R547"/>
    <mergeCell ref="D544:R544"/>
    <mergeCell ref="S544:X544"/>
    <mergeCell ref="D548:R548"/>
    <mergeCell ref="S548:X548"/>
    <mergeCell ref="Y548:AD548"/>
    <mergeCell ref="B556:AD556"/>
    <mergeCell ref="B554:AD554"/>
    <mergeCell ref="B555:AD555"/>
    <mergeCell ref="S526:X526"/>
    <mergeCell ref="S527:X527"/>
    <mergeCell ref="S528:X528"/>
    <mergeCell ref="D514:R514"/>
    <mergeCell ref="D515:R515"/>
    <mergeCell ref="D516:R516"/>
    <mergeCell ref="D517:R517"/>
    <mergeCell ref="D518:R518"/>
    <mergeCell ref="Y526:AD526"/>
    <mergeCell ref="Y527:AD527"/>
    <mergeCell ref="Y528:AD528"/>
    <mergeCell ref="D539:R539"/>
    <mergeCell ref="S539:X539"/>
    <mergeCell ref="Y539:AD539"/>
    <mergeCell ref="D540:R540"/>
    <mergeCell ref="S540:X540"/>
    <mergeCell ref="Y540:AD540"/>
    <mergeCell ref="C534:R534"/>
    <mergeCell ref="S534:X534"/>
    <mergeCell ref="D519:R519"/>
    <mergeCell ref="D520:R520"/>
    <mergeCell ref="D521:R521"/>
    <mergeCell ref="D522:R522"/>
    <mergeCell ref="D523:R523"/>
    <mergeCell ref="D524:R524"/>
    <mergeCell ref="D525:R525"/>
    <mergeCell ref="D526:R526"/>
    <mergeCell ref="D527:R527"/>
    <mergeCell ref="D528:R528"/>
    <mergeCell ref="S537:X537"/>
    <mergeCell ref="Y538:AD538"/>
    <mergeCell ref="Y529:AD529"/>
    <mergeCell ref="W420:Z420"/>
    <mergeCell ref="AA420:AD420"/>
    <mergeCell ref="S421:V421"/>
    <mergeCell ref="W421:Z421"/>
    <mergeCell ref="AA421:AD421"/>
    <mergeCell ref="S424:V424"/>
    <mergeCell ref="W424:Z424"/>
    <mergeCell ref="W419:Z419"/>
    <mergeCell ref="AA419:AD419"/>
    <mergeCell ref="S498:V498"/>
    <mergeCell ref="W498:Z498"/>
    <mergeCell ref="AA498:AD498"/>
    <mergeCell ref="O495:V495"/>
    <mergeCell ref="W495:AD495"/>
    <mergeCell ref="O494:AD494"/>
    <mergeCell ref="AA459:AD459"/>
    <mergeCell ref="S519:X519"/>
    <mergeCell ref="S520:X520"/>
    <mergeCell ref="S521:X521"/>
    <mergeCell ref="C501:AD501"/>
    <mergeCell ref="C502:AD502"/>
    <mergeCell ref="B506:AD506"/>
    <mergeCell ref="C508:AD508"/>
    <mergeCell ref="C510:AD510"/>
    <mergeCell ref="Y514:AD514"/>
    <mergeCell ref="Y515:AD515"/>
    <mergeCell ref="Y516:AD516"/>
    <mergeCell ref="Y517:AD517"/>
    <mergeCell ref="Y518:AD518"/>
    <mergeCell ref="Y519:AD519"/>
    <mergeCell ref="Y520:AD520"/>
    <mergeCell ref="O461:R461"/>
    <mergeCell ref="S461:V461"/>
    <mergeCell ref="W461:Z461"/>
    <mergeCell ref="AA461:AD461"/>
    <mergeCell ref="K457:N457"/>
    <mergeCell ref="AA457:AD457"/>
    <mergeCell ref="O498:R498"/>
    <mergeCell ref="C439:AD439"/>
    <mergeCell ref="C440:AD440"/>
    <mergeCell ref="D420:R420"/>
    <mergeCell ref="D424:R424"/>
    <mergeCell ref="S420:V420"/>
    <mergeCell ref="D498:J498"/>
    <mergeCell ref="F431:AD431"/>
    <mergeCell ref="C415:AD415"/>
    <mergeCell ref="S425:V425"/>
    <mergeCell ref="C418:R419"/>
    <mergeCell ref="S418:AD418"/>
    <mergeCell ref="S419:V419"/>
    <mergeCell ref="D497:J497"/>
    <mergeCell ref="K497:N497"/>
    <mergeCell ref="O497:R497"/>
    <mergeCell ref="S497:V497"/>
    <mergeCell ref="W497:Z497"/>
    <mergeCell ref="AA497:AD497"/>
    <mergeCell ref="C479:AD479"/>
    <mergeCell ref="C480:AD480"/>
    <mergeCell ref="B484:AD484"/>
    <mergeCell ref="D474:J474"/>
    <mergeCell ref="K474:N474"/>
    <mergeCell ref="O474:R474"/>
    <mergeCell ref="S474:V474"/>
    <mergeCell ref="D596:H596"/>
    <mergeCell ref="I596:J596"/>
    <mergeCell ref="K596:L596"/>
    <mergeCell ref="S458:V458"/>
    <mergeCell ref="W458:Z458"/>
    <mergeCell ref="AA458:AD458"/>
    <mergeCell ref="E398:H398"/>
    <mergeCell ref="G400:J400"/>
    <mergeCell ref="C423:D423"/>
    <mergeCell ref="S422:V422"/>
    <mergeCell ref="W422:Z422"/>
    <mergeCell ref="AA422:AD422"/>
    <mergeCell ref="S423:V423"/>
    <mergeCell ref="W423:Z423"/>
    <mergeCell ref="AA423:AD423"/>
    <mergeCell ref="O496:R496"/>
    <mergeCell ref="S496:V496"/>
    <mergeCell ref="W496:Z496"/>
    <mergeCell ref="AA496:AD496"/>
    <mergeCell ref="K459:N459"/>
    <mergeCell ref="S499:V499"/>
    <mergeCell ref="W499:Z499"/>
    <mergeCell ref="AA499:AD499"/>
    <mergeCell ref="W459:Z459"/>
    <mergeCell ref="G408:J408"/>
    <mergeCell ref="AA455:AD455"/>
    <mergeCell ref="K456:N456"/>
    <mergeCell ref="O456:R456"/>
    <mergeCell ref="S456:V456"/>
    <mergeCell ref="W456:Z456"/>
    <mergeCell ref="AA456:AD456"/>
    <mergeCell ref="K460:N460"/>
    <mergeCell ref="D594:H594"/>
    <mergeCell ref="I594:J594"/>
    <mergeCell ref="K594:L594"/>
    <mergeCell ref="M594:N594"/>
    <mergeCell ref="Q591:R591"/>
    <mergeCell ref="D590:H590"/>
    <mergeCell ref="C611:F611"/>
    <mergeCell ref="E613:H613"/>
    <mergeCell ref="C433:AD433"/>
    <mergeCell ref="C434:AD434"/>
    <mergeCell ref="B438:AD438"/>
    <mergeCell ref="C441:AD441"/>
    <mergeCell ref="C442:AD442"/>
    <mergeCell ref="B608:AD608"/>
    <mergeCell ref="C609:AD609"/>
    <mergeCell ref="D598:H598"/>
    <mergeCell ref="I598:J598"/>
    <mergeCell ref="K598:L598"/>
    <mergeCell ref="M598:N598"/>
    <mergeCell ref="O598:P598"/>
    <mergeCell ref="Q598:R598"/>
    <mergeCell ref="D597:H597"/>
    <mergeCell ref="I597:J597"/>
    <mergeCell ref="K597:L597"/>
    <mergeCell ref="K498:N498"/>
    <mergeCell ref="K601:L601"/>
    <mergeCell ref="M601:N601"/>
    <mergeCell ref="O601:P601"/>
    <mergeCell ref="Q601:R601"/>
    <mergeCell ref="D600:H600"/>
    <mergeCell ref="AC590:AD590"/>
    <mergeCell ref="Q597:R597"/>
    <mergeCell ref="W591:X591"/>
    <mergeCell ref="Y591:Z591"/>
    <mergeCell ref="I590:J590"/>
    <mergeCell ref="K590:L590"/>
    <mergeCell ref="M590:N590"/>
    <mergeCell ref="O590:P590"/>
    <mergeCell ref="Q590:R590"/>
    <mergeCell ref="S590:T590"/>
    <mergeCell ref="U590:V590"/>
    <mergeCell ref="W590:X590"/>
    <mergeCell ref="AA599:AB599"/>
    <mergeCell ref="AC599:AD599"/>
    <mergeCell ref="S600:T600"/>
    <mergeCell ref="U600:V600"/>
    <mergeCell ref="W600:X600"/>
    <mergeCell ref="Y600:Z600"/>
    <mergeCell ref="AA600:AB600"/>
    <mergeCell ref="AC600:AD600"/>
    <mergeCell ref="AA591:AB591"/>
    <mergeCell ref="AC591:AD591"/>
    <mergeCell ref="Q595:R595"/>
    <mergeCell ref="S601:T601"/>
    <mergeCell ref="U601:V601"/>
    <mergeCell ref="W601:X601"/>
    <mergeCell ref="D593:H593"/>
    <mergeCell ref="I593:J593"/>
    <mergeCell ref="K593:L593"/>
    <mergeCell ref="M593:N593"/>
    <mergeCell ref="O593:P593"/>
    <mergeCell ref="Q593:R593"/>
    <mergeCell ref="D592:H592"/>
    <mergeCell ref="I592:J592"/>
    <mergeCell ref="K592:L592"/>
    <mergeCell ref="M592:N592"/>
    <mergeCell ref="O592:P592"/>
    <mergeCell ref="Q592:R592"/>
    <mergeCell ref="Y537:AD537"/>
    <mergeCell ref="D538:R538"/>
    <mergeCell ref="S538:X538"/>
    <mergeCell ref="M597:N597"/>
    <mergeCell ref="O597:P597"/>
    <mergeCell ref="Y544:AD544"/>
    <mergeCell ref="D545:R545"/>
    <mergeCell ref="O594:P594"/>
    <mergeCell ref="Q594:R594"/>
    <mergeCell ref="S595:T595"/>
    <mergeCell ref="U595:V595"/>
    <mergeCell ref="W595:X595"/>
    <mergeCell ref="Y595:Z595"/>
    <mergeCell ref="AA595:AB595"/>
    <mergeCell ref="D541:R541"/>
    <mergeCell ref="S541:X541"/>
    <mergeCell ref="S591:T591"/>
    <mergeCell ref="Y541:AD541"/>
    <mergeCell ref="D542:R542"/>
    <mergeCell ref="S542:X542"/>
    <mergeCell ref="Y542:AD542"/>
    <mergeCell ref="I599:J599"/>
    <mergeCell ref="K599:L599"/>
    <mergeCell ref="M599:N599"/>
    <mergeCell ref="O599:P599"/>
    <mergeCell ref="Q599:R599"/>
    <mergeCell ref="M596:N596"/>
    <mergeCell ref="O596:P596"/>
    <mergeCell ref="Q596:R596"/>
    <mergeCell ref="S596:T596"/>
    <mergeCell ref="U596:V596"/>
    <mergeCell ref="W596:X596"/>
    <mergeCell ref="S597:T597"/>
    <mergeCell ref="U597:V597"/>
    <mergeCell ref="W597:X597"/>
    <mergeCell ref="D595:H595"/>
    <mergeCell ref="I595:J595"/>
    <mergeCell ref="K595:L595"/>
    <mergeCell ref="M595:N595"/>
    <mergeCell ref="O595:P595"/>
    <mergeCell ref="Y590:Z590"/>
    <mergeCell ref="AA590:AB590"/>
    <mergeCell ref="D591:H591"/>
    <mergeCell ref="I591:J591"/>
    <mergeCell ref="K591:L591"/>
    <mergeCell ref="M591:N591"/>
    <mergeCell ref="O591:P591"/>
    <mergeCell ref="D599:H599"/>
    <mergeCell ref="U591:V591"/>
    <mergeCell ref="Y521:AD521"/>
    <mergeCell ref="Y522:AD522"/>
    <mergeCell ref="Y523:AD523"/>
    <mergeCell ref="Y524:AD524"/>
    <mergeCell ref="Y525:AD525"/>
    <mergeCell ref="C507:AD507"/>
    <mergeCell ref="S513:X513"/>
    <mergeCell ref="Y513:AD513"/>
    <mergeCell ref="C513:R513"/>
    <mergeCell ref="S514:X514"/>
    <mergeCell ref="S515:X515"/>
    <mergeCell ref="S516:X516"/>
    <mergeCell ref="S517:X517"/>
    <mergeCell ref="S518:X518"/>
    <mergeCell ref="S522:X522"/>
    <mergeCell ref="S523:X523"/>
    <mergeCell ref="S524:X524"/>
    <mergeCell ref="S525:X525"/>
    <mergeCell ref="O499:R499"/>
    <mergeCell ref="D476:J476"/>
    <mergeCell ref="K476:N476"/>
    <mergeCell ref="O476:R476"/>
    <mergeCell ref="S476:V476"/>
    <mergeCell ref="W476:Z476"/>
    <mergeCell ref="AA476:AD476"/>
    <mergeCell ref="O477:R477"/>
    <mergeCell ref="S477:V477"/>
    <mergeCell ref="W477:Z477"/>
    <mergeCell ref="AA477:AD477"/>
    <mergeCell ref="C494:J496"/>
    <mergeCell ref="C490:AD490"/>
    <mergeCell ref="C492:AD492"/>
    <mergeCell ref="C486:AD486"/>
    <mergeCell ref="C487:AD487"/>
    <mergeCell ref="C489:AD489"/>
    <mergeCell ref="C491:AD491"/>
    <mergeCell ref="C488:AD488"/>
    <mergeCell ref="K494:N496"/>
    <mergeCell ref="B481:AD481"/>
    <mergeCell ref="B482:AD482"/>
    <mergeCell ref="B483:AD483"/>
    <mergeCell ref="C485:AD485"/>
    <mergeCell ref="W474:Z474"/>
    <mergeCell ref="AA474:AD474"/>
    <mergeCell ref="D475:J475"/>
    <mergeCell ref="K475:N475"/>
    <mergeCell ref="O475:R475"/>
    <mergeCell ref="S475:V475"/>
    <mergeCell ref="W475:Z475"/>
    <mergeCell ref="AA475:AD475"/>
    <mergeCell ref="D472:J472"/>
    <mergeCell ref="K472:N472"/>
    <mergeCell ref="O472:R472"/>
    <mergeCell ref="S472:V472"/>
    <mergeCell ref="W472:Z472"/>
    <mergeCell ref="AA472:AD472"/>
    <mergeCell ref="D473:J473"/>
    <mergeCell ref="K473:N473"/>
    <mergeCell ref="O473:R473"/>
    <mergeCell ref="S473:V473"/>
    <mergeCell ref="W473:Z473"/>
    <mergeCell ref="AA473:AD473"/>
    <mergeCell ref="D470:J470"/>
    <mergeCell ref="K470:N470"/>
    <mergeCell ref="O470:R470"/>
    <mergeCell ref="S470:V470"/>
    <mergeCell ref="W470:Z470"/>
    <mergeCell ref="AA470:AD470"/>
    <mergeCell ref="D471:J471"/>
    <mergeCell ref="K471:N471"/>
    <mergeCell ref="O471:R471"/>
    <mergeCell ref="S471:V471"/>
    <mergeCell ref="W471:Z471"/>
    <mergeCell ref="AA471:AD471"/>
    <mergeCell ref="D468:J468"/>
    <mergeCell ref="K468:N468"/>
    <mergeCell ref="O468:R468"/>
    <mergeCell ref="S468:V468"/>
    <mergeCell ref="W468:Z468"/>
    <mergeCell ref="AA468:AD468"/>
    <mergeCell ref="D469:J469"/>
    <mergeCell ref="K469:N469"/>
    <mergeCell ref="O469:R469"/>
    <mergeCell ref="S469:V469"/>
    <mergeCell ref="W469:Z469"/>
    <mergeCell ref="AA469:AD469"/>
    <mergeCell ref="D466:J466"/>
    <mergeCell ref="K466:N466"/>
    <mergeCell ref="S466:V466"/>
    <mergeCell ref="W466:Z466"/>
    <mergeCell ref="AA466:AD466"/>
    <mergeCell ref="D467:J467"/>
    <mergeCell ref="K467:N467"/>
    <mergeCell ref="O467:R467"/>
    <mergeCell ref="S467:V467"/>
    <mergeCell ref="W467:Z467"/>
    <mergeCell ref="AA467:AD467"/>
    <mergeCell ref="C464:J465"/>
    <mergeCell ref="O464:AD464"/>
    <mergeCell ref="K464:N465"/>
    <mergeCell ref="O465:R465"/>
    <mergeCell ref="S465:V465"/>
    <mergeCell ref="W465:Z465"/>
    <mergeCell ref="AA465:AD465"/>
    <mergeCell ref="O466:R466"/>
    <mergeCell ref="D460:J460"/>
    <mergeCell ref="D458:J458"/>
    <mergeCell ref="D459:J459"/>
    <mergeCell ref="D456:J456"/>
    <mergeCell ref="D457:J457"/>
    <mergeCell ref="D454:J454"/>
    <mergeCell ref="D455:J455"/>
    <mergeCell ref="D452:J452"/>
    <mergeCell ref="D453:J453"/>
    <mergeCell ref="D450:J450"/>
    <mergeCell ref="D451:J451"/>
    <mergeCell ref="K455:N455"/>
    <mergeCell ref="O455:R455"/>
    <mergeCell ref="S455:V455"/>
    <mergeCell ref="O460:R460"/>
    <mergeCell ref="S460:V460"/>
    <mergeCell ref="W460:Z460"/>
    <mergeCell ref="S459:V459"/>
    <mergeCell ref="O459:R459"/>
    <mergeCell ref="K458:N458"/>
    <mergeCell ref="O458:R458"/>
    <mergeCell ref="O457:R457"/>
    <mergeCell ref="S457:V457"/>
    <mergeCell ref="W457:Z457"/>
    <mergeCell ref="W455:Z455"/>
    <mergeCell ref="AA460:AD460"/>
    <mergeCell ref="K450:N450"/>
    <mergeCell ref="O450:R450"/>
    <mergeCell ref="S450:V450"/>
    <mergeCell ref="W450:Z450"/>
    <mergeCell ref="AA450:AD450"/>
    <mergeCell ref="K451:N451"/>
    <mergeCell ref="O451:R451"/>
    <mergeCell ref="C448:J449"/>
    <mergeCell ref="O448:AD448"/>
    <mergeCell ref="K448:N449"/>
    <mergeCell ref="O449:R449"/>
    <mergeCell ref="S449:V449"/>
    <mergeCell ref="W449:Z449"/>
    <mergeCell ref="AA449:AD449"/>
    <mergeCell ref="K453:N453"/>
    <mergeCell ref="O453:R453"/>
    <mergeCell ref="S453:V453"/>
    <mergeCell ref="W453:Z453"/>
    <mergeCell ref="AA453:AD453"/>
    <mergeCell ref="K454:N454"/>
    <mergeCell ref="O454:R454"/>
    <mergeCell ref="S454:V454"/>
    <mergeCell ref="W454:Z454"/>
    <mergeCell ref="AA454:AD454"/>
    <mergeCell ref="S451:V451"/>
    <mergeCell ref="W451:Z451"/>
    <mergeCell ref="AA451:AD451"/>
    <mergeCell ref="K452:N452"/>
    <mergeCell ref="O452:R452"/>
    <mergeCell ref="S452:V452"/>
    <mergeCell ref="W452:Z452"/>
    <mergeCell ref="C259:E259"/>
    <mergeCell ref="P311:R311"/>
    <mergeCell ref="P312:R312"/>
    <mergeCell ref="AA452:AD452"/>
    <mergeCell ref="C443:AD443"/>
    <mergeCell ref="C444:AD444"/>
    <mergeCell ref="C445:AD445"/>
    <mergeCell ref="S428:V428"/>
    <mergeCell ref="W428:Z428"/>
    <mergeCell ref="AA428:AD428"/>
    <mergeCell ref="S429:V429"/>
    <mergeCell ref="W429:Z429"/>
    <mergeCell ref="AA429:AD429"/>
    <mergeCell ref="D425:R425"/>
    <mergeCell ref="D426:R426"/>
    <mergeCell ref="D427:R427"/>
    <mergeCell ref="D428:R428"/>
    <mergeCell ref="S427:V427"/>
    <mergeCell ref="W427:Z427"/>
    <mergeCell ref="AA427:AD427"/>
    <mergeCell ref="C431:E431"/>
    <mergeCell ref="W425:Z425"/>
    <mergeCell ref="AA425:AD425"/>
    <mergeCell ref="S426:V426"/>
    <mergeCell ref="W426:Z426"/>
    <mergeCell ref="AA426:AD426"/>
    <mergeCell ref="AA424:AD424"/>
    <mergeCell ref="E422:R422"/>
    <mergeCell ref="E423:R423"/>
    <mergeCell ref="C422:D422"/>
    <mergeCell ref="Y312:AA312"/>
    <mergeCell ref="AB312:AD312"/>
    <mergeCell ref="AB246:AD246"/>
    <mergeCell ref="M245:O245"/>
    <mergeCell ref="P245:R245"/>
    <mergeCell ref="S245:U245"/>
    <mergeCell ref="V245:X245"/>
    <mergeCell ref="B386:AD386"/>
    <mergeCell ref="C387:AD387"/>
    <mergeCell ref="C388:AD388"/>
    <mergeCell ref="C389:AD389"/>
    <mergeCell ref="C390:AD390"/>
    <mergeCell ref="B394:AD394"/>
    <mergeCell ref="C396:F396"/>
    <mergeCell ref="B265:AD265"/>
    <mergeCell ref="AB257:AD257"/>
    <mergeCell ref="B263:AD263"/>
    <mergeCell ref="M257:O257"/>
    <mergeCell ref="P257:R257"/>
    <mergeCell ref="S257:U257"/>
    <mergeCell ref="V257:X257"/>
    <mergeCell ref="Y257:AA257"/>
    <mergeCell ref="B305:AD305"/>
    <mergeCell ref="C306:AD306"/>
    <mergeCell ref="C307:AD307"/>
    <mergeCell ref="C309:AD309"/>
    <mergeCell ref="B291:AD291"/>
    <mergeCell ref="B294:AD294"/>
    <mergeCell ref="C295:AD295"/>
    <mergeCell ref="B297:AD297"/>
    <mergeCell ref="C298:AD298"/>
    <mergeCell ref="C299:AD299"/>
    <mergeCell ref="L310:O310"/>
    <mergeCell ref="L311:O311"/>
    <mergeCell ref="C234:AD234"/>
    <mergeCell ref="M240:U240"/>
    <mergeCell ref="V240:AD240"/>
    <mergeCell ref="M241:O241"/>
    <mergeCell ref="P241:R241"/>
    <mergeCell ref="S241:U241"/>
    <mergeCell ref="Y243:AA243"/>
    <mergeCell ref="AB243:AD243"/>
    <mergeCell ref="S226:U226"/>
    <mergeCell ref="M249:O249"/>
    <mergeCell ref="P249:R249"/>
    <mergeCell ref="S249:U249"/>
    <mergeCell ref="V249:X249"/>
    <mergeCell ref="Y247:AA247"/>
    <mergeCell ref="AB247:AD247"/>
    <mergeCell ref="M248:O248"/>
    <mergeCell ref="P248:R248"/>
    <mergeCell ref="S248:U248"/>
    <mergeCell ref="V248:X248"/>
    <mergeCell ref="Y248:AA248"/>
    <mergeCell ref="AB248:AD248"/>
    <mergeCell ref="M247:O247"/>
    <mergeCell ref="P247:R247"/>
    <mergeCell ref="S247:U247"/>
    <mergeCell ref="V247:X247"/>
    <mergeCell ref="Y245:AA245"/>
    <mergeCell ref="AB245:AD245"/>
    <mergeCell ref="M246:O246"/>
    <mergeCell ref="P246:R246"/>
    <mergeCell ref="S246:U246"/>
    <mergeCell ref="V246:X246"/>
    <mergeCell ref="Y246:AA246"/>
    <mergeCell ref="V219:AD219"/>
    <mergeCell ref="M220:O220"/>
    <mergeCell ref="P220:R220"/>
    <mergeCell ref="S220:U220"/>
    <mergeCell ref="V220:X220"/>
    <mergeCell ref="Y220:AA220"/>
    <mergeCell ref="AB220:AD220"/>
    <mergeCell ref="C214:AD214"/>
    <mergeCell ref="C216:AD216"/>
    <mergeCell ref="P244:R244"/>
    <mergeCell ref="S244:U244"/>
    <mergeCell ref="V244:X244"/>
    <mergeCell ref="Y244:AA244"/>
    <mergeCell ref="AB244:AD244"/>
    <mergeCell ref="M244:O244"/>
    <mergeCell ref="AB226:AD226"/>
    <mergeCell ref="M225:O225"/>
    <mergeCell ref="P225:R225"/>
    <mergeCell ref="S225:U225"/>
    <mergeCell ref="V225:X225"/>
    <mergeCell ref="M243:O243"/>
    <mergeCell ref="P243:R243"/>
    <mergeCell ref="S243:U243"/>
    <mergeCell ref="V243:X243"/>
    <mergeCell ref="AB241:AD241"/>
    <mergeCell ref="M242:O242"/>
    <mergeCell ref="P242:R242"/>
    <mergeCell ref="S242:U242"/>
    <mergeCell ref="V242:X242"/>
    <mergeCell ref="Y242:AA242"/>
    <mergeCell ref="AB242:AD242"/>
    <mergeCell ref="B233:AD233"/>
    <mergeCell ref="S182:T182"/>
    <mergeCell ref="C164:AD164"/>
    <mergeCell ref="C165:AD165"/>
    <mergeCell ref="F186:AD186"/>
    <mergeCell ref="C188:E188"/>
    <mergeCell ref="D181:K181"/>
    <mergeCell ref="D182:K182"/>
    <mergeCell ref="AC173:AD173"/>
    <mergeCell ref="S174:T174"/>
    <mergeCell ref="B195:AD195"/>
    <mergeCell ref="C199:AD199"/>
    <mergeCell ref="C207:AD207"/>
    <mergeCell ref="C208:AD208"/>
    <mergeCell ref="B212:AD212"/>
    <mergeCell ref="C215:AD215"/>
    <mergeCell ref="M219:U219"/>
    <mergeCell ref="C205:F205"/>
    <mergeCell ref="G205:K205"/>
    <mergeCell ref="L205:P205"/>
    <mergeCell ref="Q205:T205"/>
    <mergeCell ref="U205:Y205"/>
    <mergeCell ref="Z205:AD205"/>
    <mergeCell ref="C203:P203"/>
    <mergeCell ref="Q203:AD203"/>
    <mergeCell ref="C204:F204"/>
    <mergeCell ref="G204:K204"/>
    <mergeCell ref="L204:P204"/>
    <mergeCell ref="Q204:T204"/>
    <mergeCell ref="U204:Y204"/>
    <mergeCell ref="Z204:AD204"/>
    <mergeCell ref="C217:AD217"/>
    <mergeCell ref="C219:L220"/>
    <mergeCell ref="D106:F106"/>
    <mergeCell ref="D107:F107"/>
    <mergeCell ref="H103:H104"/>
    <mergeCell ref="I103:I104"/>
    <mergeCell ref="J103:L103"/>
    <mergeCell ref="B84:AD84"/>
    <mergeCell ref="D79:F79"/>
    <mergeCell ref="B82:AD82"/>
    <mergeCell ref="D80:F80"/>
    <mergeCell ref="G79:I79"/>
    <mergeCell ref="J79:L79"/>
    <mergeCell ref="M79:O79"/>
    <mergeCell ref="P79:R79"/>
    <mergeCell ref="D124:F124"/>
    <mergeCell ref="F188:AD188"/>
    <mergeCell ref="B162:AD162"/>
    <mergeCell ref="C168:AD168"/>
    <mergeCell ref="C167:AD167"/>
    <mergeCell ref="D183:K183"/>
    <mergeCell ref="L173:R173"/>
    <mergeCell ref="L174:R174"/>
    <mergeCell ref="L175:R175"/>
    <mergeCell ref="L176:R176"/>
    <mergeCell ref="L177:R177"/>
    <mergeCell ref="L178:R178"/>
    <mergeCell ref="L179:R179"/>
    <mergeCell ref="L180:R180"/>
    <mergeCell ref="L181:R181"/>
    <mergeCell ref="L182:R182"/>
    <mergeCell ref="C169:AD169"/>
    <mergeCell ref="W180:X180"/>
    <mergeCell ref="Y180:Z180"/>
    <mergeCell ref="C77:F78"/>
    <mergeCell ref="G77:AD77"/>
    <mergeCell ref="G78:I78"/>
    <mergeCell ref="B72:AD72"/>
    <mergeCell ref="B71:AD71"/>
    <mergeCell ref="J78:L78"/>
    <mergeCell ref="M78:O78"/>
    <mergeCell ref="P78:R78"/>
    <mergeCell ref="S78:U78"/>
    <mergeCell ref="V78:X78"/>
    <mergeCell ref="Y78:AA78"/>
    <mergeCell ref="AB78:AD78"/>
    <mergeCell ref="B45:AD45"/>
    <mergeCell ref="B52:AD52"/>
    <mergeCell ref="C119:AD119"/>
    <mergeCell ref="D129:F129"/>
    <mergeCell ref="AB79:AD79"/>
    <mergeCell ref="G80:I80"/>
    <mergeCell ref="J80:L80"/>
    <mergeCell ref="M80:O80"/>
    <mergeCell ref="P80:R80"/>
    <mergeCell ref="S80:U80"/>
    <mergeCell ref="V80:X80"/>
    <mergeCell ref="Y80:AA80"/>
    <mergeCell ref="AB80:AD80"/>
    <mergeCell ref="D127:F127"/>
    <mergeCell ref="S79:U79"/>
    <mergeCell ref="V79:X79"/>
    <mergeCell ref="Y79:AA79"/>
    <mergeCell ref="D108:F108"/>
    <mergeCell ref="D109:F109"/>
    <mergeCell ref="D105:F105"/>
    <mergeCell ref="C18:AD18"/>
    <mergeCell ref="C19:AD19"/>
    <mergeCell ref="C22:AD22"/>
    <mergeCell ref="C23:AD23"/>
    <mergeCell ref="C24:AD24"/>
    <mergeCell ref="C25:AD25"/>
    <mergeCell ref="B63:AD63"/>
    <mergeCell ref="C66:F66"/>
    <mergeCell ref="E68:H68"/>
    <mergeCell ref="E70:H70"/>
    <mergeCell ref="B74:AD74"/>
    <mergeCell ref="C57:AD57"/>
    <mergeCell ref="B59:AD59"/>
    <mergeCell ref="C60:AD60"/>
    <mergeCell ref="C75:AD75"/>
    <mergeCell ref="C43:AD43"/>
    <mergeCell ref="C61:AD61"/>
    <mergeCell ref="C64:AD64"/>
    <mergeCell ref="C58:AD58"/>
    <mergeCell ref="C26:AD26"/>
    <mergeCell ref="C21:AD21"/>
    <mergeCell ref="C20:AD20"/>
    <mergeCell ref="C310:E310"/>
    <mergeCell ref="B1:AD1"/>
    <mergeCell ref="B3:AD3"/>
    <mergeCell ref="B5:AD5"/>
    <mergeCell ref="AA7:AD7"/>
    <mergeCell ref="B8:L8"/>
    <mergeCell ref="B28:AD28"/>
    <mergeCell ref="C15:AD15"/>
    <mergeCell ref="B29:AD29"/>
    <mergeCell ref="B54:AD54"/>
    <mergeCell ref="B55:AD55"/>
    <mergeCell ref="B56:AD56"/>
    <mergeCell ref="B39:AD39"/>
    <mergeCell ref="B47:AD47"/>
    <mergeCell ref="C48:AD48"/>
    <mergeCell ref="C50:F50"/>
    <mergeCell ref="C30:AD30"/>
    <mergeCell ref="B32:AD32"/>
    <mergeCell ref="C33:AD33"/>
    <mergeCell ref="B10:AD10"/>
    <mergeCell ref="C11:AD11"/>
    <mergeCell ref="C14:AD14"/>
    <mergeCell ref="C12:AD12"/>
    <mergeCell ref="C13:AD13"/>
    <mergeCell ref="B37:AD37"/>
    <mergeCell ref="B16:AD16"/>
    <mergeCell ref="C17:AD17"/>
    <mergeCell ref="Y81:AA81"/>
    <mergeCell ref="AB81:AD81"/>
    <mergeCell ref="B85:AD85"/>
    <mergeCell ref="G81:I81"/>
    <mergeCell ref="J81:L81"/>
    <mergeCell ref="M81:O81"/>
    <mergeCell ref="P81:R81"/>
    <mergeCell ref="S81:U81"/>
    <mergeCell ref="V81:X81"/>
    <mergeCell ref="B99:AD99"/>
    <mergeCell ref="C100:AD100"/>
    <mergeCell ref="G103:G104"/>
    <mergeCell ref="D155:F155"/>
    <mergeCell ref="D156:F156"/>
    <mergeCell ref="S103:U103"/>
    <mergeCell ref="V103:X103"/>
    <mergeCell ref="Y103:AA103"/>
    <mergeCell ref="AB103:AD103"/>
    <mergeCell ref="D143:F143"/>
    <mergeCell ref="D144:F144"/>
    <mergeCell ref="G87:AD87"/>
    <mergeCell ref="C87:F89"/>
    <mergeCell ref="G88:G89"/>
    <mergeCell ref="H88:H89"/>
    <mergeCell ref="I88:I89"/>
    <mergeCell ref="J88:L88"/>
    <mergeCell ref="M88:O88"/>
    <mergeCell ref="P88:R88"/>
    <mergeCell ref="S88:U88"/>
    <mergeCell ref="S140:U140"/>
    <mergeCell ref="D151:F151"/>
    <mergeCell ref="D152:F152"/>
    <mergeCell ref="I122:I123"/>
    <mergeCell ref="J122:L122"/>
    <mergeCell ref="M122:O122"/>
    <mergeCell ref="P122:R122"/>
    <mergeCell ref="S122:U122"/>
    <mergeCell ref="C378:K378"/>
    <mergeCell ref="L378:T378"/>
    <mergeCell ref="F380:H380"/>
    <mergeCell ref="I380:K380"/>
    <mergeCell ref="O380:Q380"/>
    <mergeCell ref="R380:T380"/>
    <mergeCell ref="U378:W380"/>
    <mergeCell ref="X378:Z380"/>
    <mergeCell ref="AA378:AD380"/>
    <mergeCell ref="C381:E381"/>
    <mergeCell ref="F381:H381"/>
    <mergeCell ref="I381:K381"/>
    <mergeCell ref="L381:N381"/>
    <mergeCell ref="O381:Q381"/>
    <mergeCell ref="R381:T381"/>
    <mergeCell ref="U381:W381"/>
    <mergeCell ref="X381:Z381"/>
    <mergeCell ref="AA381:AD381"/>
    <mergeCell ref="B366:AD366"/>
    <mergeCell ref="B351:AD351"/>
    <mergeCell ref="B353:AD353"/>
    <mergeCell ref="C354:AD354"/>
    <mergeCell ref="C357:AD357"/>
    <mergeCell ref="C356:AD356"/>
    <mergeCell ref="C359:P359"/>
    <mergeCell ref="Q359:AD359"/>
    <mergeCell ref="V88:X88"/>
    <mergeCell ref="Y88:AA88"/>
    <mergeCell ref="AB88:AD88"/>
    <mergeCell ref="D90:F90"/>
    <mergeCell ref="D91:F91"/>
    <mergeCell ref="D92:F92"/>
    <mergeCell ref="D93:F93"/>
    <mergeCell ref="D94:F94"/>
    <mergeCell ref="C102:F104"/>
    <mergeCell ref="G102:AD102"/>
    <mergeCell ref="B118:AD118"/>
    <mergeCell ref="C339:F339"/>
    <mergeCell ref="E341:H341"/>
    <mergeCell ref="E343:H343"/>
    <mergeCell ref="E345:H345"/>
    <mergeCell ref="D110:F110"/>
    <mergeCell ref="D111:F111"/>
    <mergeCell ref="D112:F112"/>
    <mergeCell ref="D113:F113"/>
    <mergeCell ref="C121:F123"/>
    <mergeCell ref="G121:AD121"/>
    <mergeCell ref="G122:G123"/>
    <mergeCell ref="H122:H123"/>
    <mergeCell ref="M362:P362"/>
    <mergeCell ref="V122:X122"/>
    <mergeCell ref="Y122:AA122"/>
    <mergeCell ref="AC174:AD174"/>
    <mergeCell ref="S175:T175"/>
    <mergeCell ref="U175:V175"/>
    <mergeCell ref="W175:X175"/>
    <mergeCell ref="Y175:Z175"/>
    <mergeCell ref="AA175:AB175"/>
    <mergeCell ref="AC175:AD175"/>
    <mergeCell ref="Y171:AD171"/>
    <mergeCell ref="AC172:AD172"/>
    <mergeCell ref="AA172:AB172"/>
    <mergeCell ref="Y172:Z172"/>
    <mergeCell ref="S171:X171"/>
    <mergeCell ref="S172:T172"/>
    <mergeCell ref="U172:V172"/>
    <mergeCell ref="W172:X172"/>
    <mergeCell ref="S173:T173"/>
    <mergeCell ref="U173:V173"/>
    <mergeCell ref="B136:AD136"/>
    <mergeCell ref="G139:AD139"/>
    <mergeCell ref="AB122:AD122"/>
    <mergeCell ref="D125:F125"/>
    <mergeCell ref="D126:F126"/>
    <mergeCell ref="D157:F157"/>
    <mergeCell ref="C163:AD163"/>
    <mergeCell ref="C166:AD166"/>
    <mergeCell ref="C137:AD137"/>
    <mergeCell ref="C139:F141"/>
    <mergeCell ref="D154:F154"/>
    <mergeCell ref="Y173:Z173"/>
    <mergeCell ref="D131:F131"/>
    <mergeCell ref="C337:AD337"/>
    <mergeCell ref="AA361:AD361"/>
    <mergeCell ref="D226:L226"/>
    <mergeCell ref="M227:O227"/>
    <mergeCell ref="P227:R227"/>
    <mergeCell ref="S227:U227"/>
    <mergeCell ref="V227:X227"/>
    <mergeCell ref="Y223:AA223"/>
    <mergeCell ref="AB223:AD223"/>
    <mergeCell ref="M224:O224"/>
    <mergeCell ref="P224:R224"/>
    <mergeCell ref="P223:R223"/>
    <mergeCell ref="Y226:AA226"/>
    <mergeCell ref="V222:X222"/>
    <mergeCell ref="Y222:AA222"/>
    <mergeCell ref="AB222:AD222"/>
    <mergeCell ref="C240:L241"/>
    <mergeCell ref="C311:E311"/>
    <mergeCell ref="C312:E312"/>
    <mergeCell ref="F310:H310"/>
    <mergeCell ref="F311:H311"/>
    <mergeCell ref="F312:H312"/>
    <mergeCell ref="I310:K310"/>
    <mergeCell ref="I311:K311"/>
    <mergeCell ref="I312:K312"/>
    <mergeCell ref="AB310:AD310"/>
    <mergeCell ref="S311:U311"/>
    <mergeCell ref="V311:X311"/>
    <mergeCell ref="Y311:AA311"/>
    <mergeCell ref="AB311:AD311"/>
    <mergeCell ref="S312:U312"/>
    <mergeCell ref="V312:X312"/>
    <mergeCell ref="C362:H362"/>
    <mergeCell ref="I362:L362"/>
    <mergeCell ref="W181:X181"/>
    <mergeCell ref="AC177:AD177"/>
    <mergeCell ref="S178:T178"/>
    <mergeCell ref="U178:V178"/>
    <mergeCell ref="W178:X178"/>
    <mergeCell ref="Y178:Z178"/>
    <mergeCell ref="AA178:AB178"/>
    <mergeCell ref="AC178:AD178"/>
    <mergeCell ref="S179:T179"/>
    <mergeCell ref="U179:V179"/>
    <mergeCell ref="W179:X179"/>
    <mergeCell ref="Y179:Z179"/>
    <mergeCell ref="C201:AD201"/>
    <mergeCell ref="C198:AD198"/>
    <mergeCell ref="C200:AD200"/>
    <mergeCell ref="S183:T183"/>
    <mergeCell ref="U183:V183"/>
    <mergeCell ref="W183:X183"/>
    <mergeCell ref="Y183:Z183"/>
    <mergeCell ref="AA183:AB183"/>
    <mergeCell ref="AC183:AD183"/>
    <mergeCell ref="E347:H347"/>
    <mergeCell ref="Q362:V362"/>
    <mergeCell ref="W362:Z362"/>
    <mergeCell ref="AA179:AB179"/>
    <mergeCell ref="AC179:AD179"/>
    <mergeCell ref="L183:R183"/>
    <mergeCell ref="S180:T180"/>
    <mergeCell ref="D251:L251"/>
    <mergeCell ref="D225:L225"/>
    <mergeCell ref="E222:L222"/>
    <mergeCell ref="E223:L223"/>
    <mergeCell ref="E224:L224"/>
    <mergeCell ref="C222:D222"/>
    <mergeCell ref="C223:D223"/>
    <mergeCell ref="C224:D224"/>
    <mergeCell ref="C196:AD196"/>
    <mergeCell ref="C197:AD197"/>
    <mergeCell ref="M223:O223"/>
    <mergeCell ref="Y176:Z176"/>
    <mergeCell ref="AA176:AB176"/>
    <mergeCell ref="S184:T184"/>
    <mergeCell ref="U184:V184"/>
    <mergeCell ref="W184:X184"/>
    <mergeCell ref="Y184:Z184"/>
    <mergeCell ref="AA184:AB184"/>
    <mergeCell ref="AC184:AD184"/>
    <mergeCell ref="U182:V182"/>
    <mergeCell ref="AC182:AD182"/>
    <mergeCell ref="S177:T177"/>
    <mergeCell ref="U177:V177"/>
    <mergeCell ref="W177:X177"/>
    <mergeCell ref="Y177:Z177"/>
    <mergeCell ref="AA177:AB177"/>
    <mergeCell ref="Y181:Z181"/>
    <mergeCell ref="AA181:AB181"/>
    <mergeCell ref="C191:AD191"/>
    <mergeCell ref="S176:T176"/>
    <mergeCell ref="U176:V176"/>
    <mergeCell ref="W176:X176"/>
    <mergeCell ref="U180:V180"/>
    <mergeCell ref="AC176:AD176"/>
    <mergeCell ref="E615:H615"/>
    <mergeCell ref="C40:AD40"/>
    <mergeCell ref="C41:AD41"/>
    <mergeCell ref="C559:AD559"/>
    <mergeCell ref="W361:Z361"/>
    <mergeCell ref="E563:H563"/>
    <mergeCell ref="G565:J565"/>
    <mergeCell ref="G567:J567"/>
    <mergeCell ref="E569:H569"/>
    <mergeCell ref="G571:J571"/>
    <mergeCell ref="G573:J573"/>
    <mergeCell ref="C561:F561"/>
    <mergeCell ref="I360:P360"/>
    <mergeCell ref="B367:AD367"/>
    <mergeCell ref="AA362:AD362"/>
    <mergeCell ref="B316:AD316"/>
    <mergeCell ref="B317:AD317"/>
    <mergeCell ref="B319:AD319"/>
    <mergeCell ref="C321:AD321"/>
    <mergeCell ref="C323:F323"/>
    <mergeCell ref="E325:H325"/>
    <mergeCell ref="E327:H327"/>
    <mergeCell ref="E329:H329"/>
    <mergeCell ref="B333:AD333"/>
    <mergeCell ref="B335:AD335"/>
    <mergeCell ref="Y225:AA225"/>
    <mergeCell ref="AB225:AD225"/>
    <mergeCell ref="M226:O226"/>
    <mergeCell ref="P226:R226"/>
    <mergeCell ref="V226:X226"/>
    <mergeCell ref="S223:U223"/>
    <mergeCell ref="V223:X223"/>
    <mergeCell ref="B230:AD230"/>
    <mergeCell ref="B232:O232"/>
    <mergeCell ref="P232:AD232"/>
    <mergeCell ref="B228:AD228"/>
    <mergeCell ref="AB227:AD227"/>
    <mergeCell ref="Y227:AA227"/>
    <mergeCell ref="B385:AD385"/>
    <mergeCell ref="I361:L361"/>
    <mergeCell ref="M361:P361"/>
    <mergeCell ref="C413:AD413"/>
    <mergeCell ref="D255:L255"/>
    <mergeCell ref="D256:L256"/>
    <mergeCell ref="C236:AD236"/>
    <mergeCell ref="C237:AD237"/>
    <mergeCell ref="C238:AD238"/>
    <mergeCell ref="C235:AD235"/>
    <mergeCell ref="C229:E229"/>
    <mergeCell ref="F229:AD229"/>
    <mergeCell ref="B292:AD292"/>
    <mergeCell ref="C266:AD266"/>
    <mergeCell ref="C267:AD267"/>
    <mergeCell ref="C287:AD287"/>
    <mergeCell ref="C286:AD286"/>
    <mergeCell ref="C368:AD368"/>
    <mergeCell ref="B370:AD370"/>
    <mergeCell ref="C371:AD371"/>
    <mergeCell ref="C376:AD376"/>
    <mergeCell ref="D242:L242"/>
    <mergeCell ref="D243:L243"/>
    <mergeCell ref="D244:L244"/>
    <mergeCell ref="D245:L245"/>
    <mergeCell ref="D246:L246"/>
    <mergeCell ref="D247:L247"/>
    <mergeCell ref="D248:L248"/>
    <mergeCell ref="D249:L249"/>
    <mergeCell ref="D250:L250"/>
    <mergeCell ref="B283:AD283"/>
    <mergeCell ref="B288:AD288"/>
    <mergeCell ref="CE88:CG88"/>
    <mergeCell ref="CH88:CJ88"/>
    <mergeCell ref="CK88:CM88"/>
    <mergeCell ref="CN88:CP88"/>
    <mergeCell ref="CQ88:CS88"/>
    <mergeCell ref="CT88:CV88"/>
    <mergeCell ref="CW88:CY88"/>
    <mergeCell ref="BA88:BD88"/>
    <mergeCell ref="BE88:BH88"/>
    <mergeCell ref="BI88:BL88"/>
    <mergeCell ref="BM88:BP88"/>
    <mergeCell ref="BQ88:BT88"/>
    <mergeCell ref="BU88:BX88"/>
    <mergeCell ref="BY88:CB88"/>
    <mergeCell ref="CT103:CV103"/>
    <mergeCell ref="CW103:CY103"/>
    <mergeCell ref="BA103:BD103"/>
    <mergeCell ref="BE103:BH103"/>
    <mergeCell ref="BI103:BL103"/>
    <mergeCell ref="BM103:BP103"/>
    <mergeCell ref="BQ103:BT103"/>
    <mergeCell ref="BU103:BX103"/>
    <mergeCell ref="BY103:CB103"/>
    <mergeCell ref="CE103:CG103"/>
    <mergeCell ref="CH103:CJ103"/>
    <mergeCell ref="CK103:CM103"/>
    <mergeCell ref="B83:AD83"/>
    <mergeCell ref="C293:AD293"/>
    <mergeCell ref="C509:AD509"/>
    <mergeCell ref="S224:U224"/>
    <mergeCell ref="V224:X224"/>
    <mergeCell ref="Y224:AA224"/>
    <mergeCell ref="AB224:AD224"/>
    <mergeCell ref="C213:AD213"/>
    <mergeCell ref="C421:D421"/>
    <mergeCell ref="E421:R421"/>
    <mergeCell ref="D252:L252"/>
    <mergeCell ref="D253:L253"/>
    <mergeCell ref="D254:L254"/>
    <mergeCell ref="Y221:AA221"/>
    <mergeCell ref="AB221:AD221"/>
    <mergeCell ref="M222:O222"/>
    <mergeCell ref="P222:R222"/>
    <mergeCell ref="S222:U222"/>
    <mergeCell ref="B115:AD115"/>
    <mergeCell ref="B116:AD116"/>
    <mergeCell ref="B117:O117"/>
    <mergeCell ref="P117:AD117"/>
    <mergeCell ref="B96:AD96"/>
    <mergeCell ref="B97:AD97"/>
    <mergeCell ref="P98:AD98"/>
    <mergeCell ref="B98:O98"/>
    <mergeCell ref="G140:G141"/>
    <mergeCell ref="D128:F128"/>
    <mergeCell ref="D130:F130"/>
    <mergeCell ref="H140:H141"/>
    <mergeCell ref="I140:I141"/>
    <mergeCell ref="J140:L140"/>
    <mergeCell ref="CN103:CP103"/>
    <mergeCell ref="CQ103:CS103"/>
    <mergeCell ref="M103:O103"/>
    <mergeCell ref="P103:R103"/>
    <mergeCell ref="W182:X182"/>
    <mergeCell ref="Y182:Z182"/>
    <mergeCell ref="AA182:AB182"/>
    <mergeCell ref="BM140:BP140"/>
    <mergeCell ref="BQ140:BT140"/>
    <mergeCell ref="BU140:BX140"/>
    <mergeCell ref="BY140:CB140"/>
    <mergeCell ref="CE140:CG140"/>
    <mergeCell ref="CH140:CJ140"/>
    <mergeCell ref="CK140:CM140"/>
    <mergeCell ref="CN140:CP140"/>
    <mergeCell ref="CQ140:CS140"/>
    <mergeCell ref="CT140:CV140"/>
    <mergeCell ref="M140:O140"/>
    <mergeCell ref="P140:R140"/>
    <mergeCell ref="U174:V174"/>
    <mergeCell ref="AC180:AD180"/>
    <mergeCell ref="S181:T181"/>
    <mergeCell ref="U181:V181"/>
    <mergeCell ref="W174:X174"/>
    <mergeCell ref="V140:X140"/>
    <mergeCell ref="Y140:AA140"/>
    <mergeCell ref="AB140:AD140"/>
    <mergeCell ref="AA180:AB180"/>
    <mergeCell ref="Y174:Z174"/>
    <mergeCell ref="AA174:AB174"/>
    <mergeCell ref="AA173:AB173"/>
    <mergeCell ref="AC181:AD181"/>
    <mergeCell ref="CW140:CY140"/>
    <mergeCell ref="BA122:BD122"/>
    <mergeCell ref="BE122:BH122"/>
    <mergeCell ref="BI122:BL122"/>
    <mergeCell ref="BM122:BP122"/>
    <mergeCell ref="BQ122:BT122"/>
    <mergeCell ref="BU122:BX122"/>
    <mergeCell ref="BY122:CB122"/>
    <mergeCell ref="CE122:CG122"/>
    <mergeCell ref="CH122:CJ122"/>
    <mergeCell ref="CK122:CM122"/>
    <mergeCell ref="CN122:CP122"/>
    <mergeCell ref="CQ122:CS122"/>
    <mergeCell ref="CT122:CV122"/>
    <mergeCell ref="CW122:CY122"/>
    <mergeCell ref="BA140:BD140"/>
    <mergeCell ref="BE140:BH140"/>
    <mergeCell ref="BI140:BL140"/>
    <mergeCell ref="L171:R172"/>
    <mergeCell ref="C171:K172"/>
    <mergeCell ref="D173:K173"/>
    <mergeCell ref="D174:K174"/>
    <mergeCell ref="D175:K175"/>
    <mergeCell ref="D176:K176"/>
    <mergeCell ref="D177:K177"/>
    <mergeCell ref="D178:K178"/>
    <mergeCell ref="D179:K179"/>
    <mergeCell ref="D180:K180"/>
    <mergeCell ref="D142:F142"/>
    <mergeCell ref="D145:F145"/>
    <mergeCell ref="D146:F146"/>
    <mergeCell ref="D147:F147"/>
    <mergeCell ref="D148:F148"/>
    <mergeCell ref="D149:F149"/>
    <mergeCell ref="D150:F150"/>
    <mergeCell ref="B289:AD289"/>
    <mergeCell ref="P290:AD290"/>
    <mergeCell ref="B290:O290"/>
    <mergeCell ref="B185:AD185"/>
    <mergeCell ref="B187:AD187"/>
    <mergeCell ref="B260:AD260"/>
    <mergeCell ref="B258:AD258"/>
    <mergeCell ref="B262:AD262"/>
    <mergeCell ref="B211:AD211"/>
    <mergeCell ref="B133:AD133"/>
    <mergeCell ref="B134:AD134"/>
    <mergeCell ref="B135:O135"/>
    <mergeCell ref="P135:AD135"/>
    <mergeCell ref="B159:AD159"/>
    <mergeCell ref="B160:AD160"/>
    <mergeCell ref="B161:O161"/>
    <mergeCell ref="P161:AD161"/>
    <mergeCell ref="B192:AD192"/>
    <mergeCell ref="B193:AD193"/>
    <mergeCell ref="B194:AD194"/>
    <mergeCell ref="B209:AD209"/>
    <mergeCell ref="B210:AD210"/>
    <mergeCell ref="M221:O221"/>
    <mergeCell ref="P221:R221"/>
    <mergeCell ref="S221:U221"/>
    <mergeCell ref="V221:X221"/>
    <mergeCell ref="D221:L221"/>
    <mergeCell ref="V241:X241"/>
    <mergeCell ref="Y241:AA241"/>
    <mergeCell ref="C190:AD190"/>
    <mergeCell ref="D153:F153"/>
    <mergeCell ref="W173:X173"/>
    <mergeCell ref="B363:AD363"/>
    <mergeCell ref="B605:P605"/>
    <mergeCell ref="Q605:AD605"/>
    <mergeCell ref="B607:AD607"/>
    <mergeCell ref="B616:AD616"/>
    <mergeCell ref="B617:P617"/>
    <mergeCell ref="Q617:AD617"/>
    <mergeCell ref="B618:AD618"/>
    <mergeCell ref="B503:AD503"/>
    <mergeCell ref="B504:AD504"/>
    <mergeCell ref="B505:AD505"/>
    <mergeCell ref="B530:AD530"/>
    <mergeCell ref="B532:AD532"/>
    <mergeCell ref="B551:AD551"/>
    <mergeCell ref="B553:AD553"/>
    <mergeCell ref="B574:AD574"/>
    <mergeCell ref="B575:P575"/>
    <mergeCell ref="Q575:AD575"/>
    <mergeCell ref="Q576:AD576"/>
    <mergeCell ref="B576:P576"/>
    <mergeCell ref="B606:P606"/>
    <mergeCell ref="Q606:AD606"/>
    <mergeCell ref="C531:E531"/>
    <mergeCell ref="F531:AD531"/>
    <mergeCell ref="Y534:AD534"/>
    <mergeCell ref="D535:R535"/>
    <mergeCell ref="S535:X535"/>
    <mergeCell ref="Y535:AD535"/>
    <mergeCell ref="D536:R536"/>
    <mergeCell ref="S536:X536"/>
    <mergeCell ref="Y536:AD536"/>
    <mergeCell ref="D537:R537"/>
  </mergeCells>
  <phoneticPr fontId="34" type="noConversion"/>
  <conditionalFormatting sqref="C43:AD43 C50:F50 C66:F66 E68:H68 E70:H70 G79:AD80 L173:AD183 F186:AD186 F188:AD188 C191:AD191 C205:AD205 C208:AD208 F229:AD229 F259:AD259 H278:AD281 F284:AD284 C287:AD287 C301:F301 C323:F323 E325:H325 E327:H327 E329:H329 C339:F339 E341:H341 E343:H343 E345:H345 E347:H347 C362:AD362 C381:AD381 C396:F396 E398:H398 G400:J400 G402:J402 E404:H404 G406:J406 G408:J408 S420:AD428 F431:AD431 C434:AD434 C480:AD480 C502:AD502 S514:AD528 F531:AD531 S535:AD549 F552:AD552 C561:F561 E563:H563 G565:J565 G567:J567 E569:H569 G571:J571 G573:J573 C604:AD604 C611:F611 E613:H613 E615:H615 K497:N498 I590:AD592 G105:AD106 G124:AD126 G142:AD145 M242:AD254 AB90:AB94 S90:Y94 M90:P94 G90:J94 G112:AD113 G154:AD157 M256:AD256 H276:P277 I595:AD595 I593:J594 I597:AD598 I596:J596 I600:AD600 I599:J599 K466:AD476 K450:AD460 K591:AD600">
    <cfRule type="expression" dxfId="28" priority="37">
      <formula>OR($I$35="x",$T$35="x")</formula>
    </cfRule>
  </conditionalFormatting>
  <conditionalFormatting sqref="K590:AD600">
    <cfRule type="expression" dxfId="27" priority="36">
      <formula>$I590="X"</formula>
    </cfRule>
  </conditionalFormatting>
  <conditionalFormatting sqref="Y535:AD549">
    <cfRule type="expression" dxfId="26" priority="35">
      <formula>OR($S535=2,$S535=9)</formula>
    </cfRule>
  </conditionalFormatting>
  <conditionalFormatting sqref="Y514:AD528">
    <cfRule type="expression" dxfId="25" priority="33">
      <formula>OR($S514=2,$S514=9)</formula>
    </cfRule>
  </conditionalFormatting>
  <conditionalFormatting sqref="O466:AD476">
    <cfRule type="expression" dxfId="24" priority="31">
      <formula>$K466="X"</formula>
    </cfRule>
  </conditionalFormatting>
  <conditionalFormatting sqref="O450:AD460">
    <cfRule type="expression" dxfId="23" priority="30">
      <formula>$K450="X"</formula>
    </cfRule>
  </conditionalFormatting>
  <conditionalFormatting sqref="J278:AD281 J276:P277">
    <cfRule type="expression" dxfId="22" priority="29">
      <formula>$H276="X"</formula>
    </cfRule>
  </conditionalFormatting>
  <conditionalFormatting sqref="S173:AD183">
    <cfRule type="expression" dxfId="21" priority="28">
      <formula>OR($L173=2,$L173=9)</formula>
    </cfRule>
  </conditionalFormatting>
  <conditionalFormatting sqref="C205:P205">
    <cfRule type="expression" dxfId="20" priority="27">
      <formula>OR($L$176=2,$L$176=9)</formula>
    </cfRule>
  </conditionalFormatting>
  <conditionalFormatting sqref="Q205:AD205">
    <cfRule type="expression" dxfId="19" priority="26">
      <formula>OR($L$177=2,$L$177=9)</formula>
    </cfRule>
  </conditionalFormatting>
  <conditionalFormatting sqref="C35 I35 T35">
    <cfRule type="expression" dxfId="18" priority="22">
      <formula>COUNTIF($C$35:$T$35,"X")&gt;1</formula>
    </cfRule>
  </conditionalFormatting>
  <conditionalFormatting sqref="AB107:AB111 S107:Y111 M107:P111 G107:J111">
    <cfRule type="expression" dxfId="17" priority="20">
      <formula>OR($I$35="x",$T$35="x")</formula>
    </cfRule>
  </conditionalFormatting>
  <conditionalFormatting sqref="AB127:AB128 S127:Y128 M127:P128 G127:J128 G130:J131 M130:P131 S130:Y131 AB130:AB131">
    <cfRule type="expression" dxfId="16" priority="19">
      <formula>OR($I$35="x",$T$35="x")</formula>
    </cfRule>
  </conditionalFormatting>
  <conditionalFormatting sqref="AB129 S129:Y129 M129:P129 G129:J129">
    <cfRule type="expression" dxfId="15" priority="18">
      <formula>OR($I$35="x",$T$35="x")</formula>
    </cfRule>
  </conditionalFormatting>
  <conditionalFormatting sqref="G146:AD148">
    <cfRule type="expression" dxfId="14" priority="17">
      <formula>OR($I$35="x",$T$35="x")</formula>
    </cfRule>
  </conditionalFormatting>
  <conditionalFormatting sqref="AB149:AB150 S149:Y150 M149:P150 G149:J150 G152:J153 M152:P153 S152:Y153 AB152:AB153">
    <cfRule type="expression" dxfId="13" priority="16">
      <formula>OR($I$35="x",$T$35="x")</formula>
    </cfRule>
  </conditionalFormatting>
  <conditionalFormatting sqref="AB151 S151:Y151 M151:P151 G151:J151">
    <cfRule type="expression" dxfId="12" priority="15">
      <formula>OR($I$35="x",$T$35="x")</formula>
    </cfRule>
  </conditionalFormatting>
  <conditionalFormatting sqref="K450:AD460">
    <cfRule type="expression" dxfId="11" priority="13">
      <formula>COUNTIF($J$79:$L$80,0)=2</formula>
    </cfRule>
  </conditionalFormatting>
  <conditionalFormatting sqref="K497:AD498">
    <cfRule type="expression" dxfId="10" priority="12">
      <formula>COUNTIF($J$79:$L$80,0)=2</formula>
    </cfRule>
  </conditionalFormatting>
  <conditionalFormatting sqref="S514:AD528">
    <cfRule type="expression" dxfId="9" priority="11">
      <formula>COUNTIF($J$79:$L$80,0)=2</formula>
    </cfRule>
  </conditionalFormatting>
  <conditionalFormatting sqref="E563:H563 G565:J565 G567:J567">
    <cfRule type="expression" dxfId="8" priority="10">
      <formula>COUNTIF($J$79:$L$80,0)=2</formula>
    </cfRule>
  </conditionalFormatting>
  <conditionalFormatting sqref="K590:T600">
    <cfRule type="expression" dxfId="7" priority="9">
      <formula>COUNTIF($J$79:$L$80,0)=2</formula>
    </cfRule>
  </conditionalFormatting>
  <conditionalFormatting sqref="K466:AD476">
    <cfRule type="expression" dxfId="6" priority="7">
      <formula>COUNTIF($M$79:$O$80,0)=2</formula>
    </cfRule>
  </conditionalFormatting>
  <conditionalFormatting sqref="S535:AD549">
    <cfRule type="expression" dxfId="5" priority="6">
      <formula>COUNTIF($M$79:$O$80,0)=2</formula>
    </cfRule>
  </conditionalFormatting>
  <conditionalFormatting sqref="E569:H569 G571:J571 G573:J573">
    <cfRule type="expression" dxfId="4" priority="5">
      <formula>COUNTIF($M$79:$O$80,0)=2</formula>
    </cfRule>
  </conditionalFormatting>
  <conditionalFormatting sqref="U590:AD600">
    <cfRule type="expression" dxfId="3" priority="4">
      <formula>COUNTIF($M$79:$O$80,0)=2</formula>
    </cfRule>
  </conditionalFormatting>
  <conditionalFormatting sqref="F531:AD531">
    <cfRule type="expression" dxfId="2" priority="1">
      <formula>OR($S$528=2,$S$528=9)</formula>
    </cfRule>
    <cfRule type="expression" dxfId="1" priority="3">
      <formula>COUNTIF($J$79:$L$80,0)=2</formula>
    </cfRule>
  </conditionalFormatting>
  <conditionalFormatting sqref="F552:AD552">
    <cfRule type="expression" dxfId="0" priority="2">
      <formula>COUNTIF($M$79:$O$80,0)=2</formula>
    </cfRule>
  </conditionalFormatting>
  <dataValidations count="2">
    <dataValidation type="list" allowBlank="1" showInputMessage="1" showErrorMessage="1" sqref="C35 I35 T35 H276:I281">
      <formula1>$AH$1:$AH$2</formula1>
    </dataValidation>
    <dataValidation type="list" allowBlank="1" showInputMessage="1" showErrorMessage="1" sqref="S535:X549 S514:X528 L173:R181 L183:R183">
      <formula1>$AI$1:$AI$4</formula1>
    </dataValidation>
  </dataValidations>
  <hyperlinks>
    <hyperlink ref="AA7:AD7" location="Índice!B15"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 xml:space="preserve">&amp;CMódulo 1 Sección IX
Cuestionario </oddHeader>
    <oddFooter>&amp;LCenso Nacional de Gobierno, Seguridad Pública y Sistema Penitenciario Estatales 2020&amp;R&amp;P de &amp;N</oddFooter>
  </headerFooter>
  <rowBreaks count="8" manualBreakCount="8">
    <brk id="110" max="16383" man="1"/>
    <brk id="211" max="16383" man="1"/>
    <brk id="252" max="16383" man="1"/>
    <brk id="283" max="16383" man="1"/>
    <brk id="364" max="16383" man="1"/>
    <brk id="437" max="16383" man="1"/>
    <brk id="505" max="16383" man="1"/>
    <brk id="594" max="16383" man="1"/>
  </rowBreaks>
  <ignoredErrors>
    <ignoredError sqref="AK47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F81"/>
  <sheetViews>
    <sheetView showGridLines="0" tabSelected="1" zoomScaleNormal="100" zoomScaleSheetLayoutView="70" workbookViewId="0">
      <selection activeCell="C74" sqref="C74:AC74"/>
    </sheetView>
  </sheetViews>
  <sheetFormatPr baseColWidth="10" defaultColWidth="0" defaultRowHeight="15" zeroHeight="1" x14ac:dyDescent="0.25"/>
  <cols>
    <col min="1" max="1" width="5.7109375" customWidth="1"/>
    <col min="2" max="30" width="3.7109375" customWidth="1"/>
    <col min="31" max="31" width="5.7109375" customWidth="1"/>
    <col min="32" max="32" width="0" hidden="1" customWidth="1"/>
    <col min="33" max="16384" width="3.7109375" hidden="1"/>
  </cols>
  <sheetData>
    <row r="1" spans="1:32" ht="173.25" customHeight="1" x14ac:dyDescent="0.3">
      <c r="B1" s="211" t="s">
        <v>226</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row>
    <row r="2" spans="1:32" x14ac:dyDescent="0.25"/>
    <row r="3" spans="1:32" s="11" customFormat="1" ht="45" customHeight="1" x14ac:dyDescent="0.2">
      <c r="B3" s="213" t="s">
        <v>255</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row>
    <row r="4" spans="1:32" x14ac:dyDescent="0.25"/>
    <row r="5" spans="1:32" ht="45" customHeight="1" x14ac:dyDescent="0.25">
      <c r="B5" s="213" t="s">
        <v>298</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row>
    <row r="6" spans="1:32" ht="15" customHeight="1" x14ac:dyDescent="0.2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2" ht="45" customHeight="1" x14ac:dyDescent="0.25">
      <c r="B7" s="213" t="s">
        <v>3</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row>
    <row r="8" spans="1:32" ht="15" customHeight="1" x14ac:dyDescent="0.2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row>
    <row r="9" spans="1:32" ht="16.5" thickBot="1" x14ac:dyDescent="0.3">
      <c r="AA9" s="470" t="s">
        <v>0</v>
      </c>
      <c r="AB9" s="470"/>
      <c r="AC9" s="470"/>
      <c r="AD9" s="470"/>
    </row>
    <row r="10" spans="1:32" s="11" customFormat="1" ht="15" customHeight="1" thickBot="1" x14ac:dyDescent="0.25">
      <c r="A10" s="49"/>
      <c r="B10" s="371" t="str">
        <f>IF(Informantes!$B$10="","",Informantes!$B$10)</f>
        <v>Veracruz de Ignacio de la Llave</v>
      </c>
      <c r="C10" s="372"/>
      <c r="D10" s="372"/>
      <c r="E10" s="372"/>
      <c r="F10" s="372"/>
      <c r="G10" s="372"/>
      <c r="H10" s="372"/>
      <c r="I10" s="372"/>
      <c r="J10" s="372"/>
      <c r="K10" s="372"/>
      <c r="L10" s="373"/>
      <c r="N10" s="42" t="str">
        <f>IF(Informantes!$N$10="","",Informantes!$N$10)</f>
        <v>230</v>
      </c>
      <c r="AF10" s="13"/>
    </row>
    <row r="11" spans="1:32" s="11" customFormat="1" ht="15" customHeight="1" thickBot="1" x14ac:dyDescent="0.25">
      <c r="A11" s="49"/>
      <c r="AF11" s="13"/>
    </row>
    <row r="12" spans="1:32" s="11" customFormat="1" ht="15" customHeight="1" thickBot="1" x14ac:dyDescent="0.25">
      <c r="A12" s="49"/>
      <c r="B12" s="466" t="s">
        <v>202</v>
      </c>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8"/>
      <c r="AF12" s="13"/>
    </row>
    <row r="13" spans="1:32" s="11" customFormat="1" ht="15" customHeight="1" thickBot="1" x14ac:dyDescent="0.25">
      <c r="A13" s="49"/>
      <c r="AF13" s="13"/>
    </row>
    <row r="14" spans="1:32" s="11" customFormat="1" ht="15" customHeight="1" x14ac:dyDescent="0.2">
      <c r="A14" s="49"/>
      <c r="B14" s="50"/>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2"/>
      <c r="AF14" s="13"/>
    </row>
    <row r="15" spans="1:32" s="11" customFormat="1" ht="15" customHeight="1" x14ac:dyDescent="0.2">
      <c r="A15" s="53">
        <v>1</v>
      </c>
      <c r="B15" s="54"/>
      <c r="C15" s="55" t="s">
        <v>15</v>
      </c>
      <c r="D15" s="3"/>
      <c r="E15" s="105"/>
      <c r="F15" s="105"/>
      <c r="G15" s="105"/>
      <c r="H15" s="332"/>
      <c r="I15" s="332"/>
      <c r="J15" s="332"/>
      <c r="K15" s="332"/>
      <c r="L15" s="332"/>
      <c r="M15" s="332"/>
      <c r="N15" s="332"/>
      <c r="O15" s="332"/>
      <c r="P15" s="332"/>
      <c r="Q15" s="332"/>
      <c r="R15" s="332"/>
      <c r="S15" s="332"/>
      <c r="T15" s="332"/>
      <c r="U15" s="332"/>
      <c r="V15" s="332"/>
      <c r="W15" s="332"/>
      <c r="X15" s="332"/>
      <c r="Y15" s="332"/>
      <c r="Z15" s="332"/>
      <c r="AA15" s="332"/>
      <c r="AB15" s="332"/>
      <c r="AC15" s="332"/>
      <c r="AD15" s="56"/>
      <c r="AF15" s="13"/>
    </row>
    <row r="16" spans="1:32" s="11" customFormat="1" ht="15" customHeight="1" x14ac:dyDescent="0.2">
      <c r="A16" s="49"/>
      <c r="B16" s="54"/>
      <c r="C16" s="55" t="s">
        <v>18</v>
      </c>
      <c r="D16" s="3"/>
      <c r="E16" s="105"/>
      <c r="F16" s="105"/>
      <c r="G16" s="105"/>
      <c r="H16" s="105"/>
      <c r="I16" s="105"/>
      <c r="J16" s="105"/>
      <c r="K16" s="105"/>
      <c r="L16" s="401"/>
      <c r="M16" s="401"/>
      <c r="N16" s="401"/>
      <c r="O16" s="401"/>
      <c r="P16" s="401"/>
      <c r="Q16" s="401"/>
      <c r="R16" s="401"/>
      <c r="S16" s="401"/>
      <c r="T16" s="401"/>
      <c r="U16" s="401"/>
      <c r="V16" s="401"/>
      <c r="W16" s="401"/>
      <c r="X16" s="401"/>
      <c r="Y16" s="401"/>
      <c r="Z16" s="401"/>
      <c r="AA16" s="401"/>
      <c r="AB16" s="401"/>
      <c r="AC16" s="401"/>
      <c r="AD16" s="56"/>
      <c r="AF16" s="13"/>
    </row>
    <row r="17" spans="1:32" s="11" customFormat="1" ht="15" customHeight="1" x14ac:dyDescent="0.2">
      <c r="A17" s="49"/>
      <c r="B17" s="54"/>
      <c r="C17" s="55" t="s">
        <v>16</v>
      </c>
      <c r="D17" s="3"/>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56"/>
      <c r="AF17" s="13"/>
    </row>
    <row r="18" spans="1:32" s="11" customFormat="1" ht="15" customHeight="1" x14ac:dyDescent="0.2">
      <c r="A18" s="49"/>
      <c r="B18" s="54"/>
      <c r="C18" s="55" t="s">
        <v>13</v>
      </c>
      <c r="D18" s="3"/>
      <c r="E18" s="105"/>
      <c r="F18" s="105"/>
      <c r="G18" s="105"/>
      <c r="H18" s="401"/>
      <c r="I18" s="401"/>
      <c r="J18" s="401"/>
      <c r="K18" s="401"/>
      <c r="L18" s="401"/>
      <c r="M18" s="401"/>
      <c r="N18" s="401"/>
      <c r="O18" s="401"/>
      <c r="P18" s="401"/>
      <c r="Q18" s="401"/>
      <c r="R18" s="401"/>
      <c r="S18" s="401"/>
      <c r="T18" s="401"/>
      <c r="U18" s="401"/>
      <c r="V18" s="401"/>
      <c r="W18" s="401"/>
      <c r="X18" s="401"/>
      <c r="Y18" s="401"/>
      <c r="Z18" s="401"/>
      <c r="AA18" s="401"/>
      <c r="AB18" s="401"/>
      <c r="AC18" s="401"/>
      <c r="AD18" s="56"/>
      <c r="AF18" s="13"/>
    </row>
    <row r="19" spans="1:32" s="11" customFormat="1" ht="15" customHeight="1" x14ac:dyDescent="0.2">
      <c r="A19" s="49"/>
      <c r="B19" s="54"/>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57"/>
      <c r="AF19" s="13"/>
    </row>
    <row r="20" spans="1:32" s="11" customFormat="1" ht="15" customHeight="1" x14ac:dyDescent="0.2">
      <c r="A20" s="49"/>
      <c r="B20" s="54"/>
      <c r="C20" s="469" t="s">
        <v>203</v>
      </c>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58"/>
      <c r="AF20" s="13"/>
    </row>
    <row r="21" spans="1:32" s="11" customFormat="1" ht="15" customHeight="1" x14ac:dyDescent="0.2">
      <c r="A21" s="49"/>
      <c r="B21" s="5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57"/>
      <c r="AF21" s="13"/>
    </row>
    <row r="22" spans="1:32" s="11" customFormat="1" ht="60" customHeight="1" x14ac:dyDescent="0.2">
      <c r="A22" s="49"/>
      <c r="B22" s="54"/>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56"/>
      <c r="AF22" s="13"/>
    </row>
    <row r="23" spans="1:32" s="11" customFormat="1" ht="15" customHeight="1" thickBot="1" x14ac:dyDescent="0.25">
      <c r="A23" s="49"/>
      <c r="B23" s="59"/>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1"/>
      <c r="AF23" s="13"/>
    </row>
    <row r="24" spans="1:32" s="11" customFormat="1" ht="15" customHeight="1" thickBot="1" x14ac:dyDescent="0.25">
      <c r="A24" s="49"/>
      <c r="AF24" s="13"/>
    </row>
    <row r="25" spans="1:32" s="11" customFormat="1" ht="15" customHeight="1" x14ac:dyDescent="0.2">
      <c r="A25" s="49"/>
      <c r="B25" s="5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2"/>
      <c r="AF25" s="13"/>
    </row>
    <row r="26" spans="1:32" s="11" customFormat="1" ht="15" customHeight="1" x14ac:dyDescent="0.2">
      <c r="A26" s="53">
        <v>2</v>
      </c>
      <c r="B26" s="54"/>
      <c r="C26" s="55" t="s">
        <v>15</v>
      </c>
      <c r="D26" s="3"/>
      <c r="E26" s="105"/>
      <c r="F26" s="105"/>
      <c r="G26" s="105"/>
      <c r="H26" s="332"/>
      <c r="I26" s="332"/>
      <c r="J26" s="332"/>
      <c r="K26" s="332"/>
      <c r="L26" s="332"/>
      <c r="M26" s="332"/>
      <c r="N26" s="332"/>
      <c r="O26" s="332"/>
      <c r="P26" s="332"/>
      <c r="Q26" s="332"/>
      <c r="R26" s="332"/>
      <c r="S26" s="332"/>
      <c r="T26" s="332"/>
      <c r="U26" s="332"/>
      <c r="V26" s="332"/>
      <c r="W26" s="332"/>
      <c r="X26" s="332"/>
      <c r="Y26" s="332"/>
      <c r="Z26" s="332"/>
      <c r="AA26" s="332"/>
      <c r="AB26" s="332"/>
      <c r="AC26" s="332"/>
      <c r="AD26" s="56"/>
      <c r="AF26" s="13"/>
    </row>
    <row r="27" spans="1:32" s="11" customFormat="1" ht="15" customHeight="1" x14ac:dyDescent="0.2">
      <c r="A27" s="49"/>
      <c r="B27" s="54"/>
      <c r="C27" s="55" t="s">
        <v>18</v>
      </c>
      <c r="D27" s="3"/>
      <c r="E27" s="105"/>
      <c r="F27" s="105"/>
      <c r="G27" s="105"/>
      <c r="H27" s="105"/>
      <c r="I27" s="105"/>
      <c r="J27" s="105"/>
      <c r="K27" s="105"/>
      <c r="L27" s="401"/>
      <c r="M27" s="401"/>
      <c r="N27" s="401"/>
      <c r="O27" s="401"/>
      <c r="P27" s="401"/>
      <c r="Q27" s="401"/>
      <c r="R27" s="401"/>
      <c r="S27" s="401"/>
      <c r="T27" s="401"/>
      <c r="U27" s="401"/>
      <c r="V27" s="401"/>
      <c r="W27" s="401"/>
      <c r="X27" s="401"/>
      <c r="Y27" s="401"/>
      <c r="Z27" s="401"/>
      <c r="AA27" s="401"/>
      <c r="AB27" s="401"/>
      <c r="AC27" s="401"/>
      <c r="AD27" s="56"/>
      <c r="AF27" s="13"/>
    </row>
    <row r="28" spans="1:32" s="11" customFormat="1" ht="15" customHeight="1" x14ac:dyDescent="0.2">
      <c r="A28" s="49"/>
      <c r="B28" s="54"/>
      <c r="C28" s="55" t="s">
        <v>16</v>
      </c>
      <c r="D28" s="3"/>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56"/>
      <c r="AF28" s="13"/>
    </row>
    <row r="29" spans="1:32" s="11" customFormat="1" ht="15" customHeight="1" x14ac:dyDescent="0.2">
      <c r="A29" s="49"/>
      <c r="B29" s="54"/>
      <c r="C29" s="55" t="s">
        <v>13</v>
      </c>
      <c r="D29" s="3"/>
      <c r="E29" s="105"/>
      <c r="F29" s="105"/>
      <c r="G29" s="105"/>
      <c r="H29" s="401"/>
      <c r="I29" s="401"/>
      <c r="J29" s="401"/>
      <c r="K29" s="401"/>
      <c r="L29" s="401"/>
      <c r="M29" s="401"/>
      <c r="N29" s="401"/>
      <c r="O29" s="401"/>
      <c r="P29" s="401"/>
      <c r="Q29" s="401"/>
      <c r="R29" s="401"/>
      <c r="S29" s="401"/>
      <c r="T29" s="401"/>
      <c r="U29" s="401"/>
      <c r="V29" s="401"/>
      <c r="W29" s="401"/>
      <c r="X29" s="401"/>
      <c r="Y29" s="401"/>
      <c r="Z29" s="401"/>
      <c r="AA29" s="401"/>
      <c r="AB29" s="401"/>
      <c r="AC29" s="401"/>
      <c r="AD29" s="56"/>
      <c r="AF29" s="13"/>
    </row>
    <row r="30" spans="1:32" s="11" customFormat="1" ht="15" customHeight="1" x14ac:dyDescent="0.2">
      <c r="A30" s="49"/>
      <c r="B30" s="54"/>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57"/>
      <c r="AF30" s="13"/>
    </row>
    <row r="31" spans="1:32" s="11" customFormat="1" ht="15" customHeight="1" x14ac:dyDescent="0.2">
      <c r="A31" s="49"/>
      <c r="B31" s="54"/>
      <c r="C31" s="469" t="s">
        <v>203</v>
      </c>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58"/>
      <c r="AF31" s="13"/>
    </row>
    <row r="32" spans="1:32" s="11" customFormat="1" ht="15" customHeight="1" x14ac:dyDescent="0.2">
      <c r="A32" s="49"/>
      <c r="B32" s="5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57"/>
      <c r="AF32" s="13"/>
    </row>
    <row r="33" spans="1:32" s="11" customFormat="1" ht="60" customHeight="1" x14ac:dyDescent="0.2">
      <c r="A33" s="49"/>
      <c r="B33" s="54"/>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56"/>
      <c r="AF33" s="13"/>
    </row>
    <row r="34" spans="1:32" s="11" customFormat="1" ht="15" customHeight="1" thickBot="1" x14ac:dyDescent="0.25">
      <c r="A34" s="49"/>
      <c r="B34" s="59"/>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1"/>
      <c r="AF34" s="13"/>
    </row>
    <row r="35" spans="1:32" s="11" customFormat="1" ht="15" customHeight="1" thickBot="1" x14ac:dyDescent="0.25">
      <c r="A35" s="49"/>
      <c r="AF35" s="13"/>
    </row>
    <row r="36" spans="1:32" s="11" customFormat="1" ht="15" customHeight="1" x14ac:dyDescent="0.2">
      <c r="A36" s="49"/>
      <c r="B36" s="5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2"/>
      <c r="AF36" s="13"/>
    </row>
    <row r="37" spans="1:32" s="11" customFormat="1" ht="15" customHeight="1" x14ac:dyDescent="0.2">
      <c r="A37" s="53">
        <v>3</v>
      </c>
      <c r="B37" s="54"/>
      <c r="C37" s="55" t="s">
        <v>15</v>
      </c>
      <c r="D37" s="3"/>
      <c r="E37" s="105"/>
      <c r="F37" s="105"/>
      <c r="G37" s="105"/>
      <c r="H37" s="332"/>
      <c r="I37" s="332"/>
      <c r="J37" s="332"/>
      <c r="K37" s="332"/>
      <c r="L37" s="332"/>
      <c r="M37" s="332"/>
      <c r="N37" s="332"/>
      <c r="O37" s="332"/>
      <c r="P37" s="332"/>
      <c r="Q37" s="332"/>
      <c r="R37" s="332"/>
      <c r="S37" s="332"/>
      <c r="T37" s="332"/>
      <c r="U37" s="332"/>
      <c r="V37" s="332"/>
      <c r="W37" s="332"/>
      <c r="X37" s="332"/>
      <c r="Y37" s="332"/>
      <c r="Z37" s="332"/>
      <c r="AA37" s="332"/>
      <c r="AB37" s="332"/>
      <c r="AC37" s="332"/>
      <c r="AD37" s="56"/>
      <c r="AF37" s="13"/>
    </row>
    <row r="38" spans="1:32" s="11" customFormat="1" ht="15" customHeight="1" x14ac:dyDescent="0.2">
      <c r="A38" s="49"/>
      <c r="B38" s="54"/>
      <c r="C38" s="55" t="s">
        <v>18</v>
      </c>
      <c r="D38" s="3"/>
      <c r="E38" s="105"/>
      <c r="F38" s="105"/>
      <c r="G38" s="105"/>
      <c r="H38" s="105"/>
      <c r="I38" s="105"/>
      <c r="J38" s="105"/>
      <c r="K38" s="105"/>
      <c r="L38" s="401"/>
      <c r="M38" s="401"/>
      <c r="N38" s="401"/>
      <c r="O38" s="401"/>
      <c r="P38" s="401"/>
      <c r="Q38" s="401"/>
      <c r="R38" s="401"/>
      <c r="S38" s="401"/>
      <c r="T38" s="401"/>
      <c r="U38" s="401"/>
      <c r="V38" s="401"/>
      <c r="W38" s="401"/>
      <c r="X38" s="401"/>
      <c r="Y38" s="401"/>
      <c r="Z38" s="401"/>
      <c r="AA38" s="401"/>
      <c r="AB38" s="401"/>
      <c r="AC38" s="401"/>
      <c r="AD38" s="56"/>
      <c r="AF38" s="13"/>
    </row>
    <row r="39" spans="1:32" s="11" customFormat="1" ht="15" customHeight="1" x14ac:dyDescent="0.2">
      <c r="A39" s="49"/>
      <c r="B39" s="54"/>
      <c r="C39" s="55" t="s">
        <v>16</v>
      </c>
      <c r="D39" s="3"/>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56"/>
      <c r="AF39" s="13"/>
    </row>
    <row r="40" spans="1:32" s="11" customFormat="1" ht="15" customHeight="1" x14ac:dyDescent="0.2">
      <c r="A40" s="49"/>
      <c r="B40" s="54"/>
      <c r="C40" s="55" t="s">
        <v>13</v>
      </c>
      <c r="D40" s="3"/>
      <c r="E40" s="105"/>
      <c r="F40" s="105"/>
      <c r="G40" s="105"/>
      <c r="H40" s="401"/>
      <c r="I40" s="401"/>
      <c r="J40" s="401"/>
      <c r="K40" s="401"/>
      <c r="L40" s="401"/>
      <c r="M40" s="401"/>
      <c r="N40" s="401"/>
      <c r="O40" s="401"/>
      <c r="P40" s="401"/>
      <c r="Q40" s="401"/>
      <c r="R40" s="401"/>
      <c r="S40" s="401"/>
      <c r="T40" s="401"/>
      <c r="U40" s="401"/>
      <c r="V40" s="401"/>
      <c r="W40" s="401"/>
      <c r="X40" s="401"/>
      <c r="Y40" s="401"/>
      <c r="Z40" s="401"/>
      <c r="AA40" s="401"/>
      <c r="AB40" s="401"/>
      <c r="AC40" s="401"/>
      <c r="AD40" s="56"/>
      <c r="AF40" s="13"/>
    </row>
    <row r="41" spans="1:32" s="11" customFormat="1" ht="15" customHeight="1" x14ac:dyDescent="0.2">
      <c r="A41" s="49"/>
      <c r="B41" s="54"/>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57"/>
      <c r="AF41" s="13"/>
    </row>
    <row r="42" spans="1:32" s="11" customFormat="1" ht="15" customHeight="1" x14ac:dyDescent="0.2">
      <c r="A42" s="49"/>
      <c r="B42" s="54"/>
      <c r="C42" s="469" t="s">
        <v>203</v>
      </c>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58"/>
      <c r="AF42" s="13"/>
    </row>
    <row r="43" spans="1:32" s="11" customFormat="1" ht="15" customHeight="1" x14ac:dyDescent="0.2">
      <c r="A43" s="49"/>
      <c r="B43" s="54"/>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57"/>
      <c r="AF43" s="13"/>
    </row>
    <row r="44" spans="1:32" s="11" customFormat="1" ht="60" customHeight="1" x14ac:dyDescent="0.2">
      <c r="A44" s="49"/>
      <c r="B44" s="54"/>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56"/>
      <c r="AF44" s="13"/>
    </row>
    <row r="45" spans="1:32" s="11" customFormat="1" ht="15" customHeight="1" thickBot="1" x14ac:dyDescent="0.25">
      <c r="A45" s="49"/>
      <c r="B45" s="59"/>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1"/>
      <c r="AF45" s="13"/>
    </row>
    <row r="46" spans="1:32" s="11" customFormat="1" ht="15" customHeight="1" thickBot="1" x14ac:dyDescent="0.25">
      <c r="A46" s="49"/>
      <c r="AF46" s="13"/>
    </row>
    <row r="47" spans="1:32" s="11" customFormat="1" ht="15" customHeight="1" x14ac:dyDescent="0.2">
      <c r="A47" s="49"/>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2"/>
      <c r="AF47" s="13"/>
    </row>
    <row r="48" spans="1:32" s="11" customFormat="1" ht="15" customHeight="1" x14ac:dyDescent="0.2">
      <c r="A48" s="53">
        <v>4</v>
      </c>
      <c r="B48" s="54"/>
      <c r="C48" s="55" t="s">
        <v>15</v>
      </c>
      <c r="D48" s="3"/>
      <c r="E48" s="105"/>
      <c r="F48" s="105"/>
      <c r="G48" s="105"/>
      <c r="H48" s="332"/>
      <c r="I48" s="332"/>
      <c r="J48" s="332"/>
      <c r="K48" s="332"/>
      <c r="L48" s="332"/>
      <c r="M48" s="332"/>
      <c r="N48" s="332"/>
      <c r="O48" s="332"/>
      <c r="P48" s="332"/>
      <c r="Q48" s="332"/>
      <c r="R48" s="332"/>
      <c r="S48" s="332"/>
      <c r="T48" s="332"/>
      <c r="U48" s="332"/>
      <c r="V48" s="332"/>
      <c r="W48" s="332"/>
      <c r="X48" s="332"/>
      <c r="Y48" s="332"/>
      <c r="Z48" s="332"/>
      <c r="AA48" s="332"/>
      <c r="AB48" s="332"/>
      <c r="AC48" s="332"/>
      <c r="AD48" s="56"/>
      <c r="AF48" s="13"/>
    </row>
    <row r="49" spans="1:32" s="11" customFormat="1" ht="15" customHeight="1" x14ac:dyDescent="0.2">
      <c r="A49" s="49"/>
      <c r="B49" s="54"/>
      <c r="C49" s="55" t="s">
        <v>18</v>
      </c>
      <c r="D49" s="3"/>
      <c r="E49" s="105"/>
      <c r="F49" s="105"/>
      <c r="G49" s="105"/>
      <c r="H49" s="105"/>
      <c r="I49" s="105"/>
      <c r="J49" s="105"/>
      <c r="K49" s="105"/>
      <c r="L49" s="401"/>
      <c r="M49" s="401"/>
      <c r="N49" s="401"/>
      <c r="O49" s="401"/>
      <c r="P49" s="401"/>
      <c r="Q49" s="401"/>
      <c r="R49" s="401"/>
      <c r="S49" s="401"/>
      <c r="T49" s="401"/>
      <c r="U49" s="401"/>
      <c r="V49" s="401"/>
      <c r="W49" s="401"/>
      <c r="X49" s="401"/>
      <c r="Y49" s="401"/>
      <c r="Z49" s="401"/>
      <c r="AA49" s="401"/>
      <c r="AB49" s="401"/>
      <c r="AC49" s="401"/>
      <c r="AD49" s="56"/>
      <c r="AF49" s="13"/>
    </row>
    <row r="50" spans="1:32" s="11" customFormat="1" ht="15" customHeight="1" x14ac:dyDescent="0.2">
      <c r="A50" s="49"/>
      <c r="B50" s="54"/>
      <c r="C50" s="55" t="s">
        <v>16</v>
      </c>
      <c r="D50" s="3"/>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56"/>
      <c r="AF50" s="13"/>
    </row>
    <row r="51" spans="1:32" s="11" customFormat="1" ht="15" customHeight="1" x14ac:dyDescent="0.2">
      <c r="A51" s="49"/>
      <c r="B51" s="54"/>
      <c r="C51" s="55" t="s">
        <v>13</v>
      </c>
      <c r="D51" s="3"/>
      <c r="E51" s="105"/>
      <c r="F51" s="105"/>
      <c r="G51" s="105"/>
      <c r="H51" s="401"/>
      <c r="I51" s="401"/>
      <c r="J51" s="401"/>
      <c r="K51" s="401"/>
      <c r="L51" s="401"/>
      <c r="M51" s="401"/>
      <c r="N51" s="401"/>
      <c r="O51" s="401"/>
      <c r="P51" s="401"/>
      <c r="Q51" s="401"/>
      <c r="R51" s="401"/>
      <c r="S51" s="401"/>
      <c r="T51" s="401"/>
      <c r="U51" s="401"/>
      <c r="V51" s="401"/>
      <c r="W51" s="401"/>
      <c r="X51" s="401"/>
      <c r="Y51" s="401"/>
      <c r="Z51" s="401"/>
      <c r="AA51" s="401"/>
      <c r="AB51" s="401"/>
      <c r="AC51" s="401"/>
      <c r="AD51" s="56"/>
      <c r="AF51" s="13"/>
    </row>
    <row r="52" spans="1:32" s="11" customFormat="1" ht="15" customHeight="1" x14ac:dyDescent="0.2">
      <c r="A52" s="49"/>
      <c r="B52" s="54"/>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57"/>
      <c r="AF52" s="13"/>
    </row>
    <row r="53" spans="1:32" s="11" customFormat="1" ht="15" customHeight="1" x14ac:dyDescent="0.2">
      <c r="A53" s="49"/>
      <c r="B53" s="54"/>
      <c r="C53" s="469" t="s">
        <v>203</v>
      </c>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58"/>
      <c r="AF53" s="13"/>
    </row>
    <row r="54" spans="1:32" s="11" customFormat="1" ht="15" customHeight="1" x14ac:dyDescent="0.2">
      <c r="A54" s="49"/>
      <c r="B54" s="54"/>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57"/>
      <c r="AF54" s="13"/>
    </row>
    <row r="55" spans="1:32" s="11" customFormat="1" ht="60" customHeight="1" x14ac:dyDescent="0.2">
      <c r="A55" s="49"/>
      <c r="B55" s="54"/>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56"/>
      <c r="AF55" s="13"/>
    </row>
    <row r="56" spans="1:32" s="11" customFormat="1" ht="15" customHeight="1" thickBot="1" x14ac:dyDescent="0.25">
      <c r="A56" s="49"/>
      <c r="B56" s="59"/>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1"/>
      <c r="AF56" s="13"/>
    </row>
    <row r="57" spans="1:32" s="11" customFormat="1" thickBot="1" x14ac:dyDescent="0.25">
      <c r="A57" s="49"/>
      <c r="AF57" s="13"/>
    </row>
    <row r="58" spans="1:32" s="11" customFormat="1" thickBot="1" x14ac:dyDescent="0.25">
      <c r="A58" s="49"/>
      <c r="B58" s="466" t="s">
        <v>250</v>
      </c>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8"/>
      <c r="AF58" s="13"/>
    </row>
    <row r="59" spans="1:32" s="11" customFormat="1" thickBot="1" x14ac:dyDescent="0.25">
      <c r="A59" s="49"/>
      <c r="AF59" s="13"/>
    </row>
    <row r="60" spans="1:32" s="11" customFormat="1" ht="15" customHeight="1" x14ac:dyDescent="0.2">
      <c r="A60" s="49"/>
      <c r="B60" s="5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2"/>
      <c r="AF60" s="13"/>
    </row>
    <row r="61" spans="1:32" s="11" customFormat="1" ht="15" customHeight="1" x14ac:dyDescent="0.2">
      <c r="A61" s="49"/>
      <c r="B61" s="54"/>
      <c r="C61" s="62" t="s">
        <v>204</v>
      </c>
      <c r="D61" s="3"/>
      <c r="E61" s="3"/>
      <c r="F61" s="3"/>
      <c r="G61" s="3"/>
      <c r="H61" s="3"/>
      <c r="I61" s="3"/>
      <c r="J61" s="3"/>
      <c r="K61" s="3"/>
      <c r="L61" s="3"/>
      <c r="M61" s="3"/>
      <c r="N61" s="3"/>
      <c r="O61" s="3"/>
      <c r="P61" s="3"/>
      <c r="Q61" s="3"/>
      <c r="R61" s="3"/>
      <c r="S61" s="3"/>
      <c r="T61" s="3"/>
      <c r="U61" s="3"/>
      <c r="V61" s="3"/>
      <c r="W61" s="3"/>
      <c r="X61" s="3"/>
      <c r="Y61" s="3"/>
      <c r="Z61" s="3"/>
      <c r="AA61" s="3"/>
      <c r="AB61" s="3"/>
      <c r="AC61" s="3"/>
      <c r="AD61" s="57"/>
      <c r="AF61" s="13"/>
    </row>
    <row r="62" spans="1:32" s="11" customFormat="1" ht="93" customHeight="1" x14ac:dyDescent="0.2">
      <c r="A62" s="49"/>
      <c r="B62" s="54"/>
      <c r="C62" s="400"/>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2"/>
      <c r="AD62" s="57"/>
      <c r="AF62" s="13"/>
    </row>
    <row r="63" spans="1:32" s="11" customFormat="1" ht="14.25" x14ac:dyDescent="0.2">
      <c r="A63" s="49"/>
      <c r="B63" s="54"/>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57"/>
      <c r="AF63" s="13"/>
    </row>
    <row r="64" spans="1:32" s="11" customFormat="1" ht="14.25" x14ac:dyDescent="0.2">
      <c r="A64" s="49"/>
      <c r="B64" s="54"/>
      <c r="C64" s="62" t="s">
        <v>205</v>
      </c>
      <c r="D64" s="3"/>
      <c r="E64" s="3"/>
      <c r="F64" s="3"/>
      <c r="G64" s="3"/>
      <c r="H64" s="3"/>
      <c r="I64" s="3"/>
      <c r="J64" s="3"/>
      <c r="K64" s="3"/>
      <c r="L64" s="3"/>
      <c r="M64" s="3"/>
      <c r="N64" s="3"/>
      <c r="O64" s="3"/>
      <c r="P64" s="3"/>
      <c r="Q64" s="3"/>
      <c r="R64" s="3"/>
      <c r="S64" s="3"/>
      <c r="T64" s="3"/>
      <c r="U64" s="3"/>
      <c r="V64" s="3"/>
      <c r="W64" s="3"/>
      <c r="X64" s="3"/>
      <c r="Y64" s="3"/>
      <c r="Z64" s="3"/>
      <c r="AA64" s="3"/>
      <c r="AB64" s="3"/>
      <c r="AC64" s="3"/>
      <c r="AD64" s="57"/>
      <c r="AF64" s="13"/>
    </row>
    <row r="65" spans="1:32" s="11" customFormat="1" ht="93" customHeight="1" x14ac:dyDescent="0.2">
      <c r="A65" s="49"/>
      <c r="B65" s="54"/>
      <c r="C65" s="400"/>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2"/>
      <c r="AD65" s="57"/>
      <c r="AF65" s="13"/>
    </row>
    <row r="66" spans="1:32" s="11" customFormat="1" ht="14.25" customHeight="1" x14ac:dyDescent="0.2">
      <c r="A66" s="49"/>
      <c r="B66" s="5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57"/>
      <c r="AF66" s="13"/>
    </row>
    <row r="67" spans="1:32" s="11" customFormat="1" ht="14.25" x14ac:dyDescent="0.2">
      <c r="A67" s="49"/>
      <c r="B67" s="54"/>
      <c r="C67" s="62" t="s">
        <v>206</v>
      </c>
      <c r="D67" s="3"/>
      <c r="E67" s="3"/>
      <c r="F67" s="3"/>
      <c r="G67" s="3"/>
      <c r="H67" s="3"/>
      <c r="I67" s="3"/>
      <c r="J67" s="3"/>
      <c r="K67" s="3"/>
      <c r="L67" s="3"/>
      <c r="M67" s="3"/>
      <c r="N67" s="3"/>
      <c r="O67" s="3"/>
      <c r="P67" s="3"/>
      <c r="Q67" s="3"/>
      <c r="R67" s="3"/>
      <c r="S67" s="3"/>
      <c r="T67" s="3"/>
      <c r="U67" s="3"/>
      <c r="V67" s="3"/>
      <c r="W67" s="3"/>
      <c r="X67" s="3"/>
      <c r="Y67" s="3"/>
      <c r="Z67" s="3"/>
      <c r="AA67" s="3"/>
      <c r="AB67" s="3"/>
      <c r="AC67" s="3"/>
      <c r="AD67" s="57"/>
      <c r="AF67" s="13"/>
    </row>
    <row r="68" spans="1:32" s="11" customFormat="1" ht="93" customHeight="1" x14ac:dyDescent="0.2">
      <c r="A68" s="49"/>
      <c r="B68" s="54"/>
      <c r="C68" s="400"/>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471"/>
      <c r="AD68" s="57"/>
      <c r="AF68" s="13"/>
    </row>
    <row r="69" spans="1:32" s="11" customFormat="1" ht="14.25" x14ac:dyDescent="0.2">
      <c r="A69" s="49"/>
      <c r="B69" s="5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57"/>
      <c r="AF69" s="13"/>
    </row>
    <row r="70" spans="1:32" s="11" customFormat="1" ht="14.25" x14ac:dyDescent="0.2">
      <c r="A70" s="49"/>
      <c r="B70" s="54"/>
      <c r="C70" s="62" t="s">
        <v>207</v>
      </c>
      <c r="D70" s="3"/>
      <c r="E70" s="3"/>
      <c r="F70" s="3"/>
      <c r="G70" s="3"/>
      <c r="H70" s="3"/>
      <c r="I70" s="3"/>
      <c r="J70" s="3"/>
      <c r="K70" s="3"/>
      <c r="L70" s="3"/>
      <c r="M70" s="3"/>
      <c r="N70" s="3"/>
      <c r="O70" s="3"/>
      <c r="P70" s="3"/>
      <c r="Q70" s="3"/>
      <c r="R70" s="3"/>
      <c r="S70" s="3"/>
      <c r="T70" s="3"/>
      <c r="U70" s="3"/>
      <c r="V70" s="3"/>
      <c r="W70" s="3"/>
      <c r="X70" s="3"/>
      <c r="Y70" s="3"/>
      <c r="Z70" s="3"/>
      <c r="AA70" s="3"/>
      <c r="AB70" s="3"/>
      <c r="AC70" s="3"/>
      <c r="AD70" s="57"/>
      <c r="AF70" s="13"/>
    </row>
    <row r="71" spans="1:32" s="11" customFormat="1" ht="93" customHeight="1" x14ac:dyDescent="0.2">
      <c r="A71" s="49"/>
      <c r="B71" s="54"/>
      <c r="C71" s="472"/>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471"/>
      <c r="AD71" s="57"/>
      <c r="AF71" s="13"/>
    </row>
    <row r="72" spans="1:32" s="11" customFormat="1" ht="14.25" x14ac:dyDescent="0.2">
      <c r="A72" s="49"/>
      <c r="B72" s="5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57"/>
      <c r="AF72" s="13"/>
    </row>
    <row r="73" spans="1:32" s="11" customFormat="1" ht="14.25" x14ac:dyDescent="0.2">
      <c r="A73" s="49"/>
      <c r="B73" s="54"/>
      <c r="C73" s="62" t="s">
        <v>208</v>
      </c>
      <c r="D73" s="3"/>
      <c r="E73" s="3"/>
      <c r="F73" s="3"/>
      <c r="G73" s="3"/>
      <c r="H73" s="3"/>
      <c r="I73" s="3"/>
      <c r="J73" s="3"/>
      <c r="K73" s="3"/>
      <c r="L73" s="3"/>
      <c r="M73" s="3"/>
      <c r="N73" s="3"/>
      <c r="O73" s="3"/>
      <c r="P73" s="3"/>
      <c r="Q73" s="3"/>
      <c r="R73" s="3"/>
      <c r="S73" s="3"/>
      <c r="T73" s="3"/>
      <c r="U73" s="3"/>
      <c r="V73" s="3"/>
      <c r="W73" s="3"/>
      <c r="X73" s="3"/>
      <c r="Y73" s="3"/>
      <c r="Z73" s="3"/>
      <c r="AA73" s="3"/>
      <c r="AB73" s="3"/>
      <c r="AC73" s="3"/>
      <c r="AD73" s="57"/>
      <c r="AF73" s="13"/>
    </row>
    <row r="74" spans="1:32" s="11" customFormat="1" ht="93" customHeight="1" x14ac:dyDescent="0.2">
      <c r="A74" s="49"/>
      <c r="B74" s="54"/>
      <c r="C74" s="472"/>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471"/>
      <c r="AD74" s="57"/>
      <c r="AF74" s="13"/>
    </row>
    <row r="75" spans="1:32" s="11" customFormat="1" ht="14.25" x14ac:dyDescent="0.2">
      <c r="A75" s="49"/>
      <c r="B75" s="5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57"/>
      <c r="AF75" s="13"/>
    </row>
    <row r="76" spans="1:32" s="11" customFormat="1" ht="14.25" x14ac:dyDescent="0.2">
      <c r="A76" s="49"/>
      <c r="B76" s="54"/>
      <c r="C76" s="62" t="s">
        <v>209</v>
      </c>
      <c r="D76" s="3"/>
      <c r="E76" s="3"/>
      <c r="F76" s="3"/>
      <c r="G76" s="3"/>
      <c r="H76" s="3"/>
      <c r="I76" s="3"/>
      <c r="J76" s="3"/>
      <c r="K76" s="3"/>
      <c r="L76" s="3"/>
      <c r="M76" s="3"/>
      <c r="N76" s="3"/>
      <c r="O76" s="3"/>
      <c r="P76" s="3"/>
      <c r="Q76" s="3"/>
      <c r="R76" s="3"/>
      <c r="S76" s="3"/>
      <c r="T76" s="3"/>
      <c r="U76" s="3"/>
      <c r="V76" s="3"/>
      <c r="W76" s="3"/>
      <c r="X76" s="3"/>
      <c r="Y76" s="3"/>
      <c r="Z76" s="3"/>
      <c r="AA76" s="3"/>
      <c r="AB76" s="3"/>
      <c r="AC76" s="3"/>
      <c r="AD76" s="57"/>
      <c r="AF76" s="13"/>
    </row>
    <row r="77" spans="1:32" s="11" customFormat="1" ht="93" customHeight="1" x14ac:dyDescent="0.2">
      <c r="A77" s="49"/>
      <c r="B77" s="54"/>
      <c r="C77" s="472"/>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471"/>
      <c r="AD77" s="57"/>
      <c r="AF77" s="13"/>
    </row>
    <row r="78" spans="1:32" s="11" customFormat="1" thickBot="1" x14ac:dyDescent="0.25">
      <c r="A78" s="49"/>
      <c r="B78" s="59"/>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1"/>
      <c r="AF78" s="13"/>
    </row>
    <row r="79" spans="1:32" x14ac:dyDescent="0.25"/>
    <row r="80" spans="1:32" ht="15" customHeight="1" x14ac:dyDescent="0.25"/>
    <row r="81" x14ac:dyDescent="0.25"/>
  </sheetData>
  <sheetProtection selectLockedCells="1"/>
  <mergeCells count="38">
    <mergeCell ref="B58:AD58"/>
    <mergeCell ref="C62:AC62"/>
    <mergeCell ref="C65:AC65"/>
    <mergeCell ref="L27:AC27"/>
    <mergeCell ref="E28:AC28"/>
    <mergeCell ref="H29:AC29"/>
    <mergeCell ref="C31:AC31"/>
    <mergeCell ref="H37:AC37"/>
    <mergeCell ref="C68:AC68"/>
    <mergeCell ref="C71:AC71"/>
    <mergeCell ref="C74:AC74"/>
    <mergeCell ref="C77:AC77"/>
    <mergeCell ref="C33:AC33"/>
    <mergeCell ref="L38:AC38"/>
    <mergeCell ref="E39:AC39"/>
    <mergeCell ref="H40:AC40"/>
    <mergeCell ref="C42:AC42"/>
    <mergeCell ref="C44:AC44"/>
    <mergeCell ref="H48:AC48"/>
    <mergeCell ref="L49:AC49"/>
    <mergeCell ref="E50:AC50"/>
    <mergeCell ref="H51:AC51"/>
    <mergeCell ref="C53:AC53"/>
    <mergeCell ref="C55:AC55"/>
    <mergeCell ref="B1:AD1"/>
    <mergeCell ref="B3:AD3"/>
    <mergeCell ref="B5:AD5"/>
    <mergeCell ref="AA9:AD9"/>
    <mergeCell ref="B10:L10"/>
    <mergeCell ref="B7:AD7"/>
    <mergeCell ref="C22:AC22"/>
    <mergeCell ref="H26:AC26"/>
    <mergeCell ref="B12:AD12"/>
    <mergeCell ref="L16:AC16"/>
    <mergeCell ref="E17:AC17"/>
    <mergeCell ref="H18:AC18"/>
    <mergeCell ref="C20:AC20"/>
    <mergeCell ref="H15:AC15"/>
  </mergeCells>
  <hyperlinks>
    <hyperlink ref="AA9:AD9" location="Índice!B17"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Participantes y comentarios</oddHeader>
    <oddFooter>&amp;LCenso Nacional de Gobierno, Seguridad Pública y Sistema Penitenciario Estatales 2020&amp;R&amp;P de &amp;N</oddFooter>
  </headerFooter>
  <rowBreaks count="1" manualBreakCount="1">
    <brk id="3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E228"/>
  <sheetViews>
    <sheetView showGridLines="0" topLeftCell="A121" zoomScaleNormal="100" zoomScaleSheetLayoutView="100" workbookViewId="0">
      <selection activeCell="X6" sqref="X6"/>
    </sheetView>
  </sheetViews>
  <sheetFormatPr baseColWidth="10" defaultColWidth="0" defaultRowHeight="15" customHeight="1" zeroHeight="1" x14ac:dyDescent="0.2"/>
  <cols>
    <col min="1" max="1" width="5.7109375" style="11" customWidth="1"/>
    <col min="2" max="30" width="3.7109375" style="11" customWidth="1"/>
    <col min="31" max="31" width="5.7109375" style="11" customWidth="1"/>
    <col min="32" max="16384" width="3.7109375" style="11" hidden="1"/>
  </cols>
  <sheetData>
    <row r="1" spans="2:30" ht="173.25" customHeight="1" x14ac:dyDescent="0.3">
      <c r="B1" s="211" t="s">
        <v>226</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row>
    <row r="2" spans="2:30" ht="15" customHeight="1" x14ac:dyDescent="0.2"/>
    <row r="3" spans="2:30" ht="45" customHeight="1" x14ac:dyDescent="0.2">
      <c r="B3" s="213" t="s">
        <v>255</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row>
    <row r="4" spans="2:30" ht="15" customHeight="1" x14ac:dyDescent="0.2"/>
    <row r="5" spans="2:30" ht="45" customHeight="1" x14ac:dyDescent="0.2">
      <c r="B5" s="213" t="s">
        <v>298</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row>
    <row r="6" spans="2:30" ht="15" customHeight="1" x14ac:dyDescent="0.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2:30" ht="45" customHeight="1" x14ac:dyDescent="0.2">
      <c r="B7" s="213" t="s">
        <v>4</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row>
    <row r="8" spans="2:30" ht="15" customHeight="1" x14ac:dyDescent="0.2">
      <c r="B8" s="79"/>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2:30" ht="15" customHeight="1" thickBot="1" x14ac:dyDescent="0.25">
      <c r="AA9" s="473" t="s">
        <v>0</v>
      </c>
      <c r="AB9" s="473"/>
      <c r="AC9" s="473"/>
      <c r="AD9" s="473"/>
    </row>
    <row r="10" spans="2:30" ht="15" customHeight="1" thickBot="1" x14ac:dyDescent="0.25">
      <c r="B10" s="371" t="str">
        <f>IF(Informantes!$B$10="","",Informantes!$B$10)</f>
        <v>Veracruz de Ignacio de la Llave</v>
      </c>
      <c r="C10" s="372"/>
      <c r="D10" s="372"/>
      <c r="E10" s="372"/>
      <c r="F10" s="372"/>
      <c r="G10" s="372"/>
      <c r="H10" s="372"/>
      <c r="I10" s="372"/>
      <c r="J10" s="372"/>
      <c r="K10" s="372"/>
      <c r="L10" s="373"/>
      <c r="N10" s="42" t="str">
        <f>IF(Informantes!$N$10="","",Informantes!$N$10)</f>
        <v>230</v>
      </c>
    </row>
    <row r="11" spans="2:30" ht="15" customHeight="1" x14ac:dyDescent="0.2"/>
    <row r="12" spans="2:30" ht="15" customHeight="1" x14ac:dyDescent="0.2">
      <c r="B12" s="89" t="s">
        <v>42</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row>
    <row r="13" spans="2:30" ht="48" customHeight="1" x14ac:dyDescent="0.2">
      <c r="B13" s="45"/>
      <c r="C13" s="474" t="s">
        <v>456</v>
      </c>
      <c r="D13" s="474"/>
      <c r="E13" s="474"/>
      <c r="F13" s="474"/>
      <c r="G13" s="474"/>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row>
    <row r="14" spans="2:30" ht="15" customHeight="1" x14ac:dyDescent="0.2">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row>
    <row r="15" spans="2:30" ht="15" customHeight="1" x14ac:dyDescent="0.2">
      <c r="B15" s="89" t="s">
        <v>461</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row>
    <row r="16" spans="2:30" ht="24" customHeight="1" x14ac:dyDescent="0.2">
      <c r="B16" s="45"/>
      <c r="C16" s="474" t="s">
        <v>460</v>
      </c>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row>
    <row r="17" spans="2:30" ht="15" customHeight="1" x14ac:dyDescent="0.2">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row>
    <row r="18" spans="2:30" ht="15" customHeight="1" x14ac:dyDescent="0.2">
      <c r="B18" s="89" t="s">
        <v>215</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row>
    <row r="19" spans="2:30" ht="60" customHeight="1" x14ac:dyDescent="0.2">
      <c r="B19" s="45"/>
      <c r="C19" s="474" t="s">
        <v>490</v>
      </c>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row>
    <row r="20" spans="2:30" ht="15" customHeight="1" x14ac:dyDescent="0.2">
      <c r="B20" s="45"/>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row>
    <row r="21" spans="2:30" ht="36" customHeight="1" x14ac:dyDescent="0.2">
      <c r="B21" s="45"/>
      <c r="C21" s="91"/>
      <c r="D21" s="222" t="s">
        <v>491</v>
      </c>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row>
    <row r="22" spans="2:30" ht="15" customHeight="1" x14ac:dyDescent="0.2">
      <c r="B22" s="45"/>
      <c r="C22" s="91"/>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row>
    <row r="23" spans="2:30" ht="48" customHeight="1" x14ac:dyDescent="0.2">
      <c r="B23" s="45"/>
      <c r="C23" s="91"/>
      <c r="D23" s="222" t="s">
        <v>479</v>
      </c>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row>
    <row r="24" spans="2:30" ht="15" customHeight="1" x14ac:dyDescent="0.2">
      <c r="B24" s="45"/>
      <c r="C24" s="91"/>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row>
    <row r="25" spans="2:30" ht="48" customHeight="1" x14ac:dyDescent="0.2">
      <c r="B25" s="45"/>
      <c r="C25" s="91"/>
      <c r="D25" s="222" t="s">
        <v>480</v>
      </c>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row>
    <row r="26" spans="2:30" ht="15" customHeight="1" x14ac:dyDescent="0.2">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row>
    <row r="27" spans="2:30" ht="15" customHeight="1" x14ac:dyDescent="0.2">
      <c r="B27" s="89" t="s">
        <v>468</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row>
    <row r="28" spans="2:30" ht="36" customHeight="1" x14ac:dyDescent="0.2">
      <c r="B28" s="45"/>
      <c r="C28" s="474" t="s">
        <v>469</v>
      </c>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row>
    <row r="29" spans="2:30" ht="15" customHeight="1" x14ac:dyDescent="0.2">
      <c r="B29" s="45"/>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row>
    <row r="30" spans="2:30" ht="36" customHeight="1" x14ac:dyDescent="0.2">
      <c r="B30" s="45"/>
      <c r="C30" s="91"/>
      <c r="D30" s="474" t="s">
        <v>470</v>
      </c>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row>
    <row r="31" spans="2:30" ht="15" customHeight="1" x14ac:dyDescent="0.2">
      <c r="B31" s="45"/>
      <c r="C31" s="91"/>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row>
    <row r="32" spans="2:30" ht="24" customHeight="1" x14ac:dyDescent="0.2">
      <c r="B32" s="45"/>
      <c r="C32" s="91"/>
      <c r="D32" s="474" t="s">
        <v>471</v>
      </c>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row>
    <row r="33" spans="2:30" ht="15" customHeight="1" x14ac:dyDescent="0.2">
      <c r="B33" s="45"/>
      <c r="C33" s="91"/>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row>
    <row r="34" spans="2:30" ht="36" customHeight="1" x14ac:dyDescent="0.2">
      <c r="B34" s="45"/>
      <c r="C34" s="91"/>
      <c r="D34" s="474" t="s">
        <v>472</v>
      </c>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row>
    <row r="35" spans="2:30" ht="15" customHeight="1" x14ac:dyDescent="0.2">
      <c r="B35" s="45"/>
      <c r="C35" s="91"/>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row>
    <row r="36" spans="2:30" ht="36" customHeight="1" x14ac:dyDescent="0.2">
      <c r="B36" s="45"/>
      <c r="C36" s="91"/>
      <c r="D36" s="474" t="s">
        <v>473</v>
      </c>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row>
    <row r="37" spans="2:30" ht="15" customHeight="1" x14ac:dyDescent="0.2">
      <c r="B37" s="45"/>
      <c r="C37" s="91"/>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row>
    <row r="38" spans="2:30" ht="36" customHeight="1" x14ac:dyDescent="0.2">
      <c r="B38" s="45"/>
      <c r="C38" s="91"/>
      <c r="D38" s="474" t="s">
        <v>474</v>
      </c>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row>
    <row r="39" spans="2:30" ht="15" customHeight="1" x14ac:dyDescent="0.2">
      <c r="B39" s="45"/>
      <c r="C39" s="91"/>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row>
    <row r="40" spans="2:30" ht="24" customHeight="1" x14ac:dyDescent="0.2">
      <c r="B40" s="45"/>
      <c r="C40" s="91"/>
      <c r="D40" s="474" t="s">
        <v>475</v>
      </c>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row>
    <row r="41" spans="2:30" ht="15" customHeight="1" x14ac:dyDescent="0.2">
      <c r="B41" s="45"/>
      <c r="C41" s="91"/>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row>
    <row r="42" spans="2:30" ht="48" customHeight="1" x14ac:dyDescent="0.2">
      <c r="B42" s="45"/>
      <c r="C42" s="91"/>
      <c r="D42" s="474" t="s">
        <v>476</v>
      </c>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row>
    <row r="43" spans="2:30" ht="15" customHeight="1" x14ac:dyDescent="0.2">
      <c r="B43" s="45"/>
      <c r="C43" s="91"/>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row>
    <row r="44" spans="2:30" ht="48" customHeight="1" x14ac:dyDescent="0.2">
      <c r="B44" s="45"/>
      <c r="C44" s="91"/>
      <c r="D44" s="474" t="s">
        <v>477</v>
      </c>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row>
    <row r="45" spans="2:30" ht="15" customHeight="1" x14ac:dyDescent="0.2">
      <c r="B45" s="45"/>
      <c r="C45" s="91"/>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row>
    <row r="46" spans="2:30" ht="48" customHeight="1" x14ac:dyDescent="0.2">
      <c r="B46" s="45"/>
      <c r="C46" s="91"/>
      <c r="D46" s="474" t="s">
        <v>478</v>
      </c>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row>
    <row r="47" spans="2:30" ht="15" customHeight="1" x14ac:dyDescent="0.2">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row>
    <row r="48" spans="2:30" ht="15" customHeight="1" x14ac:dyDescent="0.2">
      <c r="B48" s="89" t="s">
        <v>210</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row>
    <row r="49" spans="2:30" ht="24" customHeight="1" x14ac:dyDescent="0.2">
      <c r="B49" s="45"/>
      <c r="C49" s="474" t="s">
        <v>211</v>
      </c>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row>
    <row r="50" spans="2:30" ht="15" customHeight="1" x14ac:dyDescent="0.2">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row>
    <row r="51" spans="2:30" ht="15" customHeight="1" x14ac:dyDescent="0.2">
      <c r="B51" s="89" t="s">
        <v>451</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row>
    <row r="52" spans="2:30" ht="48" customHeight="1" x14ac:dyDescent="0.2">
      <c r="B52" s="45"/>
      <c r="C52" s="474" t="s">
        <v>450</v>
      </c>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row>
    <row r="53" spans="2:30" ht="15" customHeight="1" x14ac:dyDescent="0.2">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row>
    <row r="54" spans="2:30" ht="15" customHeight="1" x14ac:dyDescent="0.2">
      <c r="B54" s="89" t="s">
        <v>106</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row>
    <row r="55" spans="2:30" ht="60" customHeight="1" x14ac:dyDescent="0.2">
      <c r="B55" s="45"/>
      <c r="C55" s="474" t="s">
        <v>457</v>
      </c>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row>
    <row r="56" spans="2:30" ht="15" customHeight="1" x14ac:dyDescent="0.2">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row>
    <row r="57" spans="2:30" ht="15" customHeight="1" x14ac:dyDescent="0.2">
      <c r="B57" s="89" t="s">
        <v>212</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row>
    <row r="58" spans="2:30" ht="36" customHeight="1" x14ac:dyDescent="0.2">
      <c r="B58" s="45"/>
      <c r="C58" s="474" t="s">
        <v>292</v>
      </c>
      <c r="D58" s="474"/>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row>
    <row r="59" spans="2:30" ht="15" customHeight="1" x14ac:dyDescent="0.2">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row>
    <row r="60" spans="2:30" ht="15" customHeight="1" x14ac:dyDescent="0.2">
      <c r="B60" s="89" t="s">
        <v>213</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row>
    <row r="61" spans="2:30" ht="36" customHeight="1" x14ac:dyDescent="0.2">
      <c r="B61" s="45"/>
      <c r="C61" s="474" t="s">
        <v>293</v>
      </c>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row>
    <row r="62" spans="2:30" ht="15" customHeight="1" x14ac:dyDescent="0.2">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row>
    <row r="63" spans="2:30" ht="15" customHeight="1" x14ac:dyDescent="0.2">
      <c r="B63" s="89" t="s">
        <v>214</v>
      </c>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row>
    <row r="64" spans="2:30" ht="36" customHeight="1" x14ac:dyDescent="0.2">
      <c r="B64" s="45"/>
      <c r="C64" s="474" t="s">
        <v>294</v>
      </c>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row>
    <row r="65" spans="2:30" ht="15" customHeight="1" x14ac:dyDescent="0.2">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row>
    <row r="66" spans="2:30" ht="15" customHeight="1" x14ac:dyDescent="0.2">
      <c r="B66" s="89" t="s">
        <v>216</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row>
    <row r="67" spans="2:30" s="88" customFormat="1" ht="24" customHeight="1" x14ac:dyDescent="0.25">
      <c r="B67" s="92"/>
      <c r="C67" s="474" t="s">
        <v>452</v>
      </c>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row>
    <row r="68" spans="2:30" ht="15" customHeight="1" x14ac:dyDescent="0.2">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row>
    <row r="69" spans="2:30" ht="15" customHeight="1" x14ac:dyDescent="0.2">
      <c r="B69" s="89" t="s">
        <v>217</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row>
    <row r="70" spans="2:30" s="88" customFormat="1" ht="24" customHeight="1" x14ac:dyDescent="0.25">
      <c r="B70" s="92"/>
      <c r="C70" s="474" t="s">
        <v>218</v>
      </c>
      <c r="D70" s="474"/>
      <c r="E70" s="474"/>
      <c r="F70" s="474"/>
      <c r="G70" s="474"/>
      <c r="H70" s="474"/>
      <c r="I70" s="474"/>
      <c r="J70" s="474"/>
      <c r="K70" s="474"/>
      <c r="L70" s="474"/>
      <c r="M70" s="474"/>
      <c r="N70" s="474"/>
      <c r="O70" s="474"/>
      <c r="P70" s="474"/>
      <c r="Q70" s="474"/>
      <c r="R70" s="474"/>
      <c r="S70" s="474"/>
      <c r="T70" s="474"/>
      <c r="U70" s="474"/>
      <c r="V70" s="474"/>
      <c r="W70" s="474"/>
      <c r="X70" s="474"/>
      <c r="Y70" s="474"/>
      <c r="Z70" s="474"/>
      <c r="AA70" s="474"/>
      <c r="AB70" s="474"/>
      <c r="AC70" s="474"/>
      <c r="AD70" s="474"/>
    </row>
    <row r="71" spans="2:30" ht="15" customHeight="1" x14ac:dyDescent="0.2">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row>
    <row r="72" spans="2:30" ht="15" customHeight="1" x14ac:dyDescent="0.2">
      <c r="B72" s="89" t="s">
        <v>219</v>
      </c>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row>
    <row r="73" spans="2:30" ht="36" customHeight="1" x14ac:dyDescent="0.2">
      <c r="B73" s="45"/>
      <c r="C73" s="474" t="s">
        <v>459</v>
      </c>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row>
    <row r="74" spans="2:30" ht="15" customHeight="1" x14ac:dyDescent="0.2">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row>
    <row r="75" spans="2:30" ht="15" customHeight="1" x14ac:dyDescent="0.2">
      <c r="B75" s="89" t="s">
        <v>43</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row>
    <row r="76" spans="2:30" ht="36" customHeight="1" x14ac:dyDescent="0.2">
      <c r="B76" s="45"/>
      <c r="C76" s="474" t="s">
        <v>466</v>
      </c>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row>
    <row r="77" spans="2:30" ht="15" customHeight="1" x14ac:dyDescent="0.2">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row>
    <row r="78" spans="2:30" ht="15" customHeight="1" x14ac:dyDescent="0.2">
      <c r="B78" s="89" t="s">
        <v>46</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row>
    <row r="79" spans="2:30" ht="24" customHeight="1" x14ac:dyDescent="0.2">
      <c r="B79" s="45"/>
      <c r="C79" s="474" t="s">
        <v>467</v>
      </c>
      <c r="D79" s="474"/>
      <c r="E79" s="474"/>
      <c r="F79" s="474"/>
      <c r="G79" s="474"/>
      <c r="H79" s="474"/>
      <c r="I79" s="474"/>
      <c r="J79" s="474"/>
      <c r="K79" s="474"/>
      <c r="L79" s="474"/>
      <c r="M79" s="474"/>
      <c r="N79" s="474"/>
      <c r="O79" s="474"/>
      <c r="P79" s="474"/>
      <c r="Q79" s="474"/>
      <c r="R79" s="474"/>
      <c r="S79" s="474"/>
      <c r="T79" s="474"/>
      <c r="U79" s="474"/>
      <c r="V79" s="474"/>
      <c r="W79" s="474"/>
      <c r="X79" s="474"/>
      <c r="Y79" s="474"/>
      <c r="Z79" s="474"/>
      <c r="AA79" s="474"/>
      <c r="AB79" s="474"/>
      <c r="AC79" s="474"/>
      <c r="AD79" s="474"/>
    </row>
    <row r="80" spans="2:30" ht="15" customHeight="1" x14ac:dyDescent="0.2">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row>
    <row r="81" spans="2:30" ht="15" customHeight="1" x14ac:dyDescent="0.2">
      <c r="B81" s="89" t="s">
        <v>220</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row>
    <row r="82" spans="2:30" ht="48" customHeight="1" x14ac:dyDescent="0.2">
      <c r="B82" s="45"/>
      <c r="C82" s="474" t="s">
        <v>465</v>
      </c>
      <c r="D82" s="474"/>
      <c r="E82" s="474"/>
      <c r="F82" s="474"/>
      <c r="G82" s="474"/>
      <c r="H82" s="474"/>
      <c r="I82" s="474"/>
      <c r="J82" s="474"/>
      <c r="K82" s="474"/>
      <c r="L82" s="474"/>
      <c r="M82" s="474"/>
      <c r="N82" s="474"/>
      <c r="O82" s="474"/>
      <c r="P82" s="474"/>
      <c r="Q82" s="474"/>
      <c r="R82" s="474"/>
      <c r="S82" s="474"/>
      <c r="T82" s="474"/>
      <c r="U82" s="474"/>
      <c r="V82" s="474"/>
      <c r="W82" s="474"/>
      <c r="X82" s="474"/>
      <c r="Y82" s="474"/>
      <c r="Z82" s="474"/>
      <c r="AA82" s="474"/>
      <c r="AB82" s="474"/>
      <c r="AC82" s="474"/>
      <c r="AD82" s="474"/>
    </row>
    <row r="83" spans="2:30" ht="15" customHeight="1" x14ac:dyDescent="0.2">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row>
    <row r="84" spans="2:30" ht="15" customHeight="1" x14ac:dyDescent="0.2">
      <c r="B84" s="89" t="s">
        <v>221</v>
      </c>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row>
    <row r="85" spans="2:30" ht="36" customHeight="1" x14ac:dyDescent="0.2">
      <c r="B85" s="45"/>
      <c r="C85" s="474" t="s">
        <v>464</v>
      </c>
      <c r="D85" s="474"/>
      <c r="E85" s="474"/>
      <c r="F85" s="474"/>
      <c r="G85" s="474"/>
      <c r="H85" s="474"/>
      <c r="I85" s="474"/>
      <c r="J85" s="474"/>
      <c r="K85" s="474"/>
      <c r="L85" s="474"/>
      <c r="M85" s="474"/>
      <c r="N85" s="474"/>
      <c r="O85" s="474"/>
      <c r="P85" s="474"/>
      <c r="Q85" s="474"/>
      <c r="R85" s="474"/>
      <c r="S85" s="474"/>
      <c r="T85" s="474"/>
      <c r="U85" s="474"/>
      <c r="V85" s="474"/>
      <c r="W85" s="474"/>
      <c r="X85" s="474"/>
      <c r="Y85" s="474"/>
      <c r="Z85" s="474"/>
      <c r="AA85" s="474"/>
      <c r="AB85" s="474"/>
      <c r="AC85" s="474"/>
      <c r="AD85" s="474"/>
    </row>
    <row r="86" spans="2:30" ht="15" customHeight="1" x14ac:dyDescent="0.2">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row>
    <row r="87" spans="2:30" ht="15" customHeight="1" x14ac:dyDescent="0.2">
      <c r="B87" s="89" t="s">
        <v>222</v>
      </c>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row>
    <row r="88" spans="2:30" ht="36" customHeight="1" x14ac:dyDescent="0.2">
      <c r="B88" s="45"/>
      <c r="C88" s="474" t="s">
        <v>458</v>
      </c>
      <c r="D88" s="474"/>
      <c r="E88" s="474"/>
      <c r="F88" s="474"/>
      <c r="G88" s="474"/>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row>
    <row r="89" spans="2:30" ht="15" customHeight="1" x14ac:dyDescent="0.2">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row>
    <row r="90" spans="2:30" ht="15" customHeight="1" x14ac:dyDescent="0.2">
      <c r="B90" s="89" t="s">
        <v>463</v>
      </c>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row>
    <row r="91" spans="2:30" ht="24" customHeight="1" x14ac:dyDescent="0.2">
      <c r="B91" s="45"/>
      <c r="C91" s="474" t="s">
        <v>462</v>
      </c>
      <c r="D91" s="474"/>
      <c r="E91" s="474"/>
      <c r="F91" s="474"/>
      <c r="G91" s="474"/>
      <c r="H91" s="474"/>
      <c r="I91" s="474"/>
      <c r="J91" s="474"/>
      <c r="K91" s="474"/>
      <c r="L91" s="474"/>
      <c r="M91" s="474"/>
      <c r="N91" s="474"/>
      <c r="O91" s="474"/>
      <c r="P91" s="474"/>
      <c r="Q91" s="474"/>
      <c r="R91" s="474"/>
      <c r="S91" s="474"/>
      <c r="T91" s="474"/>
      <c r="U91" s="474"/>
      <c r="V91" s="474"/>
      <c r="W91" s="474"/>
      <c r="X91" s="474"/>
      <c r="Y91" s="474"/>
      <c r="Z91" s="474"/>
      <c r="AA91" s="474"/>
      <c r="AB91" s="474"/>
      <c r="AC91" s="474"/>
      <c r="AD91" s="474"/>
    </row>
    <row r="92" spans="2:30" ht="15" customHeight="1" x14ac:dyDescent="0.2">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row>
    <row r="93" spans="2:30" ht="15" customHeight="1" x14ac:dyDescent="0.2">
      <c r="B93" s="89" t="s">
        <v>439</v>
      </c>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row>
    <row r="94" spans="2:30" ht="36" customHeight="1" x14ac:dyDescent="0.2">
      <c r="B94" s="45"/>
      <c r="C94" s="474" t="s">
        <v>440</v>
      </c>
      <c r="D94" s="474"/>
      <c r="E94" s="474"/>
      <c r="F94" s="474"/>
      <c r="G94" s="474"/>
      <c r="H94" s="474"/>
      <c r="I94" s="474"/>
      <c r="J94" s="474"/>
      <c r="K94" s="474"/>
      <c r="L94" s="474"/>
      <c r="M94" s="474"/>
      <c r="N94" s="474"/>
      <c r="O94" s="474"/>
      <c r="P94" s="474"/>
      <c r="Q94" s="474"/>
      <c r="R94" s="474"/>
      <c r="S94" s="474"/>
      <c r="T94" s="474"/>
      <c r="U94" s="474"/>
      <c r="V94" s="474"/>
      <c r="W94" s="474"/>
      <c r="X94" s="474"/>
      <c r="Y94" s="474"/>
      <c r="Z94" s="474"/>
      <c r="AA94" s="474"/>
      <c r="AB94" s="474"/>
      <c r="AC94" s="474"/>
      <c r="AD94" s="474"/>
    </row>
    <row r="95" spans="2:30" ht="15" customHeight="1" x14ac:dyDescent="0.2">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row>
    <row r="96" spans="2:30" ht="15" customHeight="1" x14ac:dyDescent="0.2">
      <c r="B96" s="89" t="s">
        <v>492</v>
      </c>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row>
    <row r="97" spans="2:30" ht="36" customHeight="1" x14ac:dyDescent="0.2">
      <c r="B97" s="45"/>
      <c r="C97" s="474" t="s">
        <v>441</v>
      </c>
      <c r="D97" s="474"/>
      <c r="E97" s="474"/>
      <c r="F97" s="474"/>
      <c r="G97" s="474"/>
      <c r="H97" s="474"/>
      <c r="I97" s="474"/>
      <c r="J97" s="474"/>
      <c r="K97" s="474"/>
      <c r="L97" s="474"/>
      <c r="M97" s="474"/>
      <c r="N97" s="474"/>
      <c r="O97" s="474"/>
      <c r="P97" s="474"/>
      <c r="Q97" s="474"/>
      <c r="R97" s="474"/>
      <c r="S97" s="474"/>
      <c r="T97" s="474"/>
      <c r="U97" s="474"/>
      <c r="V97" s="474"/>
      <c r="W97" s="474"/>
      <c r="X97" s="474"/>
      <c r="Y97" s="474"/>
      <c r="Z97" s="474"/>
      <c r="AA97" s="474"/>
      <c r="AB97" s="474"/>
      <c r="AC97" s="474"/>
      <c r="AD97" s="474"/>
    </row>
    <row r="98" spans="2:30" ht="15" customHeight="1" x14ac:dyDescent="0.2">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row>
    <row r="99" spans="2:30" ht="15" customHeight="1" x14ac:dyDescent="0.2">
      <c r="B99" s="89" t="s">
        <v>438</v>
      </c>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row>
    <row r="100" spans="2:30" ht="36" customHeight="1" x14ac:dyDescent="0.2">
      <c r="B100" s="45"/>
      <c r="C100" s="474" t="s">
        <v>443</v>
      </c>
      <c r="D100" s="474"/>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row>
    <row r="101" spans="2:30" ht="15" customHeight="1" x14ac:dyDescent="0.2">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row>
    <row r="102" spans="2:30" ht="15" customHeight="1" x14ac:dyDescent="0.2">
      <c r="B102" s="89" t="s">
        <v>445</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row>
    <row r="103" spans="2:30" ht="48" customHeight="1" x14ac:dyDescent="0.2">
      <c r="B103" s="45"/>
      <c r="C103" s="475" t="s">
        <v>444</v>
      </c>
      <c r="D103" s="475"/>
      <c r="E103" s="475"/>
      <c r="F103" s="475"/>
      <c r="G103" s="475"/>
      <c r="H103" s="475"/>
      <c r="I103" s="475"/>
      <c r="J103" s="475"/>
      <c r="K103" s="475"/>
      <c r="L103" s="475"/>
      <c r="M103" s="475"/>
      <c r="N103" s="475"/>
      <c r="O103" s="475"/>
      <c r="P103" s="475"/>
      <c r="Q103" s="475"/>
      <c r="R103" s="475"/>
      <c r="S103" s="475"/>
      <c r="T103" s="475"/>
      <c r="U103" s="475"/>
      <c r="V103" s="475"/>
      <c r="W103" s="475"/>
      <c r="X103" s="475"/>
      <c r="Y103" s="475"/>
      <c r="Z103" s="475"/>
      <c r="AA103" s="475"/>
      <c r="AB103" s="475"/>
      <c r="AC103" s="475"/>
      <c r="AD103" s="475"/>
    </row>
    <row r="104" spans="2:30" ht="15" customHeight="1" x14ac:dyDescent="0.2">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row>
    <row r="105" spans="2:30" ht="15" customHeight="1" x14ac:dyDescent="0.2">
      <c r="B105" s="89" t="s">
        <v>200</v>
      </c>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row>
    <row r="106" spans="2:30" ht="36" customHeight="1" x14ac:dyDescent="0.2">
      <c r="B106" s="45"/>
      <c r="C106" s="475" t="s">
        <v>446</v>
      </c>
      <c r="D106" s="475"/>
      <c r="E106" s="475"/>
      <c r="F106" s="475"/>
      <c r="G106" s="475"/>
      <c r="H106" s="475"/>
      <c r="I106" s="475"/>
      <c r="J106" s="475"/>
      <c r="K106" s="475"/>
      <c r="L106" s="475"/>
      <c r="M106" s="475"/>
      <c r="N106" s="475"/>
      <c r="O106" s="475"/>
      <c r="P106" s="475"/>
      <c r="Q106" s="475"/>
      <c r="R106" s="475"/>
      <c r="S106" s="475"/>
      <c r="T106" s="475"/>
      <c r="U106" s="475"/>
      <c r="V106" s="475"/>
      <c r="W106" s="475"/>
      <c r="X106" s="475"/>
      <c r="Y106" s="475"/>
      <c r="Z106" s="475"/>
      <c r="AA106" s="475"/>
      <c r="AB106" s="475"/>
      <c r="AC106" s="475"/>
      <c r="AD106" s="475"/>
    </row>
    <row r="107" spans="2:30" ht="15" customHeight="1" x14ac:dyDescent="0.2">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row>
    <row r="108" spans="2:30" ht="15" customHeight="1" x14ac:dyDescent="0.2">
      <c r="B108" s="89" t="s">
        <v>448</v>
      </c>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row>
    <row r="109" spans="2:30" ht="84" customHeight="1" x14ac:dyDescent="0.2">
      <c r="B109" s="45"/>
      <c r="C109" s="476" t="s">
        <v>447</v>
      </c>
      <c r="D109" s="476"/>
      <c r="E109" s="476"/>
      <c r="F109" s="476"/>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row>
    <row r="110" spans="2:30" ht="15" customHeight="1" x14ac:dyDescent="0.2">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row>
    <row r="111" spans="2:30" ht="15" customHeight="1" x14ac:dyDescent="0.2">
      <c r="B111" s="89" t="s">
        <v>199</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row>
    <row r="112" spans="2:30" ht="60" customHeight="1" x14ac:dyDescent="0.2">
      <c r="B112" s="45"/>
      <c r="C112" s="477" t="s">
        <v>449</v>
      </c>
      <c r="D112" s="477"/>
      <c r="E112" s="477"/>
      <c r="F112" s="477"/>
      <c r="G112" s="477"/>
      <c r="H112" s="477"/>
      <c r="I112" s="477"/>
      <c r="J112" s="477"/>
      <c r="K112" s="477"/>
      <c r="L112" s="477"/>
      <c r="M112" s="477"/>
      <c r="N112" s="477"/>
      <c r="O112" s="477"/>
      <c r="P112" s="477"/>
      <c r="Q112" s="477"/>
      <c r="R112" s="477"/>
      <c r="S112" s="477"/>
      <c r="T112" s="477"/>
      <c r="U112" s="477"/>
      <c r="V112" s="477"/>
      <c r="W112" s="477"/>
      <c r="X112" s="477"/>
      <c r="Y112" s="477"/>
      <c r="Z112" s="477"/>
      <c r="AA112" s="477"/>
      <c r="AB112" s="477"/>
      <c r="AC112" s="477"/>
      <c r="AD112" s="477"/>
    </row>
    <row r="113" spans="2:30" ht="15" customHeight="1" x14ac:dyDescent="0.2">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row>
    <row r="114" spans="2:30" ht="15" customHeight="1" x14ac:dyDescent="0.2">
      <c r="B114" s="89" t="s">
        <v>45</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row>
    <row r="115" spans="2:30" ht="24" customHeight="1" x14ac:dyDescent="0.2">
      <c r="B115" s="45"/>
      <c r="C115" s="474" t="s">
        <v>223</v>
      </c>
      <c r="D115" s="474"/>
      <c r="E115" s="474"/>
      <c r="F115" s="474"/>
      <c r="G115" s="474"/>
      <c r="H115" s="474"/>
      <c r="I115" s="474"/>
      <c r="J115" s="474"/>
      <c r="K115" s="474"/>
      <c r="L115" s="474"/>
      <c r="M115" s="474"/>
      <c r="N115" s="474"/>
      <c r="O115" s="474"/>
      <c r="P115" s="474"/>
      <c r="Q115" s="474"/>
      <c r="R115" s="474"/>
      <c r="S115" s="474"/>
      <c r="T115" s="474"/>
      <c r="U115" s="474"/>
      <c r="V115" s="474"/>
      <c r="W115" s="474"/>
      <c r="X115" s="474"/>
      <c r="Y115" s="474"/>
      <c r="Z115" s="474"/>
      <c r="AA115" s="474"/>
      <c r="AB115" s="474"/>
      <c r="AC115" s="474"/>
      <c r="AD115" s="474"/>
    </row>
    <row r="116" spans="2:30" ht="15" customHeight="1" x14ac:dyDescent="0.2">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row>
    <row r="117" spans="2:30" ht="15" customHeight="1" x14ac:dyDescent="0.2">
      <c r="B117" s="89" t="s">
        <v>454</v>
      </c>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row>
    <row r="118" spans="2:30" ht="36" customHeight="1" x14ac:dyDescent="0.2">
      <c r="B118" s="45"/>
      <c r="C118" s="474" t="s">
        <v>453</v>
      </c>
      <c r="D118" s="474"/>
      <c r="E118" s="474"/>
      <c r="F118" s="474"/>
      <c r="G118" s="474"/>
      <c r="H118" s="474"/>
      <c r="I118" s="474"/>
      <c r="J118" s="474"/>
      <c r="K118" s="474"/>
      <c r="L118" s="474"/>
      <c r="M118" s="474"/>
      <c r="N118" s="474"/>
      <c r="O118" s="474"/>
      <c r="P118" s="474"/>
      <c r="Q118" s="474"/>
      <c r="R118" s="474"/>
      <c r="S118" s="474"/>
      <c r="T118" s="474"/>
      <c r="U118" s="474"/>
      <c r="V118" s="474"/>
      <c r="W118" s="474"/>
      <c r="X118" s="474"/>
      <c r="Y118" s="474"/>
      <c r="Z118" s="474"/>
      <c r="AA118" s="474"/>
      <c r="AB118" s="474"/>
      <c r="AC118" s="474"/>
      <c r="AD118" s="474"/>
    </row>
    <row r="119" spans="2:30" ht="15" customHeight="1" x14ac:dyDescent="0.2">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row>
    <row r="120" spans="2:30" ht="15" customHeight="1" x14ac:dyDescent="0.2">
      <c r="B120" s="89" t="s">
        <v>224</v>
      </c>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row>
    <row r="121" spans="2:30" ht="36" customHeight="1" x14ac:dyDescent="0.2">
      <c r="B121" s="45"/>
      <c r="C121" s="474" t="s">
        <v>225</v>
      </c>
      <c r="D121" s="474"/>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row>
    <row r="122" spans="2:30" ht="15" customHeight="1" x14ac:dyDescent="0.2"/>
    <row r="123" spans="2:30" ht="15" customHeight="1" x14ac:dyDescent="0.2"/>
    <row r="124" spans="2:30" ht="15" customHeight="1" x14ac:dyDescent="0.2"/>
    <row r="125" spans="2:30" ht="15" hidden="1" customHeight="1" x14ac:dyDescent="0.2"/>
    <row r="126" spans="2:30" ht="15" hidden="1" customHeight="1" x14ac:dyDescent="0.2"/>
    <row r="127" spans="2:30" ht="15" hidden="1" customHeight="1" x14ac:dyDescent="0.2"/>
    <row r="128" spans="2:30"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sheetData>
  <sheetProtection algorithmName="SHA-512" hashValue="3ygnp9aTNu/gfjaZK85TaLw4mu4Lse1p1bbolhszzRasjVSkRX+RP4yfTRwMMLGGW6mPw8isshpgCHPf0P98Tg==" saltValue="no+sjgXbl2mrFtENVh4trg==" spinCount="100000" sheet="1" objects="1" scenarios="1"/>
  <mergeCells count="47">
    <mergeCell ref="C118:AD118"/>
    <mergeCell ref="C121:AD121"/>
    <mergeCell ref="C82:AD82"/>
    <mergeCell ref="C85:AD85"/>
    <mergeCell ref="C88:AD88"/>
    <mergeCell ref="C91:AD91"/>
    <mergeCell ref="C115:AD115"/>
    <mergeCell ref="C94:AD94"/>
    <mergeCell ref="C97:AD97"/>
    <mergeCell ref="C100:AD100"/>
    <mergeCell ref="C103:AD103"/>
    <mergeCell ref="C106:AD106"/>
    <mergeCell ref="C109:AD109"/>
    <mergeCell ref="C112:AD112"/>
    <mergeCell ref="C19:AD19"/>
    <mergeCell ref="C73:AD73"/>
    <mergeCell ref="C76:AD76"/>
    <mergeCell ref="C79:AD79"/>
    <mergeCell ref="C52:AD52"/>
    <mergeCell ref="C55:AD55"/>
    <mergeCell ref="C58:AD58"/>
    <mergeCell ref="C61:AD61"/>
    <mergeCell ref="C64:AD64"/>
    <mergeCell ref="C67:AD67"/>
    <mergeCell ref="C70:AD70"/>
    <mergeCell ref="C13:AD13"/>
    <mergeCell ref="C16:AD16"/>
    <mergeCell ref="C49:AD49"/>
    <mergeCell ref="C28:AD28"/>
    <mergeCell ref="D21:AD21"/>
    <mergeCell ref="D23:AD23"/>
    <mergeCell ref="D25:AD25"/>
    <mergeCell ref="D30:AD30"/>
    <mergeCell ref="D32:AD32"/>
    <mergeCell ref="D34:AD34"/>
    <mergeCell ref="D36:AD36"/>
    <mergeCell ref="D38:AD38"/>
    <mergeCell ref="D40:AD40"/>
    <mergeCell ref="D42:AD42"/>
    <mergeCell ref="D44:AD44"/>
    <mergeCell ref="D46:AD46"/>
    <mergeCell ref="B1:AD1"/>
    <mergeCell ref="B3:AD3"/>
    <mergeCell ref="B5:AD5"/>
    <mergeCell ref="AA9:AD9"/>
    <mergeCell ref="B10:L10"/>
    <mergeCell ref="B7:AD7"/>
  </mergeCells>
  <hyperlinks>
    <hyperlink ref="AA9:AD9" location="Índice!B19"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Glosario</oddHeader>
    <oddFooter>&amp;LCenso Nacional de Gobierno, Seguridad Pública y Sistema Penitenciario Estatales 2020&amp;R&amp;P de &amp;N</oddFooter>
  </headerFooter>
  <rowBreaks count="1" manualBreakCount="1">
    <brk id="11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Índice</vt:lpstr>
      <vt:lpstr>Presentación</vt:lpstr>
      <vt:lpstr>Informantes</vt:lpstr>
      <vt:lpstr>CNGSPSPE_2020_M1_Secc9</vt:lpstr>
      <vt:lpstr>Participantes y comentarios</vt:lpstr>
      <vt:lpstr>Glosario</vt:lpstr>
      <vt:lpstr>Índice!Área_de_impresión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Andrea Alarcón Méndez</cp:lastModifiedBy>
  <cp:lastPrinted>2020-02-12T20:00:41Z</cp:lastPrinted>
  <dcterms:created xsi:type="dcterms:W3CDTF">2019-03-22T18:24:33Z</dcterms:created>
  <dcterms:modified xsi:type="dcterms:W3CDTF">2020-02-12T20:00:45Z</dcterms:modified>
</cp:coreProperties>
</file>