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Índice" sheetId="1" r:id="rId1"/>
    <sheet name="Presentación" sheetId="10" r:id="rId2"/>
    <sheet name="Informantes" sheetId="9" r:id="rId3"/>
    <sheet name="CNGSPSPE_2020_M1_Secc10" sheetId="4" r:id="rId4"/>
    <sheet name="Anexo 1" sheetId="5" r:id="rId5"/>
    <sheet name="Participantes y comentarios" sheetId="6" r:id="rId6"/>
    <sheet name="Glosario" sheetId="7" r:id="rId7"/>
  </sheets>
  <definedNames>
    <definedName name="_xlnm.Print_Area" localSheetId="4">'Anexo 1'!$A$1:$AE$282</definedName>
    <definedName name="_xlnm.Print_Area" localSheetId="0">Índice!$A$1:$AE$31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0" i="4" l="1"/>
  <c r="AH437" i="4"/>
  <c r="AI440" i="4"/>
  <c r="AI437" i="4"/>
  <c r="AL408" i="4"/>
  <c r="AM408" i="4"/>
  <c r="AG295" i="4"/>
  <c r="AH295" i="4" s="1"/>
  <c r="B297" i="4" s="1"/>
  <c r="AP636" i="4" l="1"/>
  <c r="AK636" i="4"/>
  <c r="AN634" i="4"/>
  <c r="AM634" i="4"/>
  <c r="AL634" i="4"/>
  <c r="AI634" i="4"/>
  <c r="AH634" i="4"/>
  <c r="AG634" i="4"/>
  <c r="AT607" i="4"/>
  <c r="AT600" i="4"/>
  <c r="AT601" i="4"/>
  <c r="AT602" i="4"/>
  <c r="AT603" i="4"/>
  <c r="AT604" i="4"/>
  <c r="AT605" i="4"/>
  <c r="AT606" i="4"/>
  <c r="AT599" i="4"/>
  <c r="AG600" i="4"/>
  <c r="AH600" i="4"/>
  <c r="AI600" i="4"/>
  <c r="AO600" i="4"/>
  <c r="AP600" i="4"/>
  <c r="AG601" i="4"/>
  <c r="AH601" i="4"/>
  <c r="AI601" i="4"/>
  <c r="AO601" i="4"/>
  <c r="AP601" i="4"/>
  <c r="AG602" i="4"/>
  <c r="AH602" i="4"/>
  <c r="AI602" i="4"/>
  <c r="AO602" i="4"/>
  <c r="AP602" i="4"/>
  <c r="AG603" i="4"/>
  <c r="AH603" i="4"/>
  <c r="AI603" i="4"/>
  <c r="AO603" i="4"/>
  <c r="AP603" i="4"/>
  <c r="AG604" i="4"/>
  <c r="AH604" i="4"/>
  <c r="AI604" i="4"/>
  <c r="AO604" i="4"/>
  <c r="AP604" i="4"/>
  <c r="AG605" i="4"/>
  <c r="AH605" i="4"/>
  <c r="AI605" i="4"/>
  <c r="AO605" i="4"/>
  <c r="AP605" i="4"/>
  <c r="AG606" i="4"/>
  <c r="AH606" i="4"/>
  <c r="AI606" i="4"/>
  <c r="AO606" i="4"/>
  <c r="AP606" i="4"/>
  <c r="AG607" i="4"/>
  <c r="AH607" i="4"/>
  <c r="AI607" i="4"/>
  <c r="AO607" i="4"/>
  <c r="AP607" i="4"/>
  <c r="AG608" i="4"/>
  <c r="AH608" i="4"/>
  <c r="AI608" i="4"/>
  <c r="AO608" i="4"/>
  <c r="AP608" i="4"/>
  <c r="AG609" i="4"/>
  <c r="AH609" i="4"/>
  <c r="AI609" i="4"/>
  <c r="AO609" i="4"/>
  <c r="AP609" i="4"/>
  <c r="AG610" i="4"/>
  <c r="AH610" i="4"/>
  <c r="AI610" i="4"/>
  <c r="AO610" i="4"/>
  <c r="AP610" i="4"/>
  <c r="AG611" i="4"/>
  <c r="AH611" i="4"/>
  <c r="AI611" i="4"/>
  <c r="AO611" i="4"/>
  <c r="AP611" i="4"/>
  <c r="AG612" i="4"/>
  <c r="AH612" i="4"/>
  <c r="AI612" i="4"/>
  <c r="AO612" i="4"/>
  <c r="AP612" i="4"/>
  <c r="AG613" i="4"/>
  <c r="AH613" i="4"/>
  <c r="AI613" i="4"/>
  <c r="AO613" i="4"/>
  <c r="AP613" i="4"/>
  <c r="AG614" i="4"/>
  <c r="AH614" i="4"/>
  <c r="AI614" i="4"/>
  <c r="AO614" i="4"/>
  <c r="AP614" i="4"/>
  <c r="AG615" i="4"/>
  <c r="AH615" i="4"/>
  <c r="AI615" i="4"/>
  <c r="AO615" i="4"/>
  <c r="AP615" i="4"/>
  <c r="AI599" i="4"/>
  <c r="AH599" i="4"/>
  <c r="AG599" i="4"/>
  <c r="AP599" i="4"/>
  <c r="AO599" i="4"/>
  <c r="K600" i="4"/>
  <c r="AN600" i="4" s="1"/>
  <c r="K601" i="4"/>
  <c r="AN601" i="4" s="1"/>
  <c r="K602" i="4"/>
  <c r="AN602" i="4" s="1"/>
  <c r="K603" i="4"/>
  <c r="AN603" i="4" s="1"/>
  <c r="K604" i="4"/>
  <c r="AN604" i="4" s="1"/>
  <c r="K605" i="4"/>
  <c r="AN605" i="4" s="1"/>
  <c r="K606" i="4"/>
  <c r="AN606" i="4" s="1"/>
  <c r="K607" i="4"/>
  <c r="AN607" i="4" s="1"/>
  <c r="K608" i="4"/>
  <c r="AN608" i="4" s="1"/>
  <c r="K609" i="4"/>
  <c r="AN609" i="4" s="1"/>
  <c r="K610" i="4"/>
  <c r="AN610" i="4" s="1"/>
  <c r="K611" i="4"/>
  <c r="AN611" i="4" s="1"/>
  <c r="K612" i="4"/>
  <c r="AN612" i="4" s="1"/>
  <c r="K613" i="4"/>
  <c r="AN613" i="4" s="1"/>
  <c r="K614" i="4"/>
  <c r="AN614" i="4" s="1"/>
  <c r="K615" i="4"/>
  <c r="AN615" i="4" s="1"/>
  <c r="K599" i="4"/>
  <c r="AN599" i="4" s="1"/>
  <c r="AQ581" i="4"/>
  <c r="AR575" i="4"/>
  <c r="AR576" i="4"/>
  <c r="AR577" i="4"/>
  <c r="AR578" i="4"/>
  <c r="AR579" i="4"/>
  <c r="AR580" i="4"/>
  <c r="AQ574" i="4"/>
  <c r="AJ581" i="4"/>
  <c r="AJ576" i="4"/>
  <c r="AJ578" i="4"/>
  <c r="AJ580" i="4"/>
  <c r="AI574" i="4"/>
  <c r="AH574" i="4"/>
  <c r="AG574" i="4"/>
  <c r="AH570" i="4"/>
  <c r="AR581" i="4" s="1"/>
  <c r="AI581" i="4"/>
  <c r="AH581" i="4"/>
  <c r="AG581" i="4"/>
  <c r="AI580" i="4"/>
  <c r="AH580" i="4"/>
  <c r="AG580" i="4"/>
  <c r="AI579" i="4"/>
  <c r="AH579" i="4"/>
  <c r="AG579" i="4"/>
  <c r="AI578" i="4"/>
  <c r="AH578" i="4"/>
  <c r="AG578" i="4"/>
  <c r="AI577" i="4"/>
  <c r="AH577" i="4"/>
  <c r="AG577" i="4"/>
  <c r="AI576" i="4"/>
  <c r="AH576" i="4"/>
  <c r="AG576" i="4"/>
  <c r="AI575" i="4"/>
  <c r="AH575" i="4"/>
  <c r="AG575" i="4"/>
  <c r="AJ574" i="4" l="1"/>
  <c r="AJ579" i="4"/>
  <c r="AJ577" i="4"/>
  <c r="AJ575" i="4"/>
  <c r="AL580" i="4"/>
  <c r="AO574" i="4"/>
  <c r="B588" i="4" s="1"/>
  <c r="AR574" i="4"/>
  <c r="B583" i="4" s="1"/>
  <c r="AQ580" i="4"/>
  <c r="AQ579" i="4"/>
  <c r="AQ578" i="4"/>
  <c r="AQ577" i="4"/>
  <c r="AQ576" i="4"/>
  <c r="AQ575" i="4"/>
  <c r="AH596" i="4"/>
  <c r="AQ470" i="4"/>
  <c r="AQ469" i="4"/>
  <c r="AQ476" i="4"/>
  <c r="AQ475" i="4"/>
  <c r="AQ474" i="4"/>
  <c r="AQ473" i="4"/>
  <c r="AQ472" i="4"/>
  <c r="AQ471" i="4"/>
  <c r="O581" i="4"/>
  <c r="AL581" i="4" s="1"/>
  <c r="B478" i="4" l="1"/>
  <c r="B587" i="4"/>
  <c r="AU607" i="4"/>
  <c r="AU599" i="4"/>
  <c r="AJ600" i="4"/>
  <c r="AQ600" i="4"/>
  <c r="AJ601" i="4"/>
  <c r="AQ601" i="4"/>
  <c r="AJ602" i="4"/>
  <c r="AQ602" i="4"/>
  <c r="AJ603" i="4"/>
  <c r="AQ603" i="4"/>
  <c r="AJ604" i="4"/>
  <c r="AQ604" i="4"/>
  <c r="AJ605" i="4"/>
  <c r="AQ605" i="4"/>
  <c r="AJ606" i="4"/>
  <c r="AQ606" i="4"/>
  <c r="AJ607" i="4"/>
  <c r="AQ607" i="4"/>
  <c r="AJ608" i="4"/>
  <c r="AQ608" i="4"/>
  <c r="AJ609" i="4"/>
  <c r="AQ609" i="4"/>
  <c r="AJ610" i="4"/>
  <c r="AQ610" i="4"/>
  <c r="AJ611" i="4"/>
  <c r="AQ611" i="4"/>
  <c r="AJ612" i="4"/>
  <c r="AQ612" i="4"/>
  <c r="AJ613" i="4"/>
  <c r="AQ613" i="4"/>
  <c r="AJ614" i="4"/>
  <c r="AQ614" i="4"/>
  <c r="AJ615" i="4"/>
  <c r="AQ615" i="4"/>
  <c r="AU600" i="4"/>
  <c r="AU601" i="4"/>
  <c r="AU602" i="4"/>
  <c r="AU603" i="4"/>
  <c r="AU604" i="4"/>
  <c r="AU605" i="4"/>
  <c r="AU606" i="4"/>
  <c r="AQ599" i="4"/>
  <c r="AJ599" i="4"/>
  <c r="BF553" i="4"/>
  <c r="BB553" i="4"/>
  <c r="BF552" i="4"/>
  <c r="BB552" i="4"/>
  <c r="BF551" i="4"/>
  <c r="BB551" i="4"/>
  <c r="BF550" i="4"/>
  <c r="BE550" i="4"/>
  <c r="BD550" i="4"/>
  <c r="BC550" i="4"/>
  <c r="BB550" i="4"/>
  <c r="AR553" i="4"/>
  <c r="AM553" i="4"/>
  <c r="AR552" i="4"/>
  <c r="AM552" i="4"/>
  <c r="AR551" i="4"/>
  <c r="AM551" i="4"/>
  <c r="AR550" i="4"/>
  <c r="AN550" i="4"/>
  <c r="AM550" i="4"/>
  <c r="AI550" i="4"/>
  <c r="AH550" i="4"/>
  <c r="AG550" i="4"/>
  <c r="AH546" i="4"/>
  <c r="B560" i="4" s="1"/>
  <c r="AI558" i="4"/>
  <c r="AH558" i="4"/>
  <c r="AG558" i="4"/>
  <c r="AI557" i="4"/>
  <c r="AH557" i="4"/>
  <c r="AG557" i="4"/>
  <c r="AI556" i="4"/>
  <c r="AH556" i="4"/>
  <c r="AG556" i="4"/>
  <c r="AI555" i="4"/>
  <c r="AH555" i="4"/>
  <c r="AG555" i="4"/>
  <c r="AI554" i="4"/>
  <c r="AH554" i="4"/>
  <c r="AG554" i="4"/>
  <c r="BE553" i="4"/>
  <c r="BD553" i="4"/>
  <c r="BC553" i="4"/>
  <c r="AQ553" i="4"/>
  <c r="AP553" i="4"/>
  <c r="AO553" i="4"/>
  <c r="AN553" i="4"/>
  <c r="AI553" i="4"/>
  <c r="AH553" i="4"/>
  <c r="AG553" i="4"/>
  <c r="BE552" i="4"/>
  <c r="BD552" i="4"/>
  <c r="BC552" i="4"/>
  <c r="AQ552" i="4"/>
  <c r="AP552" i="4"/>
  <c r="AO552" i="4"/>
  <c r="AN552" i="4"/>
  <c r="AI552" i="4"/>
  <c r="AH552" i="4"/>
  <c r="AG552" i="4"/>
  <c r="BE551" i="4"/>
  <c r="BD551" i="4"/>
  <c r="BC551" i="4"/>
  <c r="AQ551" i="4"/>
  <c r="AP551" i="4"/>
  <c r="AO551" i="4"/>
  <c r="AN551" i="4"/>
  <c r="AI551" i="4"/>
  <c r="AH551" i="4"/>
  <c r="AG551" i="4"/>
  <c r="AQ550" i="4"/>
  <c r="AP550" i="4"/>
  <c r="AO550" i="4"/>
  <c r="AC559" i="4"/>
  <c r="AA559" i="4"/>
  <c r="Y559" i="4"/>
  <c r="W559" i="4"/>
  <c r="U559" i="4"/>
  <c r="S559" i="4"/>
  <c r="AV519" i="4"/>
  <c r="AU519" i="4"/>
  <c r="AT519" i="4"/>
  <c r="AH517" i="4"/>
  <c r="AJ550" i="4" l="1"/>
  <c r="AJ556" i="4"/>
  <c r="AJ554" i="4"/>
  <c r="AJ552" i="4"/>
  <c r="AJ558" i="4"/>
  <c r="AM554" i="4"/>
  <c r="AP554" i="4"/>
  <c r="AN554" i="4"/>
  <c r="AT550" i="4"/>
  <c r="AV550" i="4"/>
  <c r="AX550" i="4"/>
  <c r="BB554" i="4"/>
  <c r="BD554" i="4"/>
  <c r="BF554" i="4"/>
  <c r="AJ557" i="4"/>
  <c r="AJ555" i="4"/>
  <c r="AJ553" i="4"/>
  <c r="AJ551" i="4"/>
  <c r="AQ554" i="4"/>
  <c r="AO554" i="4"/>
  <c r="AR554" i="4"/>
  <c r="AU550" i="4"/>
  <c r="AW550" i="4"/>
  <c r="BE554" i="4"/>
  <c r="BC554" i="4"/>
  <c r="BC519" i="4"/>
  <c r="AP519" i="4"/>
  <c r="AN519" i="4"/>
  <c r="AL519" i="4"/>
  <c r="AO519" i="4"/>
  <c r="AM519" i="4"/>
  <c r="AW521" i="4"/>
  <c r="AZ519" i="4"/>
  <c r="BB519" i="4"/>
  <c r="B622" i="4"/>
  <c r="AW519" i="4"/>
  <c r="AY519" i="4"/>
  <c r="BA519" i="4"/>
  <c r="B621" i="4"/>
  <c r="AJ559" i="4"/>
  <c r="Q561" i="4" s="1"/>
  <c r="B562" i="4" l="1"/>
  <c r="B561" i="4"/>
  <c r="Q560" i="4"/>
  <c r="B537" i="4"/>
  <c r="B542" i="4"/>
  <c r="AW535" i="4"/>
  <c r="AW520" i="4"/>
  <c r="AW522" i="4"/>
  <c r="AW523" i="4"/>
  <c r="AW524" i="4"/>
  <c r="AW525" i="4"/>
  <c r="AW526" i="4"/>
  <c r="AW527" i="4"/>
  <c r="AW528" i="4"/>
  <c r="AW529" i="4"/>
  <c r="AW531" i="4"/>
  <c r="AW532" i="4"/>
  <c r="AW533" i="4"/>
  <c r="AW534" i="4"/>
  <c r="AJ520" i="4"/>
  <c r="AJ522" i="4"/>
  <c r="AJ530" i="4"/>
  <c r="AJ535" i="4"/>
  <c r="AJ521" i="4"/>
  <c r="AJ523" i="4"/>
  <c r="AJ525" i="4"/>
  <c r="AJ526" i="4"/>
  <c r="AJ527" i="4"/>
  <c r="AJ529" i="4"/>
  <c r="AJ531" i="4"/>
  <c r="AJ533" i="4"/>
  <c r="AJ534" i="4"/>
  <c r="I599" i="4" l="1"/>
  <c r="AL599" i="4" s="1"/>
  <c r="AJ519" i="4"/>
  <c r="AJ532" i="4"/>
  <c r="AJ528" i="4"/>
  <c r="AJ524" i="4"/>
  <c r="AR469" i="4"/>
  <c r="AO469" i="4"/>
  <c r="AH440" i="4"/>
  <c r="AG440" i="4"/>
  <c r="AG437" i="4"/>
  <c r="AG435" i="4"/>
  <c r="AG449" i="4" s="1"/>
  <c r="B450" i="4" s="1"/>
  <c r="X447" i="4"/>
  <c r="AK408" i="4"/>
  <c r="AN408" i="4" s="1"/>
  <c r="B430" i="4" s="1"/>
  <c r="AG403" i="4"/>
  <c r="AJ437" i="4" l="1"/>
  <c r="AJ440" i="4"/>
  <c r="AH408" i="4"/>
  <c r="AI408" i="4" s="1"/>
  <c r="AG331" i="4"/>
  <c r="AM307" i="4"/>
  <c r="AN307" i="4" s="1"/>
  <c r="AM306" i="4"/>
  <c r="AN306" i="4" s="1"/>
  <c r="AM305" i="4"/>
  <c r="AN305" i="4" s="1"/>
  <c r="AM304" i="4"/>
  <c r="AN304" i="4" s="1"/>
  <c r="AM303" i="4"/>
  <c r="AN303" i="4" s="1"/>
  <c r="AM302" i="4"/>
  <c r="AN302" i="4" s="1"/>
  <c r="AM301" i="4"/>
  <c r="AN301" i="4" s="1"/>
  <c r="AM300" i="4"/>
  <c r="AN300" i="4" s="1"/>
  <c r="AM299" i="4"/>
  <c r="AN299" i="4" s="1"/>
  <c r="AI306" i="4"/>
  <c r="AH306" i="4"/>
  <c r="AG306" i="4"/>
  <c r="AG304" i="4"/>
  <c r="B307" i="4" l="1"/>
  <c r="AJ306" i="4"/>
  <c r="AN308" i="4"/>
  <c r="B309" i="4" s="1"/>
  <c r="B308" i="4"/>
  <c r="CE150" i="4" l="1"/>
  <c r="CE149" i="4"/>
  <c r="BZ150" i="4"/>
  <c r="BZ149" i="4"/>
  <c r="BU150" i="4"/>
  <c r="BU149" i="4"/>
  <c r="BO150" i="4"/>
  <c r="BO149" i="4"/>
  <c r="DA150" i="4" l="1"/>
  <c r="DA149" i="4"/>
  <c r="DA148" i="4"/>
  <c r="CZ150" i="4"/>
  <c r="CZ149" i="4"/>
  <c r="CZ148" i="4"/>
  <c r="CY150" i="4"/>
  <c r="CY149" i="4"/>
  <c r="CV150" i="4"/>
  <c r="CV149" i="4"/>
  <c r="CV148" i="4"/>
  <c r="CU150" i="4"/>
  <c r="CU149" i="4"/>
  <c r="CU148" i="4"/>
  <c r="CT150" i="4"/>
  <c r="CT149" i="4"/>
  <c r="CQ150" i="4"/>
  <c r="CQ149" i="4"/>
  <c r="CQ148" i="4"/>
  <c r="CP150" i="4"/>
  <c r="CP149" i="4"/>
  <c r="CP148" i="4"/>
  <c r="CO150" i="4"/>
  <c r="CO149" i="4"/>
  <c r="CL150" i="4"/>
  <c r="CL149" i="4"/>
  <c r="CL148" i="4"/>
  <c r="CK150" i="4"/>
  <c r="CK149" i="4"/>
  <c r="CK148" i="4"/>
  <c r="CJ150" i="4"/>
  <c r="CJ149" i="4"/>
  <c r="CG150" i="4"/>
  <c r="CG149" i="4"/>
  <c r="CG148" i="4"/>
  <c r="CF150" i="4"/>
  <c r="CF149" i="4"/>
  <c r="CF148" i="4"/>
  <c r="CA150" i="4"/>
  <c r="CA149" i="4"/>
  <c r="CA148" i="4"/>
  <c r="BW150" i="4"/>
  <c r="BW149" i="4"/>
  <c r="BW148" i="4"/>
  <c r="BV150" i="4"/>
  <c r="BV149" i="4"/>
  <c r="BV148" i="4"/>
  <c r="BQ150" i="4"/>
  <c r="BQ149" i="4"/>
  <c r="BQ148" i="4"/>
  <c r="BP150" i="4"/>
  <c r="BP149" i="4"/>
  <c r="BP148" i="4"/>
  <c r="AO139" i="4" l="1"/>
  <c r="AN139" i="4"/>
  <c r="AM139" i="4"/>
  <c r="AO138" i="4"/>
  <c r="AN138" i="4"/>
  <c r="AM138" i="4"/>
  <c r="AO137" i="4"/>
  <c r="AN137" i="4"/>
  <c r="AM137" i="4"/>
  <c r="AI137" i="4"/>
  <c r="AH137" i="4"/>
  <c r="AG137" i="4"/>
  <c r="AG133" i="4"/>
  <c r="B140" i="4" s="1"/>
  <c r="AG105" i="4"/>
  <c r="B113" i="4" s="1"/>
  <c r="AI75" i="4"/>
  <c r="AH75" i="4"/>
  <c r="AG75" i="4"/>
  <c r="AG73" i="4"/>
  <c r="B80" i="4" s="1"/>
  <c r="AG61" i="4"/>
  <c r="AJ75" i="4" l="1"/>
  <c r="B81" i="4" s="1"/>
  <c r="AJ137" i="4"/>
  <c r="AP137" i="4"/>
  <c r="AP138" i="4"/>
  <c r="AP139" i="4"/>
  <c r="AG48" i="4"/>
  <c r="AI59" i="4" l="1"/>
  <c r="AH59" i="4"/>
  <c r="AG59" i="4"/>
  <c r="AG57" i="4" l="1"/>
  <c r="AH61" i="4" s="1"/>
  <c r="AG63" i="4"/>
  <c r="AG50" i="4"/>
  <c r="B52" i="4"/>
  <c r="B41" i="4"/>
  <c r="B40" i="4"/>
  <c r="B31" i="4"/>
  <c r="B66" i="4" l="1"/>
  <c r="AJ59" i="4"/>
  <c r="B65" i="4" s="1"/>
  <c r="B10" i="7"/>
  <c r="B10" i="6"/>
  <c r="B10" i="5"/>
  <c r="B8" i="4"/>
  <c r="B10" i="9"/>
  <c r="B10" i="10"/>
  <c r="N9" i="1"/>
  <c r="N10" i="5" s="1"/>
  <c r="N10" i="6" l="1"/>
  <c r="N10" i="10"/>
  <c r="N10" i="7"/>
  <c r="N10" i="9"/>
  <c r="N8" i="4"/>
  <c r="AG95" i="4" l="1"/>
  <c r="AH100" i="4" l="1"/>
  <c r="AH98" i="4"/>
  <c r="AH103" i="4"/>
  <c r="AH99" i="4"/>
  <c r="AH102" i="4"/>
  <c r="AH105" i="4"/>
  <c r="AH101" i="4"/>
  <c r="AH104" i="4"/>
  <c r="B53" i="4"/>
  <c r="AH106" i="4" l="1"/>
  <c r="B112" i="4" s="1"/>
  <c r="AL635" i="4"/>
  <c r="AM635" i="4"/>
  <c r="AN635" i="4"/>
  <c r="AL636" i="4"/>
  <c r="AM636" i="4"/>
  <c r="AN636" i="4"/>
  <c r="AG635" i="4"/>
  <c r="AH635" i="4"/>
  <c r="AI635" i="4"/>
  <c r="AG636" i="4"/>
  <c r="AH636" i="4"/>
  <c r="AI636" i="4"/>
  <c r="AG631" i="4"/>
  <c r="B643" i="4" s="1"/>
  <c r="I600" i="4"/>
  <c r="AL600" i="4" s="1"/>
  <c r="I601" i="4"/>
  <c r="AL601" i="4" s="1"/>
  <c r="I602" i="4"/>
  <c r="AL602" i="4" s="1"/>
  <c r="I603" i="4"/>
  <c r="AL603" i="4" s="1"/>
  <c r="I604" i="4"/>
  <c r="AL604" i="4" s="1"/>
  <c r="I605" i="4"/>
  <c r="AL605" i="4" s="1"/>
  <c r="I606" i="4"/>
  <c r="AL606" i="4" s="1"/>
  <c r="I607" i="4"/>
  <c r="AL607" i="4" s="1"/>
  <c r="I608" i="4"/>
  <c r="AL608" i="4" s="1"/>
  <c r="I609" i="4"/>
  <c r="AL609" i="4" s="1"/>
  <c r="I610" i="4"/>
  <c r="AL610" i="4" s="1"/>
  <c r="I611" i="4"/>
  <c r="AL611" i="4" s="1"/>
  <c r="I612" i="4"/>
  <c r="AL612" i="4" s="1"/>
  <c r="I613" i="4"/>
  <c r="AL613" i="4" s="1"/>
  <c r="I614" i="4"/>
  <c r="AL614" i="4" s="1"/>
  <c r="I615" i="4"/>
  <c r="AL615" i="4" s="1"/>
  <c r="AO474" i="4"/>
  <c r="O575" i="4"/>
  <c r="AL575" i="4" s="1"/>
  <c r="O576" i="4"/>
  <c r="AL576" i="4" s="1"/>
  <c r="O578" i="4"/>
  <c r="AL578" i="4" s="1"/>
  <c r="O579" i="4"/>
  <c r="AL579" i="4" s="1"/>
  <c r="O574" i="4"/>
  <c r="AL574" i="4" s="1"/>
  <c r="B586" i="4" s="1"/>
  <c r="O577" i="4"/>
  <c r="AL577" i="4" s="1"/>
  <c r="AT520" i="4"/>
  <c r="AU520" i="4"/>
  <c r="AV520" i="4"/>
  <c r="AT521" i="4"/>
  <c r="AU521" i="4"/>
  <c r="AV521" i="4"/>
  <c r="AT522" i="4"/>
  <c r="AU522" i="4"/>
  <c r="AV522" i="4"/>
  <c r="AT523" i="4"/>
  <c r="AU523" i="4"/>
  <c r="AV523" i="4"/>
  <c r="AT524" i="4"/>
  <c r="AU524" i="4"/>
  <c r="AV524" i="4"/>
  <c r="AT525" i="4"/>
  <c r="AU525" i="4"/>
  <c r="AV525" i="4"/>
  <c r="AT526" i="4"/>
  <c r="AU526" i="4"/>
  <c r="AV526" i="4"/>
  <c r="AT527" i="4"/>
  <c r="AU527" i="4"/>
  <c r="AV527" i="4"/>
  <c r="AT528" i="4"/>
  <c r="AU528" i="4"/>
  <c r="AV528" i="4"/>
  <c r="AT529" i="4"/>
  <c r="AU529" i="4"/>
  <c r="AV529" i="4"/>
  <c r="AT530" i="4"/>
  <c r="AU530" i="4"/>
  <c r="AV530" i="4"/>
  <c r="AT531" i="4"/>
  <c r="AU531" i="4"/>
  <c r="AV531" i="4"/>
  <c r="AT532" i="4"/>
  <c r="AU532" i="4"/>
  <c r="AV532" i="4"/>
  <c r="AT533" i="4"/>
  <c r="AU533" i="4"/>
  <c r="AV533" i="4"/>
  <c r="AT534" i="4"/>
  <c r="AU534" i="4"/>
  <c r="AV534" i="4"/>
  <c r="AT535" i="4"/>
  <c r="AU535" i="4"/>
  <c r="AV535" i="4"/>
  <c r="AW530" i="4" l="1"/>
  <c r="B620" i="4"/>
  <c r="AO636" i="4"/>
  <c r="AO634" i="4"/>
  <c r="AJ636" i="4"/>
  <c r="AJ634" i="4"/>
  <c r="AO635" i="4"/>
  <c r="AJ635" i="4"/>
  <c r="AG639" i="4"/>
  <c r="B640" i="4" s="1"/>
  <c r="AH501" i="4"/>
  <c r="AH502" i="4"/>
  <c r="AH503" i="4"/>
  <c r="AH504" i="4"/>
  <c r="AH498" i="4"/>
  <c r="AH500" i="4"/>
  <c r="AO470" i="4"/>
  <c r="AO471" i="4"/>
  <c r="AO472" i="4"/>
  <c r="AO473" i="4"/>
  <c r="AO475" i="4"/>
  <c r="AO476" i="4"/>
  <c r="AH467" i="4"/>
  <c r="AH470" i="4"/>
  <c r="AI470" i="4"/>
  <c r="AJ470" i="4"/>
  <c r="AH471" i="4"/>
  <c r="AI471" i="4"/>
  <c r="AJ471" i="4"/>
  <c r="AH472" i="4"/>
  <c r="AI472" i="4"/>
  <c r="AJ472" i="4"/>
  <c r="AH473" i="4"/>
  <c r="AI473" i="4"/>
  <c r="AJ473" i="4"/>
  <c r="AH474" i="4"/>
  <c r="AI474" i="4"/>
  <c r="AJ474" i="4"/>
  <c r="AH475" i="4"/>
  <c r="AI475" i="4"/>
  <c r="AJ475" i="4"/>
  <c r="AH476" i="4"/>
  <c r="AI476" i="4"/>
  <c r="AJ476" i="4"/>
  <c r="AJ469" i="4"/>
  <c r="AI469" i="4"/>
  <c r="AH469" i="4"/>
  <c r="AJ637" i="4" l="1"/>
  <c r="AP475" i="4"/>
  <c r="AG481" i="4"/>
  <c r="AG479" i="4"/>
  <c r="B480" i="4" s="1"/>
  <c r="AP469" i="4"/>
  <c r="AK472" i="4"/>
  <c r="AK469" i="4"/>
  <c r="AK471" i="4"/>
  <c r="AK476" i="4"/>
  <c r="AK473" i="4"/>
  <c r="AK470" i="4"/>
  <c r="AK474" i="4"/>
  <c r="AK475" i="4"/>
  <c r="AP472" i="4"/>
  <c r="AP476" i="4"/>
  <c r="AP473" i="4"/>
  <c r="AP470" i="4"/>
  <c r="AP474" i="4"/>
  <c r="AP471" i="4"/>
  <c r="B617" i="4"/>
  <c r="AI501" i="4"/>
  <c r="AJ504" i="4"/>
  <c r="B509" i="4" s="1"/>
  <c r="AI500" i="4"/>
  <c r="AO637" i="4"/>
  <c r="AI502" i="4"/>
  <c r="AI504" i="4"/>
  <c r="AI503" i="4"/>
  <c r="B482" i="4"/>
  <c r="B644" i="4" l="1"/>
  <c r="AK477" i="4"/>
  <c r="B486" i="4" s="1"/>
  <c r="AP477" i="4"/>
  <c r="B485" i="4" s="1"/>
  <c r="AW536" i="4"/>
  <c r="B541" i="4" s="1"/>
  <c r="AI505" i="4"/>
  <c r="B508" i="4" s="1"/>
  <c r="AJ536" i="4"/>
  <c r="B540" i="4" s="1"/>
  <c r="AH409" i="4" l="1"/>
  <c r="AI409" i="4" s="1"/>
  <c r="AH410" i="4"/>
  <c r="AI410" i="4" s="1"/>
  <c r="AH411" i="4"/>
  <c r="AI411" i="4" s="1"/>
  <c r="AH412" i="4"/>
  <c r="AI412" i="4" s="1"/>
  <c r="AH413" i="4"/>
  <c r="AI413" i="4" s="1"/>
  <c r="AH414" i="4"/>
  <c r="AI414" i="4" s="1"/>
  <c r="AH415" i="4"/>
  <c r="AI415" i="4" s="1"/>
  <c r="AH416" i="4"/>
  <c r="AI416" i="4" s="1"/>
  <c r="AH417" i="4"/>
  <c r="AI417" i="4" s="1"/>
  <c r="AH418" i="4"/>
  <c r="AI418" i="4" s="1"/>
  <c r="AH419" i="4"/>
  <c r="AI419" i="4" s="1"/>
  <c r="AH420" i="4"/>
  <c r="AI420" i="4" s="1"/>
  <c r="AH421" i="4"/>
  <c r="AI421" i="4" s="1"/>
  <c r="AH422" i="4"/>
  <c r="AI422" i="4" s="1"/>
  <c r="AH423" i="4"/>
  <c r="AI423" i="4" s="1"/>
  <c r="AH424" i="4"/>
  <c r="AI424" i="4" s="1"/>
  <c r="AI396" i="4"/>
  <c r="AH396" i="4"/>
  <c r="AG396" i="4"/>
  <c r="AG393" i="4"/>
  <c r="B399" i="4" s="1"/>
  <c r="AN375" i="4"/>
  <c r="AM375" i="4"/>
  <c r="AL375" i="4"/>
  <c r="AI375" i="4"/>
  <c r="AH375" i="4"/>
  <c r="AG375" i="4"/>
  <c r="AG372" i="4"/>
  <c r="B376" i="4" s="1"/>
  <c r="AN356" i="4"/>
  <c r="AM356" i="4"/>
  <c r="AL356" i="4"/>
  <c r="AI356" i="4"/>
  <c r="AH356" i="4"/>
  <c r="AG356" i="4"/>
  <c r="AH232" i="4"/>
  <c r="AI232" i="4"/>
  <c r="AJ232" i="4"/>
  <c r="AH233" i="4"/>
  <c r="AI233" i="4"/>
  <c r="AJ233" i="4"/>
  <c r="AH234" i="4"/>
  <c r="AI234" i="4"/>
  <c r="AJ234" i="4"/>
  <c r="AH235" i="4"/>
  <c r="AI235" i="4"/>
  <c r="AJ235" i="4"/>
  <c r="AH236" i="4"/>
  <c r="AI236" i="4"/>
  <c r="AJ236" i="4"/>
  <c r="AH237" i="4"/>
  <c r="AI237" i="4"/>
  <c r="AJ237" i="4"/>
  <c r="AH238" i="4"/>
  <c r="AI238" i="4"/>
  <c r="AJ238" i="4"/>
  <c r="AH239" i="4"/>
  <c r="AI239" i="4"/>
  <c r="AJ239" i="4"/>
  <c r="AH240" i="4"/>
  <c r="AI240" i="4"/>
  <c r="AJ240" i="4"/>
  <c r="AH241" i="4"/>
  <c r="AI241" i="4"/>
  <c r="AJ241" i="4"/>
  <c r="AH242" i="4"/>
  <c r="AI242" i="4"/>
  <c r="AJ242" i="4"/>
  <c r="AH243" i="4"/>
  <c r="AI243" i="4"/>
  <c r="AJ243" i="4"/>
  <c r="AH244" i="4"/>
  <c r="AI244" i="4"/>
  <c r="AJ244" i="4"/>
  <c r="AH245" i="4"/>
  <c r="AI245" i="4"/>
  <c r="AJ245" i="4"/>
  <c r="AH246" i="4"/>
  <c r="AI246" i="4"/>
  <c r="AJ246" i="4"/>
  <c r="AH247" i="4"/>
  <c r="AI247" i="4"/>
  <c r="AJ247" i="4"/>
  <c r="AG353" i="4"/>
  <c r="B357" i="4" s="1"/>
  <c r="AI333" i="4"/>
  <c r="B342" i="4"/>
  <c r="AH333" i="4"/>
  <c r="AG333" i="4"/>
  <c r="AI317" i="4"/>
  <c r="AH317" i="4"/>
  <c r="AG315" i="4"/>
  <c r="B324" i="4" s="1"/>
  <c r="AG317" i="4"/>
  <c r="AI271" i="4"/>
  <c r="AJ271" i="4"/>
  <c r="AK271" i="4"/>
  <c r="AI272" i="4"/>
  <c r="AJ272" i="4"/>
  <c r="AK272" i="4"/>
  <c r="AI273" i="4"/>
  <c r="AJ273" i="4"/>
  <c r="AK273" i="4"/>
  <c r="AI274" i="4"/>
  <c r="AJ274" i="4"/>
  <c r="AK274" i="4"/>
  <c r="AI275" i="4"/>
  <c r="AJ275" i="4"/>
  <c r="AK275" i="4"/>
  <c r="AK270" i="4"/>
  <c r="AJ270" i="4"/>
  <c r="AI270" i="4"/>
  <c r="B454" i="4" l="1"/>
  <c r="AI425" i="4"/>
  <c r="B429" i="4" s="1"/>
  <c r="AJ396" i="4"/>
  <c r="B400" i="4" s="1"/>
  <c r="AO375" i="4"/>
  <c r="AO356" i="4"/>
  <c r="B453" i="4"/>
  <c r="B455" i="4"/>
  <c r="AJ375" i="4"/>
  <c r="AJ317" i="4"/>
  <c r="B325" i="4" s="1"/>
  <c r="AJ333" i="4"/>
  <c r="B343" i="4" s="1"/>
  <c r="AJ356" i="4"/>
  <c r="AG267" i="4"/>
  <c r="AG273" i="4"/>
  <c r="AG274" i="4"/>
  <c r="AG275" i="4"/>
  <c r="AG272" i="4"/>
  <c r="AG271" i="4"/>
  <c r="AG270" i="4"/>
  <c r="AN270" i="4" l="1"/>
  <c r="AM275" i="4"/>
  <c r="B279" i="4" s="1"/>
  <c r="AN273" i="4"/>
  <c r="AN274" i="4"/>
  <c r="AN271" i="4"/>
  <c r="AN275" i="4"/>
  <c r="AN272" i="4"/>
  <c r="AL270" i="4"/>
  <c r="AP376" i="4"/>
  <c r="B377" i="4" s="1"/>
  <c r="AP357" i="4"/>
  <c r="B358" i="4" s="1"/>
  <c r="AH274" i="4"/>
  <c r="AH271" i="4"/>
  <c r="AH275" i="4"/>
  <c r="AH272" i="4"/>
  <c r="AH270" i="4"/>
  <c r="AL271" i="4"/>
  <c r="AL272" i="4"/>
  <c r="AL273" i="4"/>
  <c r="AL274" i="4"/>
  <c r="AL275" i="4"/>
  <c r="AH273" i="4"/>
  <c r="K637" i="4"/>
  <c r="M637" i="4"/>
  <c r="O637" i="4"/>
  <c r="Q637" i="4"/>
  <c r="S637" i="4"/>
  <c r="U637" i="4"/>
  <c r="W637" i="4"/>
  <c r="Y637" i="4"/>
  <c r="AA637" i="4"/>
  <c r="AC637" i="4"/>
  <c r="AC616" i="4"/>
  <c r="AS607" i="4" s="1"/>
  <c r="K616" i="4"/>
  <c r="M616" i="4"/>
  <c r="AS599" i="4" s="1"/>
  <c r="O616" i="4"/>
  <c r="AS600" i="4" s="1"/>
  <c r="Q616" i="4"/>
  <c r="AS601" i="4" s="1"/>
  <c r="S616" i="4"/>
  <c r="AS602" i="4" s="1"/>
  <c r="U616" i="4"/>
  <c r="AS603" i="4" s="1"/>
  <c r="W616" i="4"/>
  <c r="AS604" i="4" s="1"/>
  <c r="Y616" i="4"/>
  <c r="AS605" i="4" s="1"/>
  <c r="AA616" i="4"/>
  <c r="AS606" i="4" s="1"/>
  <c r="AA582" i="4"/>
  <c r="S582" i="4"/>
  <c r="AN574" i="4" s="1"/>
  <c r="W582" i="4"/>
  <c r="AC536" i="4"/>
  <c r="S536" i="4"/>
  <c r="U536" i="4"/>
  <c r="W536" i="4"/>
  <c r="Y536" i="4"/>
  <c r="AA536" i="4"/>
  <c r="V505" i="4"/>
  <c r="V477" i="4"/>
  <c r="Y477" i="4"/>
  <c r="AB477" i="4"/>
  <c r="AS469" i="4" l="1"/>
  <c r="AT469" i="4" s="1"/>
  <c r="B487" i="4" s="1"/>
  <c r="AM574" i="4"/>
  <c r="AN276" i="4"/>
  <c r="B284" i="4" s="1"/>
  <c r="AL276" i="4"/>
  <c r="B283" i="4" s="1"/>
  <c r="AH276" i="4"/>
  <c r="B282" i="4" s="1"/>
  <c r="X425" i="4"/>
  <c r="P276" i="4"/>
  <c r="Q276" i="4"/>
  <c r="R276" i="4"/>
  <c r="S276" i="4"/>
  <c r="T276" i="4"/>
  <c r="U276" i="4"/>
  <c r="V276" i="4"/>
  <c r="W276" i="4"/>
  <c r="X276" i="4"/>
  <c r="Y276" i="4"/>
  <c r="Z276" i="4"/>
  <c r="AA276" i="4"/>
  <c r="AB276" i="4"/>
  <c r="AC276" i="4"/>
  <c r="AD276" i="4"/>
  <c r="M276" i="4"/>
  <c r="J276" i="4"/>
  <c r="V248" i="4"/>
  <c r="Y248" i="4"/>
  <c r="AB248" i="4"/>
  <c r="AD216" i="4"/>
  <c r="AS232" i="4"/>
  <c r="AS233" i="4"/>
  <c r="AS234" i="4"/>
  <c r="AS235" i="4"/>
  <c r="AS236" i="4"/>
  <c r="AS237" i="4"/>
  <c r="AS238" i="4"/>
  <c r="AS239" i="4"/>
  <c r="AS240" i="4"/>
  <c r="AS241" i="4"/>
  <c r="AS242" i="4"/>
  <c r="AS243" i="4"/>
  <c r="AS244" i="4"/>
  <c r="AS245" i="4"/>
  <c r="AS246" i="4"/>
  <c r="AS247" i="4"/>
  <c r="AS231" i="4"/>
  <c r="AP233" i="4"/>
  <c r="AP232" i="4"/>
  <c r="AP231" i="4"/>
  <c r="AO233" i="4"/>
  <c r="AO232" i="4"/>
  <c r="AO231" i="4"/>
  <c r="AN233" i="4"/>
  <c r="AN232" i="4"/>
  <c r="AJ231" i="4"/>
  <c r="AI231" i="4"/>
  <c r="AH229" i="4"/>
  <c r="AH231" i="4"/>
  <c r="DA210" i="4"/>
  <c r="DA209" i="4"/>
  <c r="DA208" i="4"/>
  <c r="CZ210" i="4"/>
  <c r="CZ209" i="4"/>
  <c r="CZ208" i="4"/>
  <c r="CV210" i="4"/>
  <c r="CV209" i="4"/>
  <c r="CV208" i="4"/>
  <c r="CU210" i="4"/>
  <c r="CU209" i="4"/>
  <c r="CU208" i="4"/>
  <c r="CQ210" i="4"/>
  <c r="CQ209" i="4"/>
  <c r="CQ208" i="4"/>
  <c r="CP210" i="4"/>
  <c r="CP209" i="4"/>
  <c r="CP208" i="4"/>
  <c r="CL210" i="4"/>
  <c r="CL209" i="4"/>
  <c r="CL208" i="4"/>
  <c r="CK210" i="4"/>
  <c r="CK209" i="4"/>
  <c r="CK208" i="4"/>
  <c r="CG210" i="4"/>
  <c r="CG209" i="4"/>
  <c r="CG208" i="4"/>
  <c r="CF210" i="4"/>
  <c r="CF209" i="4"/>
  <c r="CF208" i="4"/>
  <c r="CB210" i="4"/>
  <c r="CB209" i="4"/>
  <c r="CB208" i="4"/>
  <c r="CA210" i="4"/>
  <c r="CA209" i="4"/>
  <c r="CA208" i="4"/>
  <c r="BW210" i="4"/>
  <c r="BW209" i="4"/>
  <c r="BW208" i="4"/>
  <c r="BV210" i="4"/>
  <c r="BV209" i="4"/>
  <c r="BV208" i="4"/>
  <c r="BQ210" i="4"/>
  <c r="BQ209" i="4"/>
  <c r="BQ208" i="4"/>
  <c r="BP210" i="4"/>
  <c r="BP209" i="4"/>
  <c r="BP208" i="4"/>
  <c r="G216" i="4"/>
  <c r="H216" i="4"/>
  <c r="I216" i="4"/>
  <c r="J216" i="4"/>
  <c r="K216" i="4"/>
  <c r="L216" i="4"/>
  <c r="M216" i="4"/>
  <c r="N216" i="4"/>
  <c r="O216" i="4"/>
  <c r="P216" i="4"/>
  <c r="Q216" i="4"/>
  <c r="R216" i="4"/>
  <c r="S216" i="4"/>
  <c r="T216" i="4"/>
  <c r="U216" i="4"/>
  <c r="V216" i="4"/>
  <c r="W216" i="4"/>
  <c r="X216" i="4"/>
  <c r="Y216" i="4"/>
  <c r="Z216" i="4"/>
  <c r="AA216" i="4"/>
  <c r="AB216" i="4"/>
  <c r="AC216" i="4"/>
  <c r="AG209" i="4"/>
  <c r="AH209" i="4"/>
  <c r="AI209" i="4"/>
  <c r="AK209" i="4"/>
  <c r="AL209" i="4"/>
  <c r="AM209" i="4"/>
  <c r="AO209" i="4"/>
  <c r="AP209" i="4"/>
  <c r="AQ209" i="4"/>
  <c r="AS209" i="4"/>
  <c r="AT209" i="4"/>
  <c r="AU209" i="4"/>
  <c r="AW209" i="4"/>
  <c r="AX209" i="4"/>
  <c r="AY209" i="4"/>
  <c r="BA209" i="4"/>
  <c r="BB209" i="4"/>
  <c r="BC209" i="4"/>
  <c r="BE209" i="4"/>
  <c r="BF209" i="4"/>
  <c r="BG209" i="4"/>
  <c r="BI209" i="4"/>
  <c r="BJ209" i="4"/>
  <c r="BK209" i="4"/>
  <c r="AG210" i="4"/>
  <c r="AH210" i="4"/>
  <c r="AI210" i="4"/>
  <c r="AK210" i="4"/>
  <c r="AL210" i="4"/>
  <c r="AM210" i="4"/>
  <c r="AO210" i="4"/>
  <c r="AP210" i="4"/>
  <c r="AQ210" i="4"/>
  <c r="AS210" i="4"/>
  <c r="AT210" i="4"/>
  <c r="AU210" i="4"/>
  <c r="AW210" i="4"/>
  <c r="AX210" i="4"/>
  <c r="AY210" i="4"/>
  <c r="BA210" i="4"/>
  <c r="BB210" i="4"/>
  <c r="BC210" i="4"/>
  <c r="BE210" i="4"/>
  <c r="BF210" i="4"/>
  <c r="BG210" i="4"/>
  <c r="BI210" i="4"/>
  <c r="BJ210" i="4"/>
  <c r="BK210" i="4"/>
  <c r="AG211" i="4"/>
  <c r="AH211" i="4"/>
  <c r="AI211" i="4"/>
  <c r="AK211" i="4"/>
  <c r="AL211" i="4"/>
  <c r="AM211" i="4"/>
  <c r="AO211" i="4"/>
  <c r="AP211" i="4"/>
  <c r="AQ211" i="4"/>
  <c r="AS211" i="4"/>
  <c r="AT211" i="4"/>
  <c r="AU211" i="4"/>
  <c r="AW211" i="4"/>
  <c r="AX211" i="4"/>
  <c r="AY211" i="4"/>
  <c r="BA211" i="4"/>
  <c r="BB211" i="4"/>
  <c r="BC211" i="4"/>
  <c r="BE211" i="4"/>
  <c r="BF211" i="4"/>
  <c r="BG211" i="4"/>
  <c r="BI211" i="4"/>
  <c r="BJ211" i="4"/>
  <c r="BK211" i="4"/>
  <c r="AG212" i="4"/>
  <c r="AH212" i="4"/>
  <c r="AI212" i="4"/>
  <c r="AK212" i="4"/>
  <c r="AL212" i="4"/>
  <c r="AM212" i="4"/>
  <c r="AO212" i="4"/>
  <c r="AP212" i="4"/>
  <c r="AQ212" i="4"/>
  <c r="AS212" i="4"/>
  <c r="AT212" i="4"/>
  <c r="AU212" i="4"/>
  <c r="AW212" i="4"/>
  <c r="AX212" i="4"/>
  <c r="AY212" i="4"/>
  <c r="BA212" i="4"/>
  <c r="BB212" i="4"/>
  <c r="BC212" i="4"/>
  <c r="BE212" i="4"/>
  <c r="BF212" i="4"/>
  <c r="BG212" i="4"/>
  <c r="BI212" i="4"/>
  <c r="BJ212" i="4"/>
  <c r="BK212" i="4"/>
  <c r="AG213" i="4"/>
  <c r="AH213" i="4"/>
  <c r="AI213" i="4"/>
  <c r="AK213" i="4"/>
  <c r="AL213" i="4"/>
  <c r="AM213" i="4"/>
  <c r="AO213" i="4"/>
  <c r="AP213" i="4"/>
  <c r="AQ213" i="4"/>
  <c r="AS213" i="4"/>
  <c r="AT213" i="4"/>
  <c r="AU213" i="4"/>
  <c r="AW213" i="4"/>
  <c r="AX213" i="4"/>
  <c r="AY213" i="4"/>
  <c r="BA213" i="4"/>
  <c r="BB213" i="4"/>
  <c r="BC213" i="4"/>
  <c r="BE213" i="4"/>
  <c r="BF213" i="4"/>
  <c r="BG213" i="4"/>
  <c r="BI213" i="4"/>
  <c r="BJ213" i="4"/>
  <c r="BK213" i="4"/>
  <c r="AG214" i="4"/>
  <c r="AH214" i="4"/>
  <c r="AI214" i="4"/>
  <c r="AK214" i="4"/>
  <c r="AL214" i="4"/>
  <c r="AM214" i="4"/>
  <c r="AO214" i="4"/>
  <c r="AP214" i="4"/>
  <c r="AQ214" i="4"/>
  <c r="AS214" i="4"/>
  <c r="AT214" i="4"/>
  <c r="AU214" i="4"/>
  <c r="AW214" i="4"/>
  <c r="AX214" i="4"/>
  <c r="AY214" i="4"/>
  <c r="BA214" i="4"/>
  <c r="BB214" i="4"/>
  <c r="BC214" i="4"/>
  <c r="BE214" i="4"/>
  <c r="BF214" i="4"/>
  <c r="BG214" i="4"/>
  <c r="BI214" i="4"/>
  <c r="BJ214" i="4"/>
  <c r="BK214" i="4"/>
  <c r="AG215" i="4"/>
  <c r="AH215" i="4"/>
  <c r="AI215" i="4"/>
  <c r="AK215" i="4"/>
  <c r="AL215" i="4"/>
  <c r="AM215" i="4"/>
  <c r="AO215" i="4"/>
  <c r="AP215" i="4"/>
  <c r="AQ215" i="4"/>
  <c r="AS215" i="4"/>
  <c r="AT215" i="4"/>
  <c r="AU215" i="4"/>
  <c r="AW215" i="4"/>
  <c r="AX215" i="4"/>
  <c r="AY215" i="4"/>
  <c r="BA215" i="4"/>
  <c r="BB215" i="4"/>
  <c r="BC215" i="4"/>
  <c r="BE215" i="4"/>
  <c r="BF215" i="4"/>
  <c r="BG215" i="4"/>
  <c r="BI215" i="4"/>
  <c r="BJ215" i="4"/>
  <c r="BK215" i="4"/>
  <c r="AG208" i="4"/>
  <c r="AG204" i="4"/>
  <c r="B217" i="4" s="1"/>
  <c r="CY210" i="4"/>
  <c r="CT210" i="4"/>
  <c r="CO210" i="4"/>
  <c r="CJ210" i="4"/>
  <c r="CE210" i="4"/>
  <c r="BZ210" i="4"/>
  <c r="BU210" i="4"/>
  <c r="BO210" i="4"/>
  <c r="CY209" i="4"/>
  <c r="CT209" i="4"/>
  <c r="CO209" i="4"/>
  <c r="CJ209" i="4"/>
  <c r="CE209" i="4"/>
  <c r="BZ209" i="4"/>
  <c r="BU209" i="4"/>
  <c r="BO209" i="4"/>
  <c r="BK208" i="4"/>
  <c r="BJ208" i="4"/>
  <c r="BI208" i="4"/>
  <c r="BG208" i="4"/>
  <c r="BF208" i="4"/>
  <c r="BE208" i="4"/>
  <c r="BC208" i="4"/>
  <c r="BB208" i="4"/>
  <c r="BA208" i="4"/>
  <c r="AY208" i="4"/>
  <c r="AX208" i="4"/>
  <c r="AW208" i="4"/>
  <c r="AU208" i="4"/>
  <c r="AT208" i="4"/>
  <c r="AS208" i="4"/>
  <c r="AQ208" i="4"/>
  <c r="AP208" i="4"/>
  <c r="AO208" i="4"/>
  <c r="AM208" i="4"/>
  <c r="AL208" i="4"/>
  <c r="AK208" i="4"/>
  <c r="AI208" i="4"/>
  <c r="AH208" i="4"/>
  <c r="G198" i="4"/>
  <c r="H198" i="4"/>
  <c r="I198" i="4"/>
  <c r="J198" i="4"/>
  <c r="K198" i="4"/>
  <c r="L198" i="4"/>
  <c r="M198" i="4"/>
  <c r="N198" i="4"/>
  <c r="O198" i="4"/>
  <c r="P198" i="4"/>
  <c r="Q198" i="4"/>
  <c r="R198" i="4"/>
  <c r="S198" i="4"/>
  <c r="T198" i="4"/>
  <c r="U198" i="4"/>
  <c r="V198" i="4"/>
  <c r="W198" i="4"/>
  <c r="X198" i="4"/>
  <c r="Y198" i="4"/>
  <c r="Z198" i="4"/>
  <c r="AA198" i="4"/>
  <c r="AB198" i="4"/>
  <c r="AC198" i="4"/>
  <c r="AD198" i="4"/>
  <c r="DA184" i="4"/>
  <c r="DA183" i="4"/>
  <c r="DA182" i="4"/>
  <c r="CZ184" i="4"/>
  <c r="CZ183" i="4"/>
  <c r="CZ182" i="4"/>
  <c r="CV184" i="4"/>
  <c r="CV183" i="4"/>
  <c r="CV182" i="4"/>
  <c r="CU184" i="4"/>
  <c r="CU183" i="4"/>
  <c r="CU182" i="4"/>
  <c r="CQ184" i="4"/>
  <c r="CQ183" i="4"/>
  <c r="CQ182" i="4"/>
  <c r="CP184" i="4"/>
  <c r="CP183" i="4"/>
  <c r="CP182" i="4"/>
  <c r="CL184" i="4"/>
  <c r="CL183" i="4"/>
  <c r="CL182" i="4"/>
  <c r="CK184" i="4"/>
  <c r="CK183" i="4"/>
  <c r="CK182" i="4"/>
  <c r="CG184" i="4"/>
  <c r="CG183" i="4"/>
  <c r="CG182" i="4"/>
  <c r="CF184" i="4"/>
  <c r="CF183" i="4"/>
  <c r="CF182" i="4"/>
  <c r="CB184" i="4"/>
  <c r="CB183" i="4"/>
  <c r="CB182" i="4"/>
  <c r="CA184" i="4"/>
  <c r="CA183" i="4"/>
  <c r="CA182" i="4"/>
  <c r="BW184" i="4"/>
  <c r="BW183" i="4"/>
  <c r="BW182" i="4"/>
  <c r="BV184" i="4"/>
  <c r="BV183" i="4"/>
  <c r="BV182" i="4"/>
  <c r="BQ184" i="4"/>
  <c r="BQ183" i="4"/>
  <c r="BQ182" i="4"/>
  <c r="BP184" i="4"/>
  <c r="BP183" i="4"/>
  <c r="BP182" i="4"/>
  <c r="AG183" i="4"/>
  <c r="AH183" i="4"/>
  <c r="AI183" i="4"/>
  <c r="AK183" i="4"/>
  <c r="AL183" i="4"/>
  <c r="AM183" i="4"/>
  <c r="AO183" i="4"/>
  <c r="AP183" i="4"/>
  <c r="AQ183" i="4"/>
  <c r="AS183" i="4"/>
  <c r="AT183" i="4"/>
  <c r="AU183" i="4"/>
  <c r="AW183" i="4"/>
  <c r="AX183" i="4"/>
  <c r="AY183" i="4"/>
  <c r="BA183" i="4"/>
  <c r="BB183" i="4"/>
  <c r="BC183" i="4"/>
  <c r="BE183" i="4"/>
  <c r="BF183" i="4"/>
  <c r="BG183" i="4"/>
  <c r="BI183" i="4"/>
  <c r="BJ183" i="4"/>
  <c r="BK183" i="4"/>
  <c r="AG184" i="4"/>
  <c r="AH184" i="4"/>
  <c r="AI184" i="4"/>
  <c r="AK184" i="4"/>
  <c r="AL184" i="4"/>
  <c r="AM184" i="4"/>
  <c r="AO184" i="4"/>
  <c r="AP184" i="4"/>
  <c r="AQ184" i="4"/>
  <c r="AS184" i="4"/>
  <c r="AT184" i="4"/>
  <c r="AU184" i="4"/>
  <c r="AW184" i="4"/>
  <c r="AX184" i="4"/>
  <c r="AY184" i="4"/>
  <c r="BA184" i="4"/>
  <c r="BB184" i="4"/>
  <c r="BC184" i="4"/>
  <c r="BE184" i="4"/>
  <c r="BF184" i="4"/>
  <c r="BG184" i="4"/>
  <c r="BI184" i="4"/>
  <c r="BJ184" i="4"/>
  <c r="BK184" i="4"/>
  <c r="AG185" i="4"/>
  <c r="AH185" i="4"/>
  <c r="AI185" i="4"/>
  <c r="AK185" i="4"/>
  <c r="AL185" i="4"/>
  <c r="AM185" i="4"/>
  <c r="AO185" i="4"/>
  <c r="AP185" i="4"/>
  <c r="AQ185" i="4"/>
  <c r="AS185" i="4"/>
  <c r="AT185" i="4"/>
  <c r="AU185" i="4"/>
  <c r="AW185" i="4"/>
  <c r="AX185" i="4"/>
  <c r="AY185" i="4"/>
  <c r="BA185" i="4"/>
  <c r="BB185" i="4"/>
  <c r="BC185" i="4"/>
  <c r="BE185" i="4"/>
  <c r="BF185" i="4"/>
  <c r="BG185" i="4"/>
  <c r="BI185" i="4"/>
  <c r="BJ185" i="4"/>
  <c r="BK185" i="4"/>
  <c r="AG186" i="4"/>
  <c r="AH186" i="4"/>
  <c r="AI186" i="4"/>
  <c r="AK186" i="4"/>
  <c r="AL186" i="4"/>
  <c r="AM186" i="4"/>
  <c r="AO186" i="4"/>
  <c r="AP186" i="4"/>
  <c r="AQ186" i="4"/>
  <c r="AS186" i="4"/>
  <c r="AT186" i="4"/>
  <c r="AU186" i="4"/>
  <c r="AW186" i="4"/>
  <c r="AX186" i="4"/>
  <c r="AY186" i="4"/>
  <c r="BA186" i="4"/>
  <c r="BB186" i="4"/>
  <c r="BC186" i="4"/>
  <c r="BE186" i="4"/>
  <c r="BF186" i="4"/>
  <c r="BG186" i="4"/>
  <c r="BI186" i="4"/>
  <c r="BJ186" i="4"/>
  <c r="BK186" i="4"/>
  <c r="AG187" i="4"/>
  <c r="AH187" i="4"/>
  <c r="AI187" i="4"/>
  <c r="AK187" i="4"/>
  <c r="AL187" i="4"/>
  <c r="AM187" i="4"/>
  <c r="AO187" i="4"/>
  <c r="AP187" i="4"/>
  <c r="AQ187" i="4"/>
  <c r="AS187" i="4"/>
  <c r="AT187" i="4"/>
  <c r="AU187" i="4"/>
  <c r="AW187" i="4"/>
  <c r="AX187" i="4"/>
  <c r="AY187" i="4"/>
  <c r="BA187" i="4"/>
  <c r="BB187" i="4"/>
  <c r="BC187" i="4"/>
  <c r="BE187" i="4"/>
  <c r="BF187" i="4"/>
  <c r="BG187" i="4"/>
  <c r="BI187" i="4"/>
  <c r="BJ187" i="4"/>
  <c r="BK187" i="4"/>
  <c r="AG188" i="4"/>
  <c r="AH188" i="4"/>
  <c r="AI188" i="4"/>
  <c r="AK188" i="4"/>
  <c r="AL188" i="4"/>
  <c r="AM188" i="4"/>
  <c r="AO188" i="4"/>
  <c r="AP188" i="4"/>
  <c r="AQ188" i="4"/>
  <c r="AS188" i="4"/>
  <c r="AT188" i="4"/>
  <c r="AU188" i="4"/>
  <c r="AW188" i="4"/>
  <c r="AX188" i="4"/>
  <c r="AY188" i="4"/>
  <c r="BA188" i="4"/>
  <c r="BB188" i="4"/>
  <c r="BC188" i="4"/>
  <c r="BE188" i="4"/>
  <c r="BF188" i="4"/>
  <c r="BG188" i="4"/>
  <c r="BI188" i="4"/>
  <c r="BJ188" i="4"/>
  <c r="BK188" i="4"/>
  <c r="AG189" i="4"/>
  <c r="AH189" i="4"/>
  <c r="AI189" i="4"/>
  <c r="AK189" i="4"/>
  <c r="AL189" i="4"/>
  <c r="AM189" i="4"/>
  <c r="AO189" i="4"/>
  <c r="AP189" i="4"/>
  <c r="AQ189" i="4"/>
  <c r="AS189" i="4"/>
  <c r="AT189" i="4"/>
  <c r="AU189" i="4"/>
  <c r="AW189" i="4"/>
  <c r="AX189" i="4"/>
  <c r="AY189" i="4"/>
  <c r="BA189" i="4"/>
  <c r="BB189" i="4"/>
  <c r="BC189" i="4"/>
  <c r="BE189" i="4"/>
  <c r="BF189" i="4"/>
  <c r="BG189" i="4"/>
  <c r="BI189" i="4"/>
  <c r="BJ189" i="4"/>
  <c r="BK189" i="4"/>
  <c r="AG190" i="4"/>
  <c r="AH190" i="4"/>
  <c r="AI190" i="4"/>
  <c r="AK190" i="4"/>
  <c r="AL190" i="4"/>
  <c r="AM190" i="4"/>
  <c r="AO190" i="4"/>
  <c r="AP190" i="4"/>
  <c r="AQ190" i="4"/>
  <c r="AS190" i="4"/>
  <c r="AT190" i="4"/>
  <c r="AU190" i="4"/>
  <c r="AW190" i="4"/>
  <c r="AX190" i="4"/>
  <c r="AY190" i="4"/>
  <c r="BA190" i="4"/>
  <c r="BB190" i="4"/>
  <c r="BC190" i="4"/>
  <c r="BE190" i="4"/>
  <c r="BF190" i="4"/>
  <c r="BG190" i="4"/>
  <c r="BI190" i="4"/>
  <c r="BJ190" i="4"/>
  <c r="BK190" i="4"/>
  <c r="AG191" i="4"/>
  <c r="AH191" i="4"/>
  <c r="AI191" i="4"/>
  <c r="AK191" i="4"/>
  <c r="AL191" i="4"/>
  <c r="AM191" i="4"/>
  <c r="AO191" i="4"/>
  <c r="AP191" i="4"/>
  <c r="AQ191" i="4"/>
  <c r="AS191" i="4"/>
  <c r="AT191" i="4"/>
  <c r="AU191" i="4"/>
  <c r="AW191" i="4"/>
  <c r="AX191" i="4"/>
  <c r="AY191" i="4"/>
  <c r="BA191" i="4"/>
  <c r="BB191" i="4"/>
  <c r="BC191" i="4"/>
  <c r="BE191" i="4"/>
  <c r="BF191" i="4"/>
  <c r="BG191" i="4"/>
  <c r="BI191" i="4"/>
  <c r="BJ191" i="4"/>
  <c r="BK191" i="4"/>
  <c r="AG192" i="4"/>
  <c r="AH192" i="4"/>
  <c r="AI192" i="4"/>
  <c r="AK192" i="4"/>
  <c r="AL192" i="4"/>
  <c r="AM192" i="4"/>
  <c r="AO192" i="4"/>
  <c r="AP192" i="4"/>
  <c r="AQ192" i="4"/>
  <c r="AS192" i="4"/>
  <c r="AT192" i="4"/>
  <c r="AU192" i="4"/>
  <c r="AW192" i="4"/>
  <c r="AX192" i="4"/>
  <c r="AY192" i="4"/>
  <c r="BA192" i="4"/>
  <c r="BB192" i="4"/>
  <c r="BC192" i="4"/>
  <c r="BE192" i="4"/>
  <c r="BF192" i="4"/>
  <c r="BG192" i="4"/>
  <c r="BI192" i="4"/>
  <c r="BJ192" i="4"/>
  <c r="BK192" i="4"/>
  <c r="AG193" i="4"/>
  <c r="AH193" i="4"/>
  <c r="AI193" i="4"/>
  <c r="AK193" i="4"/>
  <c r="AL193" i="4"/>
  <c r="AM193" i="4"/>
  <c r="AO193" i="4"/>
  <c r="AP193" i="4"/>
  <c r="AQ193" i="4"/>
  <c r="AS193" i="4"/>
  <c r="AT193" i="4"/>
  <c r="AU193" i="4"/>
  <c r="AW193" i="4"/>
  <c r="AX193" i="4"/>
  <c r="AY193" i="4"/>
  <c r="BA193" i="4"/>
  <c r="BB193" i="4"/>
  <c r="BC193" i="4"/>
  <c r="BE193" i="4"/>
  <c r="BF193" i="4"/>
  <c r="BG193" i="4"/>
  <c r="BI193" i="4"/>
  <c r="BJ193" i="4"/>
  <c r="BK193" i="4"/>
  <c r="AG194" i="4"/>
  <c r="AH194" i="4"/>
  <c r="AI194" i="4"/>
  <c r="AK194" i="4"/>
  <c r="AL194" i="4"/>
  <c r="AM194" i="4"/>
  <c r="AO194" i="4"/>
  <c r="AP194" i="4"/>
  <c r="AQ194" i="4"/>
  <c r="AS194" i="4"/>
  <c r="AT194" i="4"/>
  <c r="AU194" i="4"/>
  <c r="AW194" i="4"/>
  <c r="AX194" i="4"/>
  <c r="AY194" i="4"/>
  <c r="BA194" i="4"/>
  <c r="BB194" i="4"/>
  <c r="BC194" i="4"/>
  <c r="BE194" i="4"/>
  <c r="BF194" i="4"/>
  <c r="BG194" i="4"/>
  <c r="BI194" i="4"/>
  <c r="BJ194" i="4"/>
  <c r="BK194" i="4"/>
  <c r="AG195" i="4"/>
  <c r="AH195" i="4"/>
  <c r="AI195" i="4"/>
  <c r="AK195" i="4"/>
  <c r="AL195" i="4"/>
  <c r="AM195" i="4"/>
  <c r="AO195" i="4"/>
  <c r="AP195" i="4"/>
  <c r="AQ195" i="4"/>
  <c r="AS195" i="4"/>
  <c r="AT195" i="4"/>
  <c r="AU195" i="4"/>
  <c r="AW195" i="4"/>
  <c r="AX195" i="4"/>
  <c r="AY195" i="4"/>
  <c r="BA195" i="4"/>
  <c r="BB195" i="4"/>
  <c r="BC195" i="4"/>
  <c r="BE195" i="4"/>
  <c r="BF195" i="4"/>
  <c r="BG195" i="4"/>
  <c r="BI195" i="4"/>
  <c r="BJ195" i="4"/>
  <c r="BK195" i="4"/>
  <c r="AG196" i="4"/>
  <c r="AH196" i="4"/>
  <c r="AI196" i="4"/>
  <c r="AK196" i="4"/>
  <c r="AL196" i="4"/>
  <c r="AM196" i="4"/>
  <c r="AO196" i="4"/>
  <c r="AP196" i="4"/>
  <c r="AQ196" i="4"/>
  <c r="AS196" i="4"/>
  <c r="AT196" i="4"/>
  <c r="AU196" i="4"/>
  <c r="AW196" i="4"/>
  <c r="AX196" i="4"/>
  <c r="AY196" i="4"/>
  <c r="BA196" i="4"/>
  <c r="BB196" i="4"/>
  <c r="BC196" i="4"/>
  <c r="BE196" i="4"/>
  <c r="BF196" i="4"/>
  <c r="BG196" i="4"/>
  <c r="BI196" i="4"/>
  <c r="BJ196" i="4"/>
  <c r="BK196" i="4"/>
  <c r="AG197" i="4"/>
  <c r="AH197" i="4"/>
  <c r="AI197" i="4"/>
  <c r="AK197" i="4"/>
  <c r="AL197" i="4"/>
  <c r="AM197" i="4"/>
  <c r="AO197" i="4"/>
  <c r="AP197" i="4"/>
  <c r="AQ197" i="4"/>
  <c r="AS197" i="4"/>
  <c r="AT197" i="4"/>
  <c r="AU197" i="4"/>
  <c r="AW197" i="4"/>
  <c r="AX197" i="4"/>
  <c r="AY197" i="4"/>
  <c r="BA197" i="4"/>
  <c r="BB197" i="4"/>
  <c r="BC197" i="4"/>
  <c r="BE197" i="4"/>
  <c r="BF197" i="4"/>
  <c r="BG197" i="4"/>
  <c r="BI197" i="4"/>
  <c r="BJ197" i="4"/>
  <c r="BK197" i="4"/>
  <c r="AG178" i="4"/>
  <c r="B199" i="4" s="1"/>
  <c r="CY184" i="4"/>
  <c r="CT184" i="4"/>
  <c r="CO184" i="4"/>
  <c r="CJ184" i="4"/>
  <c r="CE184" i="4"/>
  <c r="BZ184" i="4"/>
  <c r="BU184" i="4"/>
  <c r="BO184" i="4"/>
  <c r="CY183" i="4"/>
  <c r="CT183" i="4"/>
  <c r="CO183" i="4"/>
  <c r="CJ183" i="4"/>
  <c r="CE183" i="4"/>
  <c r="BZ183" i="4"/>
  <c r="BU183" i="4"/>
  <c r="BO183" i="4"/>
  <c r="BK182" i="4"/>
  <c r="BJ182" i="4"/>
  <c r="BI182" i="4"/>
  <c r="BG182" i="4"/>
  <c r="BF182" i="4"/>
  <c r="BE182" i="4"/>
  <c r="BC182" i="4"/>
  <c r="BB182" i="4"/>
  <c r="BA182" i="4"/>
  <c r="AY182" i="4"/>
  <c r="AX182" i="4"/>
  <c r="AW182" i="4"/>
  <c r="AU182" i="4"/>
  <c r="AT182" i="4"/>
  <c r="AS182" i="4"/>
  <c r="AQ182" i="4"/>
  <c r="AP182" i="4"/>
  <c r="AO182" i="4"/>
  <c r="AM182" i="4"/>
  <c r="AL182" i="4"/>
  <c r="AK182" i="4"/>
  <c r="AI182" i="4"/>
  <c r="AH182" i="4"/>
  <c r="AG182" i="4"/>
  <c r="G172" i="4"/>
  <c r="H172" i="4"/>
  <c r="I172" i="4"/>
  <c r="J172" i="4"/>
  <c r="K172" i="4"/>
  <c r="L172" i="4"/>
  <c r="M172" i="4"/>
  <c r="N172" i="4"/>
  <c r="O172" i="4"/>
  <c r="P172" i="4"/>
  <c r="Q172" i="4"/>
  <c r="R172" i="4"/>
  <c r="S172" i="4"/>
  <c r="T172" i="4"/>
  <c r="U172" i="4"/>
  <c r="V172" i="4"/>
  <c r="W172" i="4"/>
  <c r="X172" i="4"/>
  <c r="Y172" i="4"/>
  <c r="Z172" i="4"/>
  <c r="AA172" i="4"/>
  <c r="AB172" i="4"/>
  <c r="AC172" i="4"/>
  <c r="AD172" i="4"/>
  <c r="DA165" i="4"/>
  <c r="DA164" i="4"/>
  <c r="DA163" i="4"/>
  <c r="CZ165" i="4"/>
  <c r="CZ164" i="4"/>
  <c r="CZ163" i="4"/>
  <c r="CV165" i="4"/>
  <c r="CV164" i="4"/>
  <c r="CV163" i="4"/>
  <c r="CU165" i="4"/>
  <c r="CU164" i="4"/>
  <c r="CU163" i="4"/>
  <c r="CQ165" i="4"/>
  <c r="CQ164" i="4"/>
  <c r="CQ163" i="4"/>
  <c r="CP165" i="4"/>
  <c r="CP164" i="4"/>
  <c r="CP163" i="4"/>
  <c r="CL165" i="4"/>
  <c r="CL164" i="4"/>
  <c r="CL163" i="4"/>
  <c r="CK165" i="4"/>
  <c r="CK164" i="4"/>
  <c r="CK163" i="4"/>
  <c r="CG165" i="4"/>
  <c r="CG164" i="4"/>
  <c r="CG163" i="4"/>
  <c r="CF165" i="4"/>
  <c r="CF164" i="4"/>
  <c r="CF163" i="4"/>
  <c r="CB165" i="4"/>
  <c r="CB164" i="4"/>
  <c r="CB163" i="4"/>
  <c r="CA165" i="4"/>
  <c r="CA164" i="4"/>
  <c r="CA163" i="4"/>
  <c r="BW165" i="4"/>
  <c r="BW164" i="4"/>
  <c r="BW163" i="4"/>
  <c r="BV165" i="4"/>
  <c r="BV164" i="4"/>
  <c r="BV163" i="4"/>
  <c r="BQ165" i="4"/>
  <c r="BQ164" i="4"/>
  <c r="BQ163" i="4"/>
  <c r="BP165" i="4"/>
  <c r="BP164" i="4"/>
  <c r="BP163" i="4"/>
  <c r="BE164" i="4"/>
  <c r="BF164" i="4"/>
  <c r="BG164" i="4"/>
  <c r="BI164" i="4"/>
  <c r="BJ164" i="4"/>
  <c r="BK164" i="4"/>
  <c r="BE165" i="4"/>
  <c r="BF165" i="4"/>
  <c r="BG165" i="4"/>
  <c r="BI165" i="4"/>
  <c r="BJ165" i="4"/>
  <c r="BK165" i="4"/>
  <c r="BE166" i="4"/>
  <c r="BF166" i="4"/>
  <c r="BG166" i="4"/>
  <c r="BI166" i="4"/>
  <c r="BJ166" i="4"/>
  <c r="BK166" i="4"/>
  <c r="BE167" i="4"/>
  <c r="BF167" i="4"/>
  <c r="BG167" i="4"/>
  <c r="BI167" i="4"/>
  <c r="BJ167" i="4"/>
  <c r="BK167" i="4"/>
  <c r="BE168" i="4"/>
  <c r="BF168" i="4"/>
  <c r="BG168" i="4"/>
  <c r="BI168" i="4"/>
  <c r="BJ168" i="4"/>
  <c r="BK168" i="4"/>
  <c r="BE169" i="4"/>
  <c r="BF169" i="4"/>
  <c r="BG169" i="4"/>
  <c r="BI169" i="4"/>
  <c r="BJ169" i="4"/>
  <c r="BK169" i="4"/>
  <c r="BE170" i="4"/>
  <c r="BF170" i="4"/>
  <c r="BG170" i="4"/>
  <c r="BI170" i="4"/>
  <c r="BJ170" i="4"/>
  <c r="BK170" i="4"/>
  <c r="BE171" i="4"/>
  <c r="BF171" i="4"/>
  <c r="BG171" i="4"/>
  <c r="BI171" i="4"/>
  <c r="BJ171" i="4"/>
  <c r="BK171" i="4"/>
  <c r="AW164" i="4"/>
  <c r="AX164" i="4"/>
  <c r="AY164" i="4"/>
  <c r="BA164" i="4"/>
  <c r="BB164" i="4"/>
  <c r="BC164" i="4"/>
  <c r="AW165" i="4"/>
  <c r="AX165" i="4"/>
  <c r="AY165" i="4"/>
  <c r="BA165" i="4"/>
  <c r="BB165" i="4"/>
  <c r="BC165" i="4"/>
  <c r="AW166" i="4"/>
  <c r="AX166" i="4"/>
  <c r="AY166" i="4"/>
  <c r="BA166" i="4"/>
  <c r="BB166" i="4"/>
  <c r="BC166" i="4"/>
  <c r="AW167" i="4"/>
  <c r="AX167" i="4"/>
  <c r="AY167" i="4"/>
  <c r="BA167" i="4"/>
  <c r="BB167" i="4"/>
  <c r="BC167" i="4"/>
  <c r="AW168" i="4"/>
  <c r="AX168" i="4"/>
  <c r="AY168" i="4"/>
  <c r="BA168" i="4"/>
  <c r="BB168" i="4"/>
  <c r="BC168" i="4"/>
  <c r="AW169" i="4"/>
  <c r="AX169" i="4"/>
  <c r="AY169" i="4"/>
  <c r="BA169" i="4"/>
  <c r="BB169" i="4"/>
  <c r="BC169" i="4"/>
  <c r="AW170" i="4"/>
  <c r="AX170" i="4"/>
  <c r="AY170" i="4"/>
  <c r="BA170" i="4"/>
  <c r="BB170" i="4"/>
  <c r="BC170" i="4"/>
  <c r="AW171" i="4"/>
  <c r="AX171" i="4"/>
  <c r="AY171" i="4"/>
  <c r="BA171" i="4"/>
  <c r="BB171" i="4"/>
  <c r="BC171" i="4"/>
  <c r="AS164" i="4"/>
  <c r="AT164" i="4"/>
  <c r="AU164" i="4"/>
  <c r="AS165" i="4"/>
  <c r="AT165" i="4"/>
  <c r="AU165" i="4"/>
  <c r="AS166" i="4"/>
  <c r="AT166" i="4"/>
  <c r="AU166" i="4"/>
  <c r="AS167" i="4"/>
  <c r="AT167" i="4"/>
  <c r="AU167" i="4"/>
  <c r="AS168" i="4"/>
  <c r="AT168" i="4"/>
  <c r="AU168" i="4"/>
  <c r="AS169" i="4"/>
  <c r="AT169" i="4"/>
  <c r="AU169" i="4"/>
  <c r="AS170" i="4"/>
  <c r="AT170" i="4"/>
  <c r="AU170" i="4"/>
  <c r="AS171" i="4"/>
  <c r="AT171" i="4"/>
  <c r="AU171" i="4"/>
  <c r="AO164" i="4"/>
  <c r="AP164" i="4"/>
  <c r="AQ164" i="4"/>
  <c r="AO165" i="4"/>
  <c r="AP165" i="4"/>
  <c r="AQ165" i="4"/>
  <c r="AO166" i="4"/>
  <c r="AP166" i="4"/>
  <c r="AQ166" i="4"/>
  <c r="AO167" i="4"/>
  <c r="AP167" i="4"/>
  <c r="AQ167" i="4"/>
  <c r="AO168" i="4"/>
  <c r="AP168" i="4"/>
  <c r="AQ168" i="4"/>
  <c r="AO169" i="4"/>
  <c r="AP169" i="4"/>
  <c r="AQ169" i="4"/>
  <c r="AO170" i="4"/>
  <c r="AP170" i="4"/>
  <c r="AQ170" i="4"/>
  <c r="AO171" i="4"/>
  <c r="AP171" i="4"/>
  <c r="AQ171" i="4"/>
  <c r="AP163" i="4"/>
  <c r="AO163" i="4"/>
  <c r="AK164" i="4"/>
  <c r="AL164" i="4"/>
  <c r="AM164" i="4"/>
  <c r="AK165" i="4"/>
  <c r="AL165" i="4"/>
  <c r="AM165" i="4"/>
  <c r="AK166" i="4"/>
  <c r="AL166" i="4"/>
  <c r="AM166" i="4"/>
  <c r="AK167" i="4"/>
  <c r="AL167" i="4"/>
  <c r="AM167" i="4"/>
  <c r="AK168" i="4"/>
  <c r="AL168" i="4"/>
  <c r="AM168" i="4"/>
  <c r="AK169" i="4"/>
  <c r="AL169" i="4"/>
  <c r="AM169" i="4"/>
  <c r="AK170" i="4"/>
  <c r="AL170" i="4"/>
  <c r="AM170" i="4"/>
  <c r="AK171" i="4"/>
  <c r="AL171" i="4"/>
  <c r="AM171" i="4"/>
  <c r="AG164" i="4"/>
  <c r="AH164" i="4"/>
  <c r="AI164" i="4"/>
  <c r="AG165" i="4"/>
  <c r="AH165" i="4"/>
  <c r="AI165" i="4"/>
  <c r="AG166" i="4"/>
  <c r="AH166" i="4"/>
  <c r="AI166" i="4"/>
  <c r="AG167" i="4"/>
  <c r="AH167" i="4"/>
  <c r="AI167" i="4"/>
  <c r="AG168" i="4"/>
  <c r="AH168" i="4"/>
  <c r="AI168" i="4"/>
  <c r="AG169" i="4"/>
  <c r="AH169" i="4"/>
  <c r="AI169" i="4"/>
  <c r="AG170" i="4"/>
  <c r="AH170" i="4"/>
  <c r="AI170" i="4"/>
  <c r="AG171" i="4"/>
  <c r="AH171" i="4"/>
  <c r="AI171" i="4"/>
  <c r="AI163" i="4"/>
  <c r="AH163" i="4"/>
  <c r="AG163" i="4"/>
  <c r="AG159" i="4"/>
  <c r="B173" i="4" s="1"/>
  <c r="CY165" i="4"/>
  <c r="CT165" i="4"/>
  <c r="CO165" i="4"/>
  <c r="CJ165" i="4"/>
  <c r="CE165" i="4"/>
  <c r="BZ165" i="4"/>
  <c r="BU165" i="4"/>
  <c r="BO165" i="4"/>
  <c r="CY164" i="4"/>
  <c r="CT164" i="4"/>
  <c r="CO164" i="4"/>
  <c r="CJ164" i="4"/>
  <c r="CE164" i="4"/>
  <c r="BZ164" i="4"/>
  <c r="BU164" i="4"/>
  <c r="BO164" i="4"/>
  <c r="BK163" i="4"/>
  <c r="BJ163" i="4"/>
  <c r="BI163" i="4"/>
  <c r="BG163" i="4"/>
  <c r="BF163" i="4"/>
  <c r="BE163" i="4"/>
  <c r="BC163" i="4"/>
  <c r="BB163" i="4"/>
  <c r="BA163" i="4"/>
  <c r="AY163" i="4"/>
  <c r="AX163" i="4"/>
  <c r="AW163" i="4"/>
  <c r="AU163" i="4"/>
  <c r="AT163" i="4"/>
  <c r="AS163" i="4"/>
  <c r="AQ163" i="4"/>
  <c r="AM163" i="4"/>
  <c r="AL163" i="4"/>
  <c r="AK163" i="4"/>
  <c r="G153" i="4"/>
  <c r="H153" i="4"/>
  <c r="I153" i="4"/>
  <c r="J153" i="4"/>
  <c r="K153" i="4"/>
  <c r="L153" i="4"/>
  <c r="M153" i="4"/>
  <c r="N153" i="4"/>
  <c r="O153" i="4"/>
  <c r="P153" i="4"/>
  <c r="Q153" i="4"/>
  <c r="R153" i="4"/>
  <c r="S153" i="4"/>
  <c r="T153" i="4"/>
  <c r="U153" i="4"/>
  <c r="V153" i="4"/>
  <c r="W153" i="4"/>
  <c r="X153" i="4"/>
  <c r="Y153" i="4"/>
  <c r="Z153" i="4"/>
  <c r="AA153" i="4"/>
  <c r="AB153" i="4"/>
  <c r="AC153" i="4"/>
  <c r="AD153" i="4"/>
  <c r="G139" i="4"/>
  <c r="CB150" i="4"/>
  <c r="CB149" i="4"/>
  <c r="CB148" i="4"/>
  <c r="BA149" i="4"/>
  <c r="BB149" i="4"/>
  <c r="BC149" i="4"/>
  <c r="BE149" i="4"/>
  <c r="BF149" i="4"/>
  <c r="BG149" i="4"/>
  <c r="BI149" i="4"/>
  <c r="BJ149" i="4"/>
  <c r="BK149" i="4"/>
  <c r="BA150" i="4"/>
  <c r="BB150" i="4"/>
  <c r="BC150" i="4"/>
  <c r="BE150" i="4"/>
  <c r="BF150" i="4"/>
  <c r="BG150" i="4"/>
  <c r="BI150" i="4"/>
  <c r="BJ150" i="4"/>
  <c r="BK150" i="4"/>
  <c r="BA151" i="4"/>
  <c r="BB151" i="4"/>
  <c r="BC151" i="4"/>
  <c r="BE151" i="4"/>
  <c r="BF151" i="4"/>
  <c r="BG151" i="4"/>
  <c r="BI151" i="4"/>
  <c r="BJ151" i="4"/>
  <c r="BK151" i="4"/>
  <c r="BA152" i="4"/>
  <c r="BB152" i="4"/>
  <c r="BC152" i="4"/>
  <c r="BE152" i="4"/>
  <c r="BF152" i="4"/>
  <c r="BG152" i="4"/>
  <c r="BI152" i="4"/>
  <c r="BJ152" i="4"/>
  <c r="BK152" i="4"/>
  <c r="BK148" i="4"/>
  <c r="BJ148" i="4"/>
  <c r="BI148" i="4"/>
  <c r="BG148" i="4"/>
  <c r="BF148" i="4"/>
  <c r="BE148" i="4"/>
  <c r="BC148" i="4"/>
  <c r="BB148" i="4"/>
  <c r="BA148" i="4"/>
  <c r="AW149" i="4"/>
  <c r="AX149" i="4"/>
  <c r="AY149" i="4"/>
  <c r="AW150" i="4"/>
  <c r="AX150" i="4"/>
  <c r="AY150" i="4"/>
  <c r="AW151" i="4"/>
  <c r="AX151" i="4"/>
  <c r="AY151" i="4"/>
  <c r="AW152" i="4"/>
  <c r="AX152" i="4"/>
  <c r="AY152" i="4"/>
  <c r="AY148" i="4"/>
  <c r="AX148" i="4"/>
  <c r="AW148" i="4"/>
  <c r="AS149" i="4"/>
  <c r="AT149" i="4"/>
  <c r="AU149" i="4"/>
  <c r="AS150" i="4"/>
  <c r="AT150" i="4"/>
  <c r="AU150" i="4"/>
  <c r="AS151" i="4"/>
  <c r="AT151" i="4"/>
  <c r="AU151" i="4"/>
  <c r="AS152" i="4"/>
  <c r="AT152" i="4"/>
  <c r="AU152" i="4"/>
  <c r="AU148" i="4"/>
  <c r="AT148" i="4"/>
  <c r="AS148" i="4"/>
  <c r="AO149" i="4"/>
  <c r="AP149" i="4"/>
  <c r="AQ149" i="4"/>
  <c r="AO150" i="4"/>
  <c r="AP150" i="4"/>
  <c r="AQ150" i="4"/>
  <c r="AO151" i="4"/>
  <c r="AP151" i="4"/>
  <c r="AQ151" i="4"/>
  <c r="AO152" i="4"/>
  <c r="AP152" i="4"/>
  <c r="AQ152" i="4"/>
  <c r="AQ148" i="4"/>
  <c r="AP148" i="4"/>
  <c r="AO148" i="4"/>
  <c r="AK149" i="4"/>
  <c r="AL149" i="4"/>
  <c r="AM149" i="4"/>
  <c r="AK150" i="4"/>
  <c r="AL150" i="4"/>
  <c r="AM150" i="4"/>
  <c r="AK151" i="4"/>
  <c r="AL151" i="4"/>
  <c r="AM151" i="4"/>
  <c r="AK152" i="4"/>
  <c r="AL152" i="4"/>
  <c r="AM152" i="4"/>
  <c r="AK148" i="4"/>
  <c r="AM148" i="4"/>
  <c r="AL148" i="4"/>
  <c r="AG148" i="4"/>
  <c r="AG149" i="4"/>
  <c r="AH149" i="4"/>
  <c r="AI149" i="4"/>
  <c r="AG150" i="4"/>
  <c r="AH150" i="4"/>
  <c r="AI150" i="4"/>
  <c r="AG151" i="4"/>
  <c r="AH151" i="4"/>
  <c r="AI151" i="4"/>
  <c r="AG152" i="4"/>
  <c r="AH152" i="4"/>
  <c r="AI152" i="4"/>
  <c r="AI148" i="4"/>
  <c r="AH148" i="4"/>
  <c r="AG144" i="4"/>
  <c r="J139" i="4"/>
  <c r="M139" i="4"/>
  <c r="P139" i="4"/>
  <c r="S139" i="4"/>
  <c r="V139" i="4"/>
  <c r="Y139" i="4"/>
  <c r="AB139" i="4"/>
  <c r="Y106" i="4"/>
  <c r="AG138" i="4"/>
  <c r="AH138" i="4"/>
  <c r="AI138" i="4"/>
  <c r="AG122" i="4"/>
  <c r="B129" i="4" s="1"/>
  <c r="AI124" i="4"/>
  <c r="AH124" i="4"/>
  <c r="AG124" i="4"/>
  <c r="CO208" i="4" l="1"/>
  <c r="CO148" i="4"/>
  <c r="CJ182" i="4"/>
  <c r="CJ148" i="4"/>
  <c r="BU208" i="4"/>
  <c r="BU148" i="4"/>
  <c r="BR149" i="4"/>
  <c r="BR148" i="4"/>
  <c r="BL148" i="4"/>
  <c r="BO182" i="4"/>
  <c r="BO148" i="4"/>
  <c r="CY182" i="4"/>
  <c r="CY148" i="4"/>
  <c r="AN231" i="4"/>
  <c r="CE148" i="4"/>
  <c r="CT208" i="4"/>
  <c r="CT148" i="4"/>
  <c r="BZ208" i="4"/>
  <c r="BZ148" i="4"/>
  <c r="AG247" i="4"/>
  <c r="B251" i="4" s="1"/>
  <c r="AT234" i="4"/>
  <c r="AT238" i="4"/>
  <c r="AT242" i="4"/>
  <c r="AT246" i="4"/>
  <c r="AT235" i="4"/>
  <c r="AT239" i="4"/>
  <c r="AT243" i="4"/>
  <c r="AT247" i="4"/>
  <c r="AT232" i="4"/>
  <c r="AT236" i="4"/>
  <c r="AT240" i="4"/>
  <c r="AT244" i="4"/>
  <c r="AT231" i="4"/>
  <c r="AT233" i="4"/>
  <c r="AT237" i="4"/>
  <c r="AT241" i="4"/>
  <c r="AT245" i="4"/>
  <c r="AV148" i="4"/>
  <c r="B154" i="4"/>
  <c r="AJ124" i="4"/>
  <c r="B130" i="4" s="1"/>
  <c r="AJ152" i="4"/>
  <c r="BR150" i="4"/>
  <c r="BX150" i="4"/>
  <c r="AN148" i="4"/>
  <c r="BH152" i="4"/>
  <c r="BD151" i="4"/>
  <c r="BL149" i="4"/>
  <c r="BL150" i="4"/>
  <c r="BL152" i="4"/>
  <c r="BD150" i="4"/>
  <c r="BD152" i="4"/>
  <c r="BH149" i="4"/>
  <c r="BH151" i="4"/>
  <c r="AN151" i="4"/>
  <c r="BL151" i="4"/>
  <c r="BH150" i="4"/>
  <c r="BD149" i="4"/>
  <c r="CW150" i="4"/>
  <c r="CH148" i="4"/>
  <c r="CY163" i="4"/>
  <c r="AR148" i="4"/>
  <c r="DB148" i="4"/>
  <c r="AJ208" i="4"/>
  <c r="AZ208" i="4"/>
  <c r="AN208" i="4"/>
  <c r="BD208" i="4"/>
  <c r="AJ150" i="4"/>
  <c r="AN150" i="4"/>
  <c r="AZ148" i="4"/>
  <c r="CE163" i="4"/>
  <c r="CH163" i="4" s="1"/>
  <c r="AN182" i="4"/>
  <c r="CM210" i="4"/>
  <c r="AJ138" i="4"/>
  <c r="AJ148" i="4"/>
  <c r="AJ149" i="4"/>
  <c r="AN149" i="4"/>
  <c r="AR152" i="4"/>
  <c r="AR151" i="4"/>
  <c r="AR150" i="4"/>
  <c r="AR149" i="4"/>
  <c r="AV152" i="4"/>
  <c r="AV151" i="4"/>
  <c r="AV150" i="4"/>
  <c r="AV149" i="4"/>
  <c r="BX149" i="4"/>
  <c r="CC148" i="4"/>
  <c r="CW148" i="4"/>
  <c r="CJ163" i="4"/>
  <c r="BU182" i="4"/>
  <c r="BX182" i="4" s="1"/>
  <c r="CO182" i="4"/>
  <c r="CR182" i="4" s="1"/>
  <c r="AZ197" i="4"/>
  <c r="AJ197" i="4"/>
  <c r="AZ196" i="4"/>
  <c r="AJ196" i="4"/>
  <c r="AZ195" i="4"/>
  <c r="AJ195" i="4"/>
  <c r="AZ194" i="4"/>
  <c r="AJ194" i="4"/>
  <c r="AZ193" i="4"/>
  <c r="AJ193" i="4"/>
  <c r="AZ192" i="4"/>
  <c r="AJ192" i="4"/>
  <c r="AZ191" i="4"/>
  <c r="CE208" i="4"/>
  <c r="CH208" i="4" s="1"/>
  <c r="CY208" i="4"/>
  <c r="DB208" i="4" s="1"/>
  <c r="AN152" i="4"/>
  <c r="CM149" i="4"/>
  <c r="CR149" i="4"/>
  <c r="CW149" i="4"/>
  <c r="DB150" i="4"/>
  <c r="BO163" i="4"/>
  <c r="BR163" i="4" s="1"/>
  <c r="CO163" i="4"/>
  <c r="CR163" i="4" s="1"/>
  <c r="AR182" i="4"/>
  <c r="BH182" i="4"/>
  <c r="BZ182" i="4"/>
  <c r="CC182" i="4" s="1"/>
  <c r="CT182" i="4"/>
  <c r="CW182" i="4" s="1"/>
  <c r="AN197" i="4"/>
  <c r="AN196" i="4"/>
  <c r="AN195" i="4"/>
  <c r="AN194" i="4"/>
  <c r="AN193" i="4"/>
  <c r="AN192" i="4"/>
  <c r="BO208" i="4"/>
  <c r="BR208" i="4" s="1"/>
  <c r="CJ208" i="4"/>
  <c r="CM208" i="4" s="1"/>
  <c r="CW208" i="4"/>
  <c r="BX209" i="4"/>
  <c r="CC210" i="4"/>
  <c r="CH210" i="4"/>
  <c r="CW210" i="4"/>
  <c r="AJ151" i="4"/>
  <c r="AZ152" i="4"/>
  <c r="AZ151" i="4"/>
  <c r="AZ150" i="4"/>
  <c r="AZ149" i="4"/>
  <c r="BD148" i="4"/>
  <c r="BH148" i="4"/>
  <c r="BX148" i="4"/>
  <c r="CR150" i="4"/>
  <c r="CR148" i="4"/>
  <c r="CM148" i="4"/>
  <c r="BU163" i="4"/>
  <c r="BX163" i="4" s="1"/>
  <c r="CT163" i="4"/>
  <c r="CW163" i="4" s="1"/>
  <c r="BZ163" i="4"/>
  <c r="CC163" i="4" s="1"/>
  <c r="CE182" i="4"/>
  <c r="CH182" i="4" s="1"/>
  <c r="DB184" i="4"/>
  <c r="CC209" i="4"/>
  <c r="CW209" i="4"/>
  <c r="DB209" i="4"/>
  <c r="CM182" i="4"/>
  <c r="AJ168" i="4"/>
  <c r="BR164" i="4"/>
  <c r="CC165" i="4"/>
  <c r="AR163" i="4"/>
  <c r="BD170" i="4"/>
  <c r="BD167" i="4"/>
  <c r="BH163" i="4"/>
  <c r="CC164" i="4"/>
  <c r="CH165" i="4"/>
  <c r="AN163" i="4"/>
  <c r="AR171" i="4"/>
  <c r="AR170" i="4"/>
  <c r="AR169" i="4"/>
  <c r="AR168" i="4"/>
  <c r="AR167" i="4"/>
  <c r="AR166" i="4"/>
  <c r="AR165" i="4"/>
  <c r="AR164" i="4"/>
  <c r="AV163" i="4"/>
  <c r="BL171" i="4"/>
  <c r="BH171" i="4"/>
  <c r="BL170" i="4"/>
  <c r="BH170" i="4"/>
  <c r="BL169" i="4"/>
  <c r="BH169" i="4"/>
  <c r="BL168" i="4"/>
  <c r="BH168" i="4"/>
  <c r="BL167" i="4"/>
  <c r="BH167" i="4"/>
  <c r="BL166" i="4"/>
  <c r="BH166" i="4"/>
  <c r="BL165" i="4"/>
  <c r="BH165" i="4"/>
  <c r="BL164" i="4"/>
  <c r="BH164" i="4"/>
  <c r="BX165" i="4"/>
  <c r="CH164" i="4"/>
  <c r="CM164" i="4"/>
  <c r="DB165" i="4"/>
  <c r="AJ163" i="4"/>
  <c r="AJ170" i="4"/>
  <c r="AJ169" i="4"/>
  <c r="AJ167" i="4"/>
  <c r="AJ166" i="4"/>
  <c r="AJ165" i="4"/>
  <c r="AJ164" i="4"/>
  <c r="AJ171" i="4"/>
  <c r="BD163" i="4"/>
  <c r="CR164" i="4"/>
  <c r="CW165" i="4"/>
  <c r="DB163" i="4"/>
  <c r="BD171" i="4"/>
  <c r="AZ171" i="4"/>
  <c r="AZ170" i="4"/>
  <c r="BD169" i="4"/>
  <c r="AZ169" i="4"/>
  <c r="BD168" i="4"/>
  <c r="AZ168" i="4"/>
  <c r="AZ167" i="4"/>
  <c r="BD166" i="4"/>
  <c r="AZ166" i="4"/>
  <c r="BD165" i="4"/>
  <c r="AZ165" i="4"/>
  <c r="BD164" i="4"/>
  <c r="AZ164" i="4"/>
  <c r="BL163" i="4"/>
  <c r="CW164" i="4"/>
  <c r="DB164" i="4"/>
  <c r="AN171" i="4"/>
  <c r="AN170" i="4"/>
  <c r="AN169" i="4"/>
  <c r="AN168" i="4"/>
  <c r="AN167" i="4"/>
  <c r="AN166" i="4"/>
  <c r="AN165" i="4"/>
  <c r="AN164" i="4"/>
  <c r="AV171" i="4"/>
  <c r="AV170" i="4"/>
  <c r="AV169" i="4"/>
  <c r="AV168" i="4"/>
  <c r="AV167" i="4"/>
  <c r="AV166" i="4"/>
  <c r="AV165" i="4"/>
  <c r="AV164" i="4"/>
  <c r="AZ163" i="4"/>
  <c r="BR165" i="4"/>
  <c r="BX164" i="4"/>
  <c r="CM163" i="4"/>
  <c r="CM165" i="4"/>
  <c r="CR165" i="4"/>
  <c r="BD195" i="4"/>
  <c r="BD194" i="4"/>
  <c r="BD193" i="4"/>
  <c r="BD192" i="4"/>
  <c r="BD191" i="4"/>
  <c r="BH197" i="4"/>
  <c r="AR197" i="4"/>
  <c r="BH196" i="4"/>
  <c r="AR196" i="4"/>
  <c r="BH195" i="4"/>
  <c r="AR195" i="4"/>
  <c r="BH194" i="4"/>
  <c r="AR194" i="4"/>
  <c r="BH193" i="4"/>
  <c r="AR193" i="4"/>
  <c r="BH192" i="4"/>
  <c r="AR192" i="4"/>
  <c r="BH191" i="4"/>
  <c r="CH184" i="4"/>
  <c r="BD197" i="4"/>
  <c r="BD196" i="4"/>
  <c r="CW183" i="4"/>
  <c r="BL197" i="4"/>
  <c r="AV197" i="4"/>
  <c r="BL196" i="4"/>
  <c r="AV196" i="4"/>
  <c r="BL195" i="4"/>
  <c r="AV195" i="4"/>
  <c r="BL194" i="4"/>
  <c r="AV194" i="4"/>
  <c r="BL193" i="4"/>
  <c r="AV193" i="4"/>
  <c r="BL192" i="4"/>
  <c r="AV192" i="4"/>
  <c r="BL191" i="4"/>
  <c r="BR182" i="4"/>
  <c r="AV182" i="4"/>
  <c r="CC184" i="4"/>
  <c r="DB182" i="4"/>
  <c r="CW184" i="4"/>
  <c r="CC183" i="4"/>
  <c r="BX184" i="4"/>
  <c r="BL182" i="4"/>
  <c r="CR183" i="4"/>
  <c r="CM183" i="4"/>
  <c r="BX183" i="4"/>
  <c r="BR183" i="4"/>
  <c r="AZ182" i="4"/>
  <c r="AJ182" i="4"/>
  <c r="DB183" i="4"/>
  <c r="CR184" i="4"/>
  <c r="CM184" i="4"/>
  <c r="CH183" i="4"/>
  <c r="BR184" i="4"/>
  <c r="AJ183" i="4"/>
  <c r="AN183" i="4"/>
  <c r="AR183" i="4"/>
  <c r="AV183" i="4"/>
  <c r="AZ183" i="4"/>
  <c r="BD183" i="4"/>
  <c r="BH183" i="4"/>
  <c r="BL183" i="4"/>
  <c r="AJ184" i="4"/>
  <c r="AN184" i="4"/>
  <c r="AR184" i="4"/>
  <c r="AV184" i="4"/>
  <c r="AZ184" i="4"/>
  <c r="BD184" i="4"/>
  <c r="BH184" i="4"/>
  <c r="BL184" i="4"/>
  <c r="AJ185" i="4"/>
  <c r="AN185" i="4"/>
  <c r="AR185" i="4"/>
  <c r="AV185" i="4"/>
  <c r="AZ185" i="4"/>
  <c r="BD185" i="4"/>
  <c r="BH185" i="4"/>
  <c r="BL185" i="4"/>
  <c r="AJ186" i="4"/>
  <c r="AN186" i="4"/>
  <c r="AR186" i="4"/>
  <c r="AV186" i="4"/>
  <c r="AZ186" i="4"/>
  <c r="BD186" i="4"/>
  <c r="BH186" i="4"/>
  <c r="BL186" i="4"/>
  <c r="AJ187" i="4"/>
  <c r="AN187" i="4"/>
  <c r="AR187" i="4"/>
  <c r="AV187" i="4"/>
  <c r="AZ187" i="4"/>
  <c r="BD187" i="4"/>
  <c r="BH187" i="4"/>
  <c r="BL187" i="4"/>
  <c r="AJ188" i="4"/>
  <c r="AN188" i="4"/>
  <c r="AR188" i="4"/>
  <c r="AV188" i="4"/>
  <c r="AZ188" i="4"/>
  <c r="BD188" i="4"/>
  <c r="BH188" i="4"/>
  <c r="BL188" i="4"/>
  <c r="AJ189" i="4"/>
  <c r="AN189" i="4"/>
  <c r="AR189" i="4"/>
  <c r="AV189" i="4"/>
  <c r="AZ189" i="4"/>
  <c r="BD189" i="4"/>
  <c r="BH189" i="4"/>
  <c r="BL189" i="4"/>
  <c r="AJ190" i="4"/>
  <c r="AN190" i="4"/>
  <c r="AR190" i="4"/>
  <c r="AV190" i="4"/>
  <c r="AZ190" i="4"/>
  <c r="BD190" i="4"/>
  <c r="BH190" i="4"/>
  <c r="BL190" i="4"/>
  <c r="AJ191" i="4"/>
  <c r="AN191" i="4"/>
  <c r="AR191" i="4"/>
  <c r="AV191" i="4"/>
  <c r="BD182" i="4"/>
  <c r="AR208" i="4"/>
  <c r="BH208" i="4"/>
  <c r="BR210" i="4"/>
  <c r="BX208" i="4"/>
  <c r="CH209" i="4"/>
  <c r="CR210" i="4"/>
  <c r="DB210" i="4"/>
  <c r="AV208" i="4"/>
  <c r="BL208" i="4"/>
  <c r="BH215" i="4"/>
  <c r="BD215" i="4"/>
  <c r="AZ215" i="4"/>
  <c r="AV215" i="4"/>
  <c r="AR215" i="4"/>
  <c r="AN215" i="4"/>
  <c r="AJ215" i="4"/>
  <c r="BL214" i="4"/>
  <c r="BH214" i="4"/>
  <c r="BD214" i="4"/>
  <c r="AZ214" i="4"/>
  <c r="AV214" i="4"/>
  <c r="AR214" i="4"/>
  <c r="AN214" i="4"/>
  <c r="AJ214" i="4"/>
  <c r="BL213" i="4"/>
  <c r="BH213" i="4"/>
  <c r="BD213" i="4"/>
  <c r="AZ213" i="4"/>
  <c r="AV213" i="4"/>
  <c r="AR213" i="4"/>
  <c r="AN213" i="4"/>
  <c r="AJ213" i="4"/>
  <c r="BL212" i="4"/>
  <c r="BH212" i="4"/>
  <c r="BD212" i="4"/>
  <c r="AZ212" i="4"/>
  <c r="AV212" i="4"/>
  <c r="AR212" i="4"/>
  <c r="AN212" i="4"/>
  <c r="AJ212" i="4"/>
  <c r="BL211" i="4"/>
  <c r="BH211" i="4"/>
  <c r="BD211" i="4"/>
  <c r="AZ211" i="4"/>
  <c r="AV211" i="4"/>
  <c r="AR211" i="4"/>
  <c r="AN211" i="4"/>
  <c r="AJ211" i="4"/>
  <c r="BL210" i="4"/>
  <c r="BH210" i="4"/>
  <c r="BD210" i="4"/>
  <c r="AZ210" i="4"/>
  <c r="AV210" i="4"/>
  <c r="AR210" i="4"/>
  <c r="AN210" i="4"/>
  <c r="AJ210" i="4"/>
  <c r="BL209" i="4"/>
  <c r="BH209" i="4"/>
  <c r="BD209" i="4"/>
  <c r="AZ209" i="4"/>
  <c r="AV209" i="4"/>
  <c r="AR209" i="4"/>
  <c r="AN209" i="4"/>
  <c r="AN216" i="4" s="1"/>
  <c r="AJ209" i="4"/>
  <c r="BL215" i="4"/>
  <c r="BR209" i="4"/>
  <c r="BX210" i="4"/>
  <c r="CC208" i="4"/>
  <c r="CR208" i="4"/>
  <c r="CM209" i="4"/>
  <c r="CR209" i="4"/>
  <c r="AQ232" i="4"/>
  <c r="AK242" i="4"/>
  <c r="AK245" i="4"/>
  <c r="AK231" i="4"/>
  <c r="AK247" i="4"/>
  <c r="AK232" i="4"/>
  <c r="AK233" i="4"/>
  <c r="AK234" i="4"/>
  <c r="AK235" i="4"/>
  <c r="AK236" i="4"/>
  <c r="AK237" i="4"/>
  <c r="AK238" i="4"/>
  <c r="AK239" i="4"/>
  <c r="AK240" i="4"/>
  <c r="AK241" i="4"/>
  <c r="AK243" i="4"/>
  <c r="AK246" i="4"/>
  <c r="AK244" i="4"/>
  <c r="AQ231" i="4"/>
  <c r="AQ233" i="4"/>
  <c r="DB149" i="4"/>
  <c r="CM150" i="4"/>
  <c r="CH150" i="4"/>
  <c r="CH149" i="4"/>
  <c r="CC150" i="4"/>
  <c r="CC149" i="4"/>
  <c r="BX151" i="4" l="1"/>
  <c r="CW211" i="4"/>
  <c r="BL153" i="4"/>
  <c r="AZ216" i="4"/>
  <c r="CH166" i="4"/>
  <c r="AJ153" i="4"/>
  <c r="AJ139" i="4"/>
  <c r="B141" i="4" s="1"/>
  <c r="CH211" i="4"/>
  <c r="CC211" i="4"/>
  <c r="AT248" i="4"/>
  <c r="B254" i="4" s="1"/>
  <c r="CR151" i="4"/>
  <c r="AQ234" i="4"/>
  <c r="B255" i="4" s="1"/>
  <c r="CR211" i="4"/>
  <c r="DB211" i="4"/>
  <c r="DB166" i="4"/>
  <c r="BD153" i="4"/>
  <c r="AV153" i="4"/>
  <c r="AR153" i="4"/>
  <c r="BR151" i="4"/>
  <c r="AJ216" i="4"/>
  <c r="BH153" i="4"/>
  <c r="CM211" i="4"/>
  <c r="CW185" i="4"/>
  <c r="CM166" i="4"/>
  <c r="AN153" i="4"/>
  <c r="BD216" i="4"/>
  <c r="DB151" i="4"/>
  <c r="BR185" i="4"/>
  <c r="AZ153" i="4"/>
  <c r="CW151" i="4"/>
  <c r="CW166" i="4"/>
  <c r="BX211" i="4"/>
  <c r="AZ198" i="4"/>
  <c r="DB185" i="4"/>
  <c r="BX166" i="4"/>
  <c r="BR166" i="4"/>
  <c r="CM185" i="4"/>
  <c r="BR211" i="4"/>
  <c r="CC166" i="4"/>
  <c r="CR166" i="4"/>
  <c r="BH172" i="4"/>
  <c r="BD172" i="4"/>
  <c r="AJ172" i="4"/>
  <c r="AN172" i="4"/>
  <c r="AR172" i="4"/>
  <c r="AV172" i="4"/>
  <c r="AZ172" i="4"/>
  <c r="BL172" i="4"/>
  <c r="AN198" i="4"/>
  <c r="BH198" i="4"/>
  <c r="AR198" i="4"/>
  <c r="AJ198" i="4"/>
  <c r="CC185" i="4"/>
  <c r="BX185" i="4"/>
  <c r="CR185" i="4"/>
  <c r="AV198" i="4"/>
  <c r="BD198" i="4"/>
  <c r="BL198" i="4"/>
  <c r="CH185" i="4"/>
  <c r="BL216" i="4"/>
  <c r="BH216" i="4"/>
  <c r="AV216" i="4"/>
  <c r="AR216" i="4"/>
  <c r="AK248" i="4"/>
  <c r="B256" i="4" s="1"/>
  <c r="CM151" i="4"/>
  <c r="CH151" i="4"/>
  <c r="CC151" i="4"/>
  <c r="AP140" i="4"/>
  <c r="B142" i="4" s="1"/>
  <c r="BM199" i="4" l="1"/>
  <c r="B200" i="4" s="1"/>
  <c r="DC212" i="4"/>
  <c r="B219" i="4" s="1"/>
  <c r="BM217" i="4"/>
  <c r="B218" i="4" s="1"/>
  <c r="BM173" i="4"/>
  <c r="B174" i="4" s="1"/>
  <c r="BM154" i="4"/>
  <c r="B155" i="4" s="1"/>
  <c r="DC167" i="4"/>
  <c r="B175" i="4" s="1"/>
  <c r="DC186" i="4"/>
  <c r="B201" i="4" s="1"/>
  <c r="DC152" i="4"/>
  <c r="B156" i="4" s="1"/>
  <c r="AG34" i="4"/>
</calcChain>
</file>

<file path=xl/sharedStrings.xml><?xml version="1.0" encoding="utf-8"?>
<sst xmlns="http://schemas.openxmlformats.org/spreadsheetml/2006/main" count="2058" uniqueCount="948">
  <si>
    <t>Índice</t>
  </si>
  <si>
    <t>Presentación</t>
  </si>
  <si>
    <t>Informantes</t>
  </si>
  <si>
    <t>Participantes y comentarios</t>
  </si>
  <si>
    <t>Glosario</t>
  </si>
  <si>
    <t>Sección X. Servicios periciales</t>
  </si>
  <si>
    <t>CONFIDENCIALIDAD</t>
  </si>
  <si>
    <t>OBLIGATORIEDAD</t>
  </si>
  <si>
    <t>DERECHOS DE LOS INFORMANTES DEL SISTEMA</t>
  </si>
  <si>
    <t>Los subsistemas son los siguientes:</t>
  </si>
  <si>
    <t>El INEGI pondrá a disposición de la sociedad la información de este proyecto de forma gratuita a través del Servicio Público de Información, además de poder consultarse y descargarse de forma electrónica en el portal del Instituto.</t>
  </si>
  <si>
    <t>1) Entrega electrónica:</t>
  </si>
  <si>
    <t>2) Entrega física:</t>
  </si>
  <si>
    <t>Nombre:</t>
  </si>
  <si>
    <t>Correo electrónico:</t>
  </si>
  <si>
    <t>Teléfono:</t>
  </si>
  <si>
    <t>Nombre completo:</t>
  </si>
  <si>
    <t>Cargo:</t>
  </si>
  <si>
    <t>FIRMA</t>
  </si>
  <si>
    <t>Área o unidad orgánica de adscripción:</t>
  </si>
  <si>
    <t>OBSERVACIONES:</t>
  </si>
  <si>
    <t>X.1 Estructura organizacional</t>
  </si>
  <si>
    <t>Instrucciones generales para las preguntas del apartado:</t>
  </si>
  <si>
    <t>1.-</t>
  </si>
  <si>
    <t>1. Sí</t>
  </si>
  <si>
    <r>
      <t xml:space="preserve">9. No se sabe </t>
    </r>
    <r>
      <rPr>
        <i/>
        <sz val="8"/>
        <color theme="1"/>
        <rFont val="Arial"/>
        <family val="2"/>
      </rPr>
      <t>(concluya la sección)</t>
    </r>
  </si>
  <si>
    <r>
      <t>2. No</t>
    </r>
    <r>
      <rPr>
        <i/>
        <sz val="8"/>
        <color theme="1"/>
        <rFont val="Arial"/>
        <family val="2"/>
      </rPr>
      <t xml:space="preserve"> (concluya la sección)</t>
    </r>
  </si>
  <si>
    <t>1.</t>
  </si>
  <si>
    <t>2.</t>
  </si>
  <si>
    <t>No</t>
  </si>
  <si>
    <t>9.</t>
  </si>
  <si>
    <t>No se sabe</t>
  </si>
  <si>
    <t>2.-</t>
  </si>
  <si>
    <t>3.-</t>
  </si>
  <si>
    <t>X.2 Infraestructura</t>
  </si>
  <si>
    <r>
      <t xml:space="preserve">1.- </t>
    </r>
    <r>
      <rPr>
        <b/>
        <i/>
        <sz val="8"/>
        <color theme="1"/>
        <rFont val="Arial"/>
        <family val="2"/>
      </rPr>
      <t>Laboratorios:</t>
    </r>
    <r>
      <rPr>
        <i/>
        <sz val="8"/>
        <color theme="1"/>
        <rFont val="Arial"/>
        <family val="2"/>
      </rPr>
      <t xml:space="preserve"> se refiere a aquellos espacios físicos que se encuentran equipados con los medios necesarios para llevar a cabo experimentos, investigaciones o trabajos de carácter metódico, científico o técnico.</t>
    </r>
  </si>
  <si>
    <t>4.-</t>
  </si>
  <si>
    <t>5.-</t>
  </si>
  <si>
    <t>Sistemas informáticos y/o bases de datos</t>
  </si>
  <si>
    <t>No aplica</t>
  </si>
  <si>
    <t>Perfiles genéticos de personas</t>
  </si>
  <si>
    <t>Vestigios biológicos</t>
  </si>
  <si>
    <t>3.</t>
  </si>
  <si>
    <t>Huellas dactilares</t>
  </si>
  <si>
    <t>4.</t>
  </si>
  <si>
    <t>Identificación balística</t>
  </si>
  <si>
    <t>5.</t>
  </si>
  <si>
    <t>Análisis de voz</t>
  </si>
  <si>
    <t>6.</t>
  </si>
  <si>
    <t>Sistemas biométricos</t>
  </si>
  <si>
    <t>7.</t>
  </si>
  <si>
    <t>Identificación fisonómica y antemortem - postmortem</t>
  </si>
  <si>
    <t>8.</t>
  </si>
  <si>
    <t>S</t>
  </si>
  <si>
    <t>X.3 Recursos humanos</t>
  </si>
  <si>
    <t>6.-</t>
  </si>
  <si>
    <t>Sexo</t>
  </si>
  <si>
    <t>Total</t>
  </si>
  <si>
    <t>Oficiales secretarios</t>
  </si>
  <si>
    <t>Médicos forenses</t>
  </si>
  <si>
    <t>Peritos</t>
  </si>
  <si>
    <t>Químicos forenses</t>
  </si>
  <si>
    <t>Trabajadores sociales</t>
  </si>
  <si>
    <t>Personal administrativo y de apoyo</t>
  </si>
  <si>
    <t>Otro</t>
  </si>
  <si>
    <t>Hombres</t>
  </si>
  <si>
    <t>Mujeres</t>
  </si>
  <si>
    <t>8.-</t>
  </si>
  <si>
    <t>Régimen de contratación</t>
  </si>
  <si>
    <t xml:space="preserve">Peritos </t>
  </si>
  <si>
    <t>Confianza</t>
  </si>
  <si>
    <t>Base o sindicalizado</t>
  </si>
  <si>
    <t xml:space="preserve">Eventual </t>
  </si>
  <si>
    <t xml:space="preserve">Honorarios </t>
  </si>
  <si>
    <t>9.-</t>
  </si>
  <si>
    <t>Rango de edad</t>
  </si>
  <si>
    <t>De 18 a 24 años</t>
  </si>
  <si>
    <t>De 25 a 29 años</t>
  </si>
  <si>
    <t>De 30 a 34 años</t>
  </si>
  <si>
    <t>De 35 a 39 años</t>
  </si>
  <si>
    <t>De 40 a 44 años</t>
  </si>
  <si>
    <t>De 45 a 49 años</t>
  </si>
  <si>
    <t>De 55 a 59 años</t>
  </si>
  <si>
    <t>De 60 años o más</t>
  </si>
  <si>
    <t>10.-</t>
  </si>
  <si>
    <t>Preescolar o primaria</t>
  </si>
  <si>
    <t>Secundaria</t>
  </si>
  <si>
    <t>Preparatoria</t>
  </si>
  <si>
    <t>Licenciatura</t>
  </si>
  <si>
    <t>Maestría</t>
  </si>
  <si>
    <t>Doctorado</t>
  </si>
  <si>
    <t>11.-</t>
  </si>
  <si>
    <t>Rango de ingresos mensual</t>
  </si>
  <si>
    <t>Sin paga</t>
  </si>
  <si>
    <t>De 1 a 5,000 pesos</t>
  </si>
  <si>
    <t>De 15,001 a 20,000 pesos</t>
  </si>
  <si>
    <t>De 20,001 a 25,000 pesos</t>
  </si>
  <si>
    <t>De 25,001 a 30,000 pesos</t>
  </si>
  <si>
    <t>De 30,001 a 35,000 pesos</t>
  </si>
  <si>
    <t>De 35,001 a 40,000 pesos</t>
  </si>
  <si>
    <t>10.</t>
  </si>
  <si>
    <t>De 40,001 a 45,000 pesos</t>
  </si>
  <si>
    <t>11.</t>
  </si>
  <si>
    <t>De 45,001 a 50,000 pesos</t>
  </si>
  <si>
    <t>12.</t>
  </si>
  <si>
    <t>De 50,001 a 55,000 pesos</t>
  </si>
  <si>
    <t>13.</t>
  </si>
  <si>
    <t>De 55,001 a 60,000 pesos</t>
  </si>
  <si>
    <t>14.</t>
  </si>
  <si>
    <t>De 60,001 a 65,000 pesos</t>
  </si>
  <si>
    <t>15.</t>
  </si>
  <si>
    <t>De 65,001 a 70,000 pesos</t>
  </si>
  <si>
    <t>16.</t>
  </si>
  <si>
    <t>Más de 70,000 pesos</t>
  </si>
  <si>
    <t>12.-</t>
  </si>
  <si>
    <t>Link para consultar el anexo "Guía de especialidades periciales"</t>
  </si>
  <si>
    <t>Tipo de especialidades</t>
  </si>
  <si>
    <t>Forense</t>
  </si>
  <si>
    <t>Criminalística</t>
  </si>
  <si>
    <t>Informática y tecnologías de la información</t>
  </si>
  <si>
    <t>Identificación de individuos, traducción, interpretación y procesos  de la comunicación</t>
  </si>
  <si>
    <t>Documentos cuestionados</t>
  </si>
  <si>
    <t>Valuación de bienes o servicios</t>
  </si>
  <si>
    <t>Incendios, explosivos y siniestros</t>
  </si>
  <si>
    <t>Médica</t>
  </si>
  <si>
    <t>Naturales</t>
  </si>
  <si>
    <t>Del medio ambiente, recursos naturales, combustible, transporte y vialidad</t>
  </si>
  <si>
    <t>Maquinaria e ingeniería de procesos</t>
  </si>
  <si>
    <t>Higiene, calidad y seguridad</t>
  </si>
  <si>
    <t>Educación y artes</t>
  </si>
  <si>
    <t>Administrativas y económicas</t>
  </si>
  <si>
    <t>Sociales y jurídicas</t>
  </si>
  <si>
    <t>17.</t>
  </si>
  <si>
    <t>Otras</t>
  </si>
  <si>
    <t>13.-</t>
  </si>
  <si>
    <t>Diplomado</t>
  </si>
  <si>
    <t>14.-</t>
  </si>
  <si>
    <t xml:space="preserve">Modalidad </t>
  </si>
  <si>
    <t xml:space="preserve">Curso </t>
  </si>
  <si>
    <t>X.4 Recursos presupuestales</t>
  </si>
  <si>
    <t>15.-</t>
  </si>
  <si>
    <t>16.-</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</si>
  <si>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</si>
  <si>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</si>
  <si>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</si>
  <si>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</si>
  <si>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</si>
  <si>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</si>
  <si>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</si>
  <si>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</si>
  <si>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 xml:space="preserve">X.5 Recursos materiales </t>
  </si>
  <si>
    <t>17.-</t>
  </si>
  <si>
    <t>18.-</t>
  </si>
  <si>
    <t>19.-</t>
  </si>
  <si>
    <t>Portátiles</t>
  </si>
  <si>
    <t>Para uso personal</t>
  </si>
  <si>
    <t>Para uso compartido</t>
  </si>
  <si>
    <r>
      <t xml:space="preserve">Personales
</t>
    </r>
    <r>
      <rPr>
        <i/>
        <sz val="8"/>
        <color theme="1"/>
        <rFont val="Arial"/>
        <family val="2"/>
      </rPr>
      <t>(de escritorio)</t>
    </r>
  </si>
  <si>
    <t>20.-</t>
  </si>
  <si>
    <t>21.-</t>
  </si>
  <si>
    <t>Fijas</t>
  </si>
  <si>
    <t xml:space="preserve">Móviles </t>
  </si>
  <si>
    <t>Fijos</t>
  </si>
  <si>
    <t>Móviles</t>
  </si>
  <si>
    <t>22.-</t>
  </si>
  <si>
    <t>23.-</t>
  </si>
  <si>
    <t>24.-</t>
  </si>
  <si>
    <t xml:space="preserve">Tipo de solicitante </t>
  </si>
  <si>
    <t>Órganos jurisdiccionales del Poder Judicial de la entidad federativa</t>
  </si>
  <si>
    <t>Ministerio Público de la Procuraduría General de Justicia o Fiscalía General de la entidad federativa</t>
  </si>
  <si>
    <t>Gobiernos estatales y/o municipales</t>
  </si>
  <si>
    <t>Autoridad federal</t>
  </si>
  <si>
    <t>25.-</t>
  </si>
  <si>
    <t>Tipo de materia</t>
  </si>
  <si>
    <t>Sistema Tradicional</t>
  </si>
  <si>
    <t>Sistema Oral</t>
  </si>
  <si>
    <t>Civil</t>
  </si>
  <si>
    <t>Mercantil</t>
  </si>
  <si>
    <t>Familiar</t>
  </si>
  <si>
    <t>Penal</t>
  </si>
  <si>
    <t>Justicia para Adolescentes</t>
  </si>
  <si>
    <t>Indígena</t>
  </si>
  <si>
    <t>Mixta</t>
  </si>
  <si>
    <r>
      <t xml:space="preserve">1.- </t>
    </r>
    <r>
      <rPr>
        <b/>
        <i/>
        <sz val="8"/>
        <color theme="1"/>
        <rFont val="Arial"/>
        <family val="2"/>
      </rPr>
      <t>Certificado:</t>
    </r>
    <r>
      <rPr>
        <i/>
        <sz val="8"/>
        <color theme="1"/>
        <rFont val="Arial"/>
        <family val="2"/>
      </rPr>
      <t xml:space="preserve"> se refiere al documento que expide el perito por el que da fe de un determinado hecho o situación.</t>
    </r>
  </si>
  <si>
    <t>26.-</t>
  </si>
  <si>
    <t>27.-</t>
  </si>
  <si>
    <t xml:space="preserve">Total  </t>
  </si>
  <si>
    <t>Dictamen</t>
  </si>
  <si>
    <t>Informe</t>
  </si>
  <si>
    <t>Certificado</t>
  </si>
  <si>
    <t>Identificación de individuos, traducción, interpretación y procesos de la comunicación</t>
  </si>
  <si>
    <t>Construcciones, superficies y desarrollo urbano</t>
  </si>
  <si>
    <t>28.-</t>
  </si>
  <si>
    <t>Tipo de solicitante</t>
  </si>
  <si>
    <t>Opinión técnica y/o resultados de estudios</t>
  </si>
  <si>
    <t>29.-</t>
  </si>
  <si>
    <t>30.-</t>
  </si>
  <si>
    <t xml:space="preserve">Total </t>
  </si>
  <si>
    <t>En curso de atención</t>
  </si>
  <si>
    <t>Por requerimiento al solicitante</t>
  </si>
  <si>
    <t>Clave</t>
  </si>
  <si>
    <t>Clasificación</t>
  </si>
  <si>
    <t>Descripción</t>
  </si>
  <si>
    <t>Especialidades periciales consideradas en la clasificación</t>
  </si>
  <si>
    <t xml:space="preserve">Acústica forense </t>
  </si>
  <si>
    <t xml:space="preserve">Anatomopatología forense </t>
  </si>
  <si>
    <t>Antropología forense</t>
  </si>
  <si>
    <t xml:space="preserve">Antropometría forense </t>
  </si>
  <si>
    <t xml:space="preserve">Arquitectura forense </t>
  </si>
  <si>
    <t xml:space="preserve">Balística forense </t>
  </si>
  <si>
    <t xml:space="preserve">Biología forense </t>
  </si>
  <si>
    <t>Cerrajería forense</t>
  </si>
  <si>
    <t xml:space="preserve">Contabilidad forense </t>
  </si>
  <si>
    <t xml:space="preserve">Dactiloscopía forense </t>
  </si>
  <si>
    <t xml:space="preserve">Electricidad forense </t>
  </si>
  <si>
    <t xml:space="preserve">Electrónica forense </t>
  </si>
  <si>
    <t xml:space="preserve">Embalsamiento de cadáveres </t>
  </si>
  <si>
    <t>Entomología forense</t>
  </si>
  <si>
    <t>Explanometría facial forense</t>
  </si>
  <si>
    <t xml:space="preserve">Fonología forense </t>
  </si>
  <si>
    <t xml:space="preserve">Fotografía  forense </t>
  </si>
  <si>
    <t>Genética forense</t>
  </si>
  <si>
    <t xml:space="preserve">Hematología forense </t>
  </si>
  <si>
    <t xml:space="preserve">Histopatología forense </t>
  </si>
  <si>
    <t xml:space="preserve">Identificación médico forense </t>
  </si>
  <si>
    <t xml:space="preserve">Informática forense </t>
  </si>
  <si>
    <t>Mecánica forense</t>
  </si>
  <si>
    <t>Medicina forense</t>
  </si>
  <si>
    <t xml:space="preserve">Necrocirugía y necropsia </t>
  </si>
  <si>
    <t>Odontología forense</t>
  </si>
  <si>
    <t xml:space="preserve">Patología forense </t>
  </si>
  <si>
    <t xml:space="preserve">Poligrafía forense </t>
  </si>
  <si>
    <t>Psicología forense</t>
  </si>
  <si>
    <t xml:space="preserve">Psiquiatría forense </t>
  </si>
  <si>
    <t>Química forense</t>
  </si>
  <si>
    <t xml:space="preserve">Topografía forense </t>
  </si>
  <si>
    <t>Toxicología forense</t>
  </si>
  <si>
    <t>Valuación forense</t>
  </si>
  <si>
    <t xml:space="preserve">Veterinaria forense </t>
  </si>
  <si>
    <t>Otras especialidades forenses</t>
  </si>
  <si>
    <t>Son especialidades que aplican conocimientos técnicos y científicos, al estudio y análisis de fenómenos físicos y químicos aplicables en las distintas áreas forenses, para identificar la comisión de un presunto hecho delictivo.</t>
  </si>
  <si>
    <t xml:space="preserve">Balística </t>
  </si>
  <si>
    <t xml:space="preserve">Criminología </t>
  </si>
  <si>
    <t xml:space="preserve">Delitos sexuales </t>
  </si>
  <si>
    <t xml:space="preserve">Lofoscopía </t>
  </si>
  <si>
    <t xml:space="preserve">Poligrafía </t>
  </si>
  <si>
    <t>Política criminal</t>
  </si>
  <si>
    <t xml:space="preserve">Toxicología </t>
  </si>
  <si>
    <t>Otras especialidades en criminalística</t>
  </si>
  <si>
    <t>Especialidades que realizan una investigación criminal al analizar el lugar de los hechos y las evidencias físicas que servirán de prueba para relacionar al responsable con la escena del delito; así como analizar las causas psicosociales que motivan al responsable a cometer el delito.</t>
  </si>
  <si>
    <t xml:space="preserve">Análisis de videos y medios electrónicos </t>
  </si>
  <si>
    <t xml:space="preserve">Equipo de cómputo </t>
  </si>
  <si>
    <t>Informática</t>
  </si>
  <si>
    <t xml:space="preserve">Infrarrojos y ultravioletas </t>
  </si>
  <si>
    <t>Internet y redes sociales</t>
  </si>
  <si>
    <t xml:space="preserve">Microfotografía </t>
  </si>
  <si>
    <t xml:space="preserve">Medios electrónicos </t>
  </si>
  <si>
    <t xml:space="preserve">Sistemas de información tecnológica </t>
  </si>
  <si>
    <t xml:space="preserve">Software </t>
  </si>
  <si>
    <t xml:space="preserve">Telefonía celular </t>
  </si>
  <si>
    <t>Otras especialidades en informática y tecnologías de la información</t>
  </si>
  <si>
    <t xml:space="preserve">Especialidades que utilizan técnicas  científicas, analíticas e infraestructura tecnológica a efecto de adquirir, preservar, obtener y presentar datos que han sido procesados y guardados electrónicamente, con el fin de determinar su origen y contenido. </t>
  </si>
  <si>
    <t xml:space="preserve">Acústica </t>
  </si>
  <si>
    <t xml:space="preserve">Análisis de voz </t>
  </si>
  <si>
    <t>Dactiloscopía</t>
  </si>
  <si>
    <t>Dibujo y planimetría</t>
  </si>
  <si>
    <t xml:space="preserve">Discapacidad auditiva </t>
  </si>
  <si>
    <t xml:space="preserve">Espectrografía </t>
  </si>
  <si>
    <t xml:space="preserve">Fonética </t>
  </si>
  <si>
    <t xml:space="preserve">Fonografía </t>
  </si>
  <si>
    <t xml:space="preserve">Fonología </t>
  </si>
  <si>
    <t xml:space="preserve">Genética </t>
  </si>
  <si>
    <t>Genética estudio de paternidad</t>
  </si>
  <si>
    <t>Identificación Fisonómica</t>
  </si>
  <si>
    <t>Identificación humana</t>
  </si>
  <si>
    <t>Reconocimiento de voz y control de audio</t>
  </si>
  <si>
    <t>Reconstrucción craneofacial</t>
  </si>
  <si>
    <t>Retrato hablado</t>
  </si>
  <si>
    <t>Traducción e intérprete auditivo-oral y lenguaje de señas</t>
  </si>
  <si>
    <t>Traductor de lenguas indígenas</t>
  </si>
  <si>
    <t>Otras especialidades en identificación de individuos, traducción, interpretación y procesos  de la comunicación</t>
  </si>
  <si>
    <t>Especialidades encaminadas a establecer la identidad de una persona física; la transcripción de documentos a otro idioma o la interpretación de personas físicas que no hablan el lenguaje o bien que tengan algún tipo de discapacidad. Así como las especialidades que analizan las características de la transmisión de la información a través de diversos medios,  sobre las cuales se busca relacionar elementos semejantes para identificar o descartar el origen.</t>
  </si>
  <si>
    <t>Caligrafía</t>
  </si>
  <si>
    <t>Documentoscopía</t>
  </si>
  <si>
    <t>Firma electrónica</t>
  </si>
  <si>
    <t>Grafología</t>
  </si>
  <si>
    <t>Grafometría</t>
  </si>
  <si>
    <t>Grafoscopía</t>
  </si>
  <si>
    <t>Otras especialidades en documentos cuestionados</t>
  </si>
  <si>
    <t>Son especialidades encargadas del estudio de la escritura, firmas, análisis de documentos, con fines identificatorios o con el objeto de determinar su autenticidad, falsedad o alteración.</t>
  </si>
  <si>
    <t>Valuación comercial</t>
  </si>
  <si>
    <t xml:space="preserve">Valuación de bienes muebles  </t>
  </si>
  <si>
    <t>Valuación de bienes inmuebles</t>
  </si>
  <si>
    <t>Valuación de bienes agropecuarios y forestales</t>
  </si>
  <si>
    <t>Valuación de bienes destinados al comercio</t>
  </si>
  <si>
    <t xml:space="preserve">Valuación de maquinaria, equipo y herramientas industriales </t>
  </si>
  <si>
    <t xml:space="preserve">Valuación de joyería, relojes, metales preciosos, piedras preciosas y semipreciosas </t>
  </si>
  <si>
    <t>Valuación de obras de arte y antigüedades</t>
  </si>
  <si>
    <t xml:space="preserve">Valuación de vehículos </t>
  </si>
  <si>
    <t xml:space="preserve">Valuación de aeronaves, buques y embarcaciones </t>
  </si>
  <si>
    <t xml:space="preserve">Valuación de propiedad industrial </t>
  </si>
  <si>
    <t xml:space="preserve">Valuación de propiedad intelectual </t>
  </si>
  <si>
    <t xml:space="preserve">Valuación de precios de transferencia </t>
  </si>
  <si>
    <t xml:space="preserve">Valuación de daños   </t>
  </si>
  <si>
    <t xml:space="preserve">Valuación de daños en vehículos siniestrados </t>
  </si>
  <si>
    <t>Valuación de daños en vehículos de tránsito terrestre</t>
  </si>
  <si>
    <t xml:space="preserve">Valuación de daños a aeronaves y embarcaciones </t>
  </si>
  <si>
    <t xml:space="preserve">Valuación de daños estructurales </t>
  </si>
  <si>
    <t xml:space="preserve">Valuación de daños estructurales por siniestros </t>
  </si>
  <si>
    <t xml:space="preserve">Valuación en construcción y topografía </t>
  </si>
  <si>
    <t xml:space="preserve">Valuación en derechos de autor </t>
  </si>
  <si>
    <t>Valuación en empresas y negocios</t>
  </si>
  <si>
    <t>Valuador en marcha</t>
  </si>
  <si>
    <t>Otras especialidades en valuación de bienes y servicios</t>
  </si>
  <si>
    <t>Especialidades que se ocupan de determinar el valor comercial o el valor de mercado de un bien ya sea para pronosticar las rentas  que pueda generar, estimar el importe de los daños al mismo, etc. Asimismo, aquellas especialidades que se encargan de estimar el costo de producción, adquisición, modificación o termino de un bien o servicio.</t>
  </si>
  <si>
    <t>Explosivos</t>
  </si>
  <si>
    <t>Incendios</t>
  </si>
  <si>
    <t>Siniestros</t>
  </si>
  <si>
    <t>Siniestros por explosivos</t>
  </si>
  <si>
    <t xml:space="preserve">Siniestros por incendios  </t>
  </si>
  <si>
    <t>Siniestros por causas de la naturaleza</t>
  </si>
  <si>
    <t xml:space="preserve">Protección civil </t>
  </si>
  <si>
    <t>Otras especialidades en incendios, explosivos y siniestros</t>
  </si>
  <si>
    <t>Son aquellas especialidades que se ocupan de analizar los fenómenos físicos y químicos que se presentan en incendios y explosiones, que permitan determinar la causa de los mismos; así como analizar el siniestro materia de controversia en materia de seguro, o como prevención en protección civil.</t>
  </si>
  <si>
    <t>Andología</t>
  </si>
  <si>
    <t xml:space="preserve">Anestesiología </t>
  </si>
  <si>
    <t xml:space="preserve">Cirugía cardiotorácica </t>
  </si>
  <si>
    <t xml:space="preserve">Cirugía general </t>
  </si>
  <si>
    <t xml:space="preserve">Epidemiología </t>
  </si>
  <si>
    <t xml:space="preserve">Estado de intoxicación </t>
  </si>
  <si>
    <t>Farmacología</t>
  </si>
  <si>
    <t xml:space="preserve">Hematología </t>
  </si>
  <si>
    <t xml:space="preserve">Histología </t>
  </si>
  <si>
    <t xml:space="preserve">Inmunohematología </t>
  </si>
  <si>
    <t xml:space="preserve">Lesiones </t>
  </si>
  <si>
    <t>Medicina</t>
  </si>
  <si>
    <t xml:space="preserve">Medicina cirugía plástica </t>
  </si>
  <si>
    <t>Medicina del trabajo</t>
  </si>
  <si>
    <t>Medicina familiar y bioética</t>
  </si>
  <si>
    <t>Medicina legal</t>
  </si>
  <si>
    <t xml:space="preserve">Medicina genética molecular </t>
  </si>
  <si>
    <t xml:space="preserve">Neurocirugía </t>
  </si>
  <si>
    <t xml:space="preserve">Neurología </t>
  </si>
  <si>
    <t xml:space="preserve">Odontología </t>
  </si>
  <si>
    <t>Ortopedia</t>
  </si>
  <si>
    <t>Patología</t>
  </si>
  <si>
    <t xml:space="preserve">Pediatría </t>
  </si>
  <si>
    <t xml:space="preserve">Proctología </t>
  </si>
  <si>
    <t xml:space="preserve">Psicogerontología </t>
  </si>
  <si>
    <t xml:space="preserve">Psiquiatría </t>
  </si>
  <si>
    <t xml:space="preserve">Salud pública </t>
  </si>
  <si>
    <t>Serología</t>
  </si>
  <si>
    <t xml:space="preserve">Traumatología </t>
  </si>
  <si>
    <t>Otras especialidades médicas</t>
  </si>
  <si>
    <t xml:space="preserve">Conjunto de disciplinas que proporcionan los conocimientos adecuados para la determinación de las alteraciones en la salud física o mental o bien determinar las causas de muerte, mediante el conjunto de conocimientos médicos, técnicos y científicos. </t>
  </si>
  <si>
    <t>Agronomía</t>
  </si>
  <si>
    <t xml:space="preserve">Agropecuario </t>
  </si>
  <si>
    <t xml:space="preserve">Biología </t>
  </si>
  <si>
    <t xml:space="preserve">Biología marina </t>
  </si>
  <si>
    <t xml:space="preserve">Entomología </t>
  </si>
  <si>
    <t>Fitotecnia</t>
  </si>
  <si>
    <t xml:space="preserve">Física y matemáticas </t>
  </si>
  <si>
    <t>Forestal</t>
  </si>
  <si>
    <t xml:space="preserve">Micrometría </t>
  </si>
  <si>
    <t xml:space="preserve">Microscopía </t>
  </si>
  <si>
    <t>Pecuaria</t>
  </si>
  <si>
    <t xml:space="preserve">Química </t>
  </si>
  <si>
    <t>Veterinaria</t>
  </si>
  <si>
    <t>Zootecnia</t>
  </si>
  <si>
    <t>Otras especialidades en naturales</t>
  </si>
  <si>
    <t xml:space="preserve">Especialidades que se enfocan al estudio sobre los elementos de la naturaleza y organismos vivos que la conforman, así como de la materia (cuerpos) y lo que ocurre con ella. </t>
  </si>
  <si>
    <t>Contaminación de suelo, subsuelo y aguas subterráneas</t>
  </si>
  <si>
    <t>Desastres</t>
  </si>
  <si>
    <t xml:space="preserve">Dictaminador de combustibles </t>
  </si>
  <si>
    <t xml:space="preserve">Diseño sanitario de plantas </t>
  </si>
  <si>
    <t xml:space="preserve">Gas, su almacenamiento e instalación </t>
  </si>
  <si>
    <t xml:space="preserve">Hechos de tránsito náutico y fluvial </t>
  </si>
  <si>
    <t>Hechos de tránsito terrestre</t>
  </si>
  <si>
    <t xml:space="preserve">Identificación vehicular </t>
  </si>
  <si>
    <t xml:space="preserve">Impacto al tránsito y diseño vial </t>
  </si>
  <si>
    <t>Impacto ambiental</t>
  </si>
  <si>
    <t xml:space="preserve">Ingeniería ambiental </t>
  </si>
  <si>
    <t>Minería</t>
  </si>
  <si>
    <t>Riesgo ambiental</t>
  </si>
  <si>
    <t xml:space="preserve">Sistema de información geográfica </t>
  </si>
  <si>
    <t xml:space="preserve">Verificación vehicular </t>
  </si>
  <si>
    <t>Vialidad, Ingeniero de tránsito y transporte urbano</t>
  </si>
  <si>
    <t xml:space="preserve">Vías férreas </t>
  </si>
  <si>
    <t>Otras especialidades en medio ambiente, recursos naturales, combustible, transporte y vialidad</t>
  </si>
  <si>
    <t xml:space="preserve">Son las especialidades que intervienen en todos aquellos casos en que existen controversias relacionadas con tránsito terrestre, náutico y fluvial; con el uso y transporte de hidrocarburos y combustible; y con las lesiones o daños ocasionados al medio ambiente. </t>
  </si>
  <si>
    <t>Agrimensura</t>
  </si>
  <si>
    <t>Apeo y deslinde</t>
  </si>
  <si>
    <t>Arquitectura</t>
  </si>
  <si>
    <t xml:space="preserve">Auditoría contable en obra pública y/o privada </t>
  </si>
  <si>
    <t xml:space="preserve">Batimetría </t>
  </si>
  <si>
    <t xml:space="preserve">Construcción </t>
  </si>
  <si>
    <t>Construcción de obra civil</t>
  </si>
  <si>
    <t xml:space="preserve">Desarrollo urbano </t>
  </si>
  <si>
    <t xml:space="preserve">Estructuras </t>
  </si>
  <si>
    <t xml:space="preserve">Geodesia </t>
  </si>
  <si>
    <t xml:space="preserve">Impacto urbano y desarrollo habitacional </t>
  </si>
  <si>
    <t xml:space="preserve">Obras de urbanización </t>
  </si>
  <si>
    <t xml:space="preserve">Obras en pavimentación asfáltica </t>
  </si>
  <si>
    <t>Planos arquitectónicos y de construcción</t>
  </si>
  <si>
    <t>Planimetría</t>
  </si>
  <si>
    <t>Topografía</t>
  </si>
  <si>
    <t>Topografía analítica</t>
  </si>
  <si>
    <t>Son las especialidades que intervienen en todos aquellos casos en que existen controversias relacionadas con el medio de la construcción o con la superficie del terreno; además de las especialidades encargadas del estudio de superficies de la tierra para generación de obras terrestres, portuarias, marítimas, etc.
Asimismo, de las especialidades que analizan los procesos de transformación territorial en sus aspectos físicos, económicos y sociales; así como el cambio estructural de los asentamientos humanos encaminados a la protección y conservación del medio ambiente sustentable con el objeto de un mejoramiento de la calidad de vida de la población.</t>
  </si>
  <si>
    <t>Automotriz</t>
  </si>
  <si>
    <t>Construcción electrónica</t>
  </si>
  <si>
    <t>Electricidad</t>
  </si>
  <si>
    <t xml:space="preserve">Ingeniería </t>
  </si>
  <si>
    <t xml:space="preserve">Ingeniería de costos </t>
  </si>
  <si>
    <t>Ingeniería eléctrica e hidráulica</t>
  </si>
  <si>
    <t>Ingeniería Industrial</t>
  </si>
  <si>
    <t>Mantenimiento de aeronaves</t>
  </si>
  <si>
    <t xml:space="preserve">Mantenimiento de maquinaria pesada </t>
  </si>
  <si>
    <t xml:space="preserve">Maquinaria agrícola </t>
  </si>
  <si>
    <t xml:space="preserve">Maquinaria de combustión </t>
  </si>
  <si>
    <t xml:space="preserve">Maquinaria y equipo industrial </t>
  </si>
  <si>
    <t>Mecánica</t>
  </si>
  <si>
    <t>Mecánica automotriz</t>
  </si>
  <si>
    <t>Mecánica de materiales y suelos</t>
  </si>
  <si>
    <t xml:space="preserve">Mecánica y hojalatería </t>
  </si>
  <si>
    <t>Otras especialidades en maquinaria e ingeniería de procesos</t>
  </si>
  <si>
    <t xml:space="preserve">Especialidades que intervienen en todos aquellos casos en que existen controversias  relacionadas con la producción o funcionamiento de instalaciones eléctricas, mecánicas, hidráulicas; con la producción o funcionamiento de vehículos, maquinaria y equipos. 
</t>
  </si>
  <si>
    <t xml:space="preserve">Análisis químico y materiales peligrosos </t>
  </si>
  <si>
    <t>Sistemas de gestión de calidad e inocuidad</t>
  </si>
  <si>
    <t xml:space="preserve">Sustancias peligrosas </t>
  </si>
  <si>
    <t xml:space="preserve">Otras especialidades en higiene, calidad y seguridad </t>
  </si>
  <si>
    <t xml:space="preserve">Higiene, calidad y seguridad </t>
  </si>
  <si>
    <t xml:space="preserve">Especialidades encargadas de determinar en controversias del orden industrial, laboral, ambiental, etc., si las instalaciones, construcciones, productos y procesos cuentan con la higiene, calidad y seguridad requeridas conforme a la normatividad aplicable. </t>
  </si>
  <si>
    <t>Educación y arte</t>
  </si>
  <si>
    <t>Fotografía y video</t>
  </si>
  <si>
    <t>Obras de restauración y conservación de sitios y monumentos históricos</t>
  </si>
  <si>
    <t xml:space="preserve">Técnicas de filmación </t>
  </si>
  <si>
    <t>Otras especialidades en educación y artes</t>
  </si>
  <si>
    <t xml:space="preserve">Especialidades que se encarga de analizar la edición y producción de las expresiones artísticas y creativas, de la combinación de imágenes, textos y decoraciones en la producción gráfica de los elementos cuestionados. Además de determinar sobre obras de restauración y conservación de sitios y monumentos históricos. </t>
  </si>
  <si>
    <t xml:space="preserve">Actuaría </t>
  </si>
  <si>
    <t>Administración</t>
  </si>
  <si>
    <t>Administración de empresas</t>
  </si>
  <si>
    <t>Aduanas</t>
  </si>
  <si>
    <t xml:space="preserve">Asuntos fiscales </t>
  </si>
  <si>
    <t xml:space="preserve">Auditoría </t>
  </si>
  <si>
    <t>Comercio exterior</t>
  </si>
  <si>
    <t>Contabilidad</t>
  </si>
  <si>
    <t xml:space="preserve">Fianzas </t>
  </si>
  <si>
    <t>Finanzas</t>
  </si>
  <si>
    <t xml:space="preserve">Impuestos </t>
  </si>
  <si>
    <t xml:space="preserve">Recursos humanos </t>
  </si>
  <si>
    <t>Otras especialidades administrativas y económicas</t>
  </si>
  <si>
    <t>Son especialidades que a través de un proceso obtienen y comprueban información organizacional, financiera y de gestión sobre transacciones celebradas por organismos empresariales y/o entidades económicas.</t>
  </si>
  <si>
    <t xml:space="preserve">Albacea </t>
  </si>
  <si>
    <t>Antropología</t>
  </si>
  <si>
    <t>Curador</t>
  </si>
  <si>
    <t>Interventor</t>
  </si>
  <si>
    <t>Psicología</t>
  </si>
  <si>
    <t xml:space="preserve">Psicología clínica </t>
  </si>
  <si>
    <t xml:space="preserve">Síndico </t>
  </si>
  <si>
    <t xml:space="preserve">Sociología </t>
  </si>
  <si>
    <t xml:space="preserve">Terapia familiar </t>
  </si>
  <si>
    <t>Otras especialidades en sociales y jurídicas</t>
  </si>
  <si>
    <t>Son aquellas especialidades que realizan estudios sobre los seres humanos y su comportamiento en grupos; su relación con la sociedad, la relación jurídica y su comportamiento pasado y presente, así como su organización y distribución geográfica. Además de aquellas que sean requeridas para auxilio de la administración de justicia.</t>
  </si>
  <si>
    <t>Contempla todas aquellas especialidades periciales que no hayan sido enunciadas en las descripciones anteriores.</t>
  </si>
  <si>
    <t>Servidores públicos que participaron en el llenado de la sección</t>
  </si>
  <si>
    <t>Preguntas y/o secciones integradas</t>
  </si>
  <si>
    <t>1)</t>
  </si>
  <si>
    <t>2)</t>
  </si>
  <si>
    <t>3)</t>
  </si>
  <si>
    <t>4)</t>
  </si>
  <si>
    <t>5)</t>
  </si>
  <si>
    <t>6)</t>
  </si>
  <si>
    <t>Bienes inmuebles</t>
  </si>
  <si>
    <t>CNGSPSPE 2020</t>
  </si>
  <si>
    <t>Se refiere a las siglas con las que se identifica al Censo Nacional de Gobierno, Seguridad Pública y Sistema Penitenciario Estatales 2020.</t>
  </si>
  <si>
    <t>Informante básico</t>
  </si>
  <si>
    <t>Informante complementario 1</t>
  </si>
  <si>
    <t>Informante complementario 2</t>
  </si>
  <si>
    <t>Multifuncional</t>
  </si>
  <si>
    <t>Presupuesto ejercido</t>
  </si>
  <si>
    <t>Víctima u ofendido</t>
  </si>
  <si>
    <t>Se refiere al sujeto pasivo que resiente directamente sobre su persona la afectación producida por la conducta delictiva. Asimismo, se considera ofendido a la persona física o moral titular del bien jurídico lesionado o puesto en peligro por la acción u omisión prevista en la ley penal como delito.</t>
  </si>
  <si>
    <t>Se refiere al documento que expide el perito por el que da fe de un determinado hecho o situación.</t>
  </si>
  <si>
    <t>Dictamen pericial</t>
  </si>
  <si>
    <t>Informe pericial</t>
  </si>
  <si>
    <t>Intervención pericial</t>
  </si>
  <si>
    <t>Laboratorios</t>
  </si>
  <si>
    <t>Se refiere a aquellos espacios físicos que se encuentran equipados con los medios necesarios para llevar a cabo experimentos, investigaciones o trabajos de carácter metódico, científico o técnico.</t>
  </si>
  <si>
    <t>Laboratorios móviles</t>
  </si>
  <si>
    <t>Requerimiento</t>
  </si>
  <si>
    <t>Sistemas informáticos y/o bases de datos relacionados con la investigación criminalística</t>
  </si>
  <si>
    <t>Unidades de servicios periciales</t>
  </si>
  <si>
    <t xml:space="preserve">Vestigios biológicos </t>
  </si>
  <si>
    <t>CENSO NACIONAL DE GOBIERNO, SEGURIDAD PÚBLICA Y 
SISTEMA PENITENCIARIO ESTATALES 2020</t>
  </si>
  <si>
    <r>
      <t xml:space="preserve">Conforme a lo dispuesto por el Artículo 37,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</si>
  <si>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</si>
  <si>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 conformidad con lo previsto por la Ley del Sistema Nacional de Información Estadística y Geográfica, los informantes del Sistema tendrán el derecho de solicitar al Instituto Nacional de Estadística y Geografía que sean rectificados los datos que les conciernan, para lo cual deberán demostrar que son inexactos, incompletos o equívocos.</t>
  </si>
  <si>
    <r>
      <t xml:space="preserve">El </t>
    </r>
    <r>
      <rPr>
        <b/>
        <sz val="9"/>
        <color theme="1"/>
        <rFont val="Arial"/>
        <family val="2"/>
      </rPr>
      <t xml:space="preserve">Instituto Nacional de Estadística y Geografía (INEGI) </t>
    </r>
    <r>
      <rPr>
        <sz val="9"/>
        <color theme="1"/>
        <rFont val="Arial"/>
        <family val="2"/>
      </rPr>
      <t xml:space="preserve">presenta el instrumento de captación del </t>
    </r>
    <r>
      <rPr>
        <b/>
        <sz val="9"/>
        <color theme="1"/>
        <rFont val="Arial"/>
        <family val="2"/>
      </rPr>
      <t xml:space="preserve">Censo Nacional de Gobierno, Seguridad Pública y Sistema Penitenciario Estatales (CNGSPSPE) 2020 </t>
    </r>
    <r>
      <rPr>
        <sz val="9"/>
        <color theme="1"/>
        <rFont val="Arial"/>
        <family val="2"/>
      </rPr>
      <t xml:space="preserve">como respuesta a su responsabilidad de suministrar a la sociedad y al Estado información de calidad, pertinente, veraz y oportuna, atendiendo el mandato constitucional de normar y coordinar el </t>
    </r>
    <r>
      <rPr>
        <b/>
        <sz val="9"/>
        <color theme="1"/>
        <rFont val="Arial"/>
        <family val="2"/>
      </rPr>
      <t>Sistema Nacional de Información Estadística y Geográfica (SNIEG).</t>
    </r>
  </si>
  <si>
    <t>Dicho Sistema se integra por cuatro subsistemas, mismos que permiten agrupar de manera temática los diversos campos de Información de Interés Nacional, lo que se traduce en la generación, suministro y difusión de información de manera ordenada y bajo esquemas integrales y homogéneos que promuevan el cumplimiento de los objetivos del SNIEG.</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</si>
  <si>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</si>
  <si>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r>
      <t xml:space="preserve">El </t>
    </r>
    <r>
      <rPr>
        <b/>
        <sz val="9"/>
        <color theme="1"/>
        <rFont val="Arial"/>
        <family val="2"/>
      </rPr>
      <t>Subsistema Nacional de Información de Gobierno, Seguridad Pública e Impartición de Justicia (SNIGSPIJ)</t>
    </r>
    <r>
      <rPr>
        <sz val="9"/>
        <color theme="1"/>
        <rFont val="Arial"/>
        <family val="2"/>
      </rPr>
      <t xml:space="preserve"> fue creado mediante acuerdo de la Junta de Gobierno del INEGI el 8 de diciembre de 2008, y establecido como el cuarto Subsistema Nacional de Información según los artículos 17 y 28 bis de la ley del SNIEG.</t>
    </r>
  </si>
  <si>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</si>
  <si>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En el marco de dicho Subsistema, específicamente de los trabajos del Comité Técnico Especializado de Información de Gobierno y del Comité Técnico Especializado de Información de Seguridad Pública, desde el año 2009 se iniciaron las actividades de revisión y generación de lo que sería el primer instrumento de captación en las materias de gobierno, seguridad pública, sistema penitenciario y justicia cívica, en donde participaron los representantes de las principales instituciones y organizaciones que convergen en dichas materias.</t>
  </si>
  <si>
    <r>
      <t xml:space="preserve">Derivado de estas actividades, se logró el acuerdo para iniciar la generación de información estadística en las materias de gobierno, seguridad pública, sistema penitenciario y justicia cívica con una visión integral, teniendo publicado actualmente la información correspondiente al </t>
    </r>
    <r>
      <rPr>
        <i/>
        <sz val="9"/>
        <color theme="1"/>
        <rFont val="Arial"/>
        <family val="2"/>
      </rPr>
      <t>"Censo Nacional de Gobierno, Seguridad Pública y Sistema Penitenciario Estatales (CNGSPSPE) 2019"</t>
    </r>
    <r>
      <rPr>
        <sz val="9"/>
        <color theme="1"/>
        <rFont val="Arial"/>
        <family val="2"/>
      </rPr>
      <t xml:space="preserve">, mismo que representa el décimo programa estadístico en dichas materias, y cuyos resultados pueden ser consultados en la página de internet del Instituto. </t>
    </r>
  </si>
  <si>
    <r>
      <t xml:space="preserve">De esta forma, a diez años de distancia de la aplicación del primer levantamiento, se presenta ahora el </t>
    </r>
    <r>
      <rPr>
        <i/>
        <sz val="9"/>
        <color theme="1"/>
        <rFont val="Arial"/>
        <family val="2"/>
      </rPr>
      <t>“Censo Nacional de Gobierno, Seguridad Pública y Sistema Penitenciario Estatales (CNGSPSPE) 2020”</t>
    </r>
    <r>
      <rPr>
        <sz val="9"/>
        <color theme="1"/>
        <rFont val="Arial"/>
        <family val="2"/>
      </rPr>
      <t>, como el undécimo programa estadístico desarrollado por el INEGI en dichas materias. Si bien el proceso de maduración de este ha obligado a realizar ajustes en algunas variables, se ha preservado en todo momento la consistencia temática y conceptual respecto de sus ediciones anteriores, continuando con la serie estadística y enriqueciendo sus contenidos por los temas que actualmente desarrolla. Adicionalmente, el CNGSPSPE 2020 preserva el apartado de recolección de información sobre temas ambientales realizado en colaboración con la Dirección General de Geografía y Medio Ambiente.</t>
    </r>
  </si>
  <si>
    <t>El CNGSPSPE 2020 se conforma por los siguientes módulos:</t>
  </si>
  <si>
    <t>Cada uno de estos módulos está conformado, cuando menos, por los siguientes apartados:</t>
  </si>
  <si>
    <r>
      <rPr>
        <b/>
        <sz val="9"/>
        <color theme="1"/>
        <rFont val="Arial"/>
        <family val="2"/>
      </rPr>
      <t xml:space="preserve">Informantes. </t>
    </r>
    <r>
      <rPr>
        <sz val="9"/>
        <color theme="1"/>
        <rFont val="Arial"/>
        <family val="2"/>
      </rPr>
      <t xml:space="preserve">En este apartado se recaba información sobre los servidores públicos responsables de entregar la información requerida por el cuestionario. </t>
    </r>
  </si>
  <si>
    <r>
      <rPr>
        <b/>
        <sz val="9"/>
        <color theme="1"/>
        <rFont val="Arial"/>
        <family val="2"/>
      </rPr>
      <t>Cuestionario.</t>
    </r>
    <r>
      <rPr>
        <sz val="9"/>
        <color theme="1"/>
        <rFont val="Arial"/>
        <family val="2"/>
      </rPr>
      <t xml:space="preserve"> Se integra por cada una de las preguntas destinadas a generar información estadística sobre los aspectos que conforman la estructura temática del presente programa. Con el fin de facilitar la ubicación de los temas contenidos, la versión electrónica del mismo se ha dividido en tantas pestañas como secciones son requeridas.</t>
    </r>
  </si>
  <si>
    <r>
      <rPr>
        <b/>
        <sz val="9"/>
        <color theme="1"/>
        <rFont val="Arial"/>
        <family val="2"/>
      </rPr>
      <t xml:space="preserve">Participantes y comentarios. </t>
    </r>
    <r>
      <rPr>
        <sz val="9"/>
        <color theme="1"/>
        <rFont val="Arial"/>
        <family val="2"/>
      </rPr>
      <t xml:space="preserve">Presenta un espacio destinado al registro de los servidores públicos que participaron en el llenado de cada módulo y/o sección, según corresponda. De igual forma, contiene un espacio para que los informantes puedan anotar los comentarios generales que consideren pertinentes respecto de la información que están proporcionando en el cuestionario. </t>
    </r>
  </si>
  <si>
    <r>
      <rPr>
        <b/>
        <sz val="9"/>
        <color theme="1"/>
        <rFont val="Arial"/>
        <family val="2"/>
      </rPr>
      <t>Glosario.</t>
    </r>
    <r>
      <rPr>
        <sz val="9"/>
        <color theme="1"/>
        <rFont val="Arial"/>
        <family val="2"/>
      </rPr>
      <t xml:space="preserve"> Contiene un listado de conceptos y definiciones que se consideran relevantes para el llenado del cuestionario.</t>
    </r>
  </si>
  <si>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color theme="1"/>
        <rFont val="Arial"/>
        <family val="2"/>
      </rPr>
      <t xml:space="preserve"> Participantes y comentarios.</t>
    </r>
  </si>
  <si>
    <t>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</si>
  <si>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t>En caso de dudas o comentarios, deberá hacerlos llegar al JDEG de la Coordinación Estatal del INEGI, quien tiene los siguientes datos de contacto:</t>
  </si>
  <si>
    <t>Área o unidad de adscripción:</t>
  </si>
  <si>
    <t>1. Propios</t>
  </si>
  <si>
    <t>2. Rentados</t>
  </si>
  <si>
    <t xml:space="preserve">3. Otro tipo de posesión </t>
  </si>
  <si>
    <t>1. Automóviles</t>
  </si>
  <si>
    <t>2. Camiones y camionetas</t>
  </si>
  <si>
    <t>3. Motocicletas</t>
  </si>
  <si>
    <t>1. Admitidas</t>
  </si>
  <si>
    <t>2. Desechadas</t>
  </si>
  <si>
    <t>Tipo de conclusión</t>
  </si>
  <si>
    <t>Comentarios generales sobre las preguntas de la sección</t>
  </si>
  <si>
    <t>Módulo 1.
Administración Pública de la entidad federativa</t>
  </si>
  <si>
    <r>
      <rPr>
        <b/>
        <sz val="9"/>
        <color theme="1"/>
        <rFont val="Arial"/>
        <family val="2"/>
      </rPr>
      <t xml:space="preserve">Módulo 1. </t>
    </r>
    <r>
      <rPr>
        <sz val="9"/>
        <color theme="1"/>
        <rFont val="Arial"/>
        <family val="2"/>
      </rPr>
      <t xml:space="preserve">Administración Pública de la entidad federativa
</t>
    </r>
    <r>
      <rPr>
        <b/>
        <sz val="9"/>
        <color theme="1"/>
        <rFont val="Arial"/>
        <family val="2"/>
      </rPr>
      <t>Módulo 2.</t>
    </r>
    <r>
      <rPr>
        <sz val="9"/>
        <color theme="1"/>
        <rFont val="Arial"/>
        <family val="2"/>
      </rPr>
      <t xml:space="preserve"> Seguridad pública
</t>
    </r>
    <r>
      <rPr>
        <b/>
        <sz val="9"/>
        <color theme="1"/>
        <rFont val="Arial"/>
        <family val="2"/>
      </rPr>
      <t>Módulo 3.</t>
    </r>
    <r>
      <rPr>
        <sz val="9"/>
        <color theme="1"/>
        <rFont val="Arial"/>
        <family val="2"/>
      </rPr>
      <t xml:space="preserve"> Sistema penitenciario
</t>
    </r>
    <r>
      <rPr>
        <b/>
        <sz val="9"/>
        <color theme="1"/>
        <rFont val="Arial"/>
        <family val="2"/>
      </rPr>
      <t>Módulo 4.</t>
    </r>
    <r>
      <rPr>
        <sz val="9"/>
        <color theme="1"/>
        <rFont val="Arial"/>
        <family val="2"/>
      </rPr>
      <t xml:space="preserve"> Medio ambiente
</t>
    </r>
    <r>
      <rPr>
        <b/>
        <sz val="9"/>
        <color theme="1"/>
        <rFont val="Arial"/>
        <family val="2"/>
      </rPr>
      <t xml:space="preserve">Módulo 5. </t>
    </r>
    <r>
      <rPr>
        <sz val="9"/>
        <color theme="1"/>
        <rFont val="Arial"/>
        <family val="2"/>
      </rPr>
      <t>Justicia cívica</t>
    </r>
  </si>
  <si>
    <t>Concluida la revisión y validación del cuestionario, según los procesos establecidos, será devuelto al servidor público adscrito a la institución de la Administración Pública Estatal que lo haya entregado, a efecto de notificarle los resultados de la revisión y los ajustes o aclaraciones de información que, en su caso, deberán atenderse, o bien darle el VoBo. como versión definitiva, para que se proceda a imprimir el archivo liberado y gestionar la formalización de la información mediante la firma del instrumento físico por el informante básico y/o complementarios.</t>
  </si>
  <si>
    <t>Una vez que el archivo electrónico esté impreso y firmado, se llevará a cabo la entrega del cuestionario vía electrónica y de manera física, para lo cual se tomará en cuenta lo siguiente:</t>
  </si>
  <si>
    <t>Finalmente, resulta pertinente advertir que, en conjunto con el Documento de Detección de Necesidades de Información, el Documento de Planeación, la Ficha Metodológica, el Marco Conceptual y la Memoria de Actividades, el presente instrumento se desarrolla dentro de la serie documental del CNGSPSPE 2020, ello como parte de los programas estratégicos elaborados en el marco del SNIGSPIJ.</t>
  </si>
  <si>
    <t>Asimismo, tomando en consideración la naturaleza de la información solicitada en cada módulo, alguno de estos pude presentar apartados adicionales a los anteriores, mismos que obedecen a características específicas del programa estadístico relacionado. Dichos apartados pueden ser: complementos y/o anexos.</t>
  </si>
  <si>
    <r>
      <rPr>
        <b/>
        <sz val="9"/>
        <color theme="1"/>
        <rFont val="Arial"/>
        <family val="2"/>
      </rPr>
      <t>Presentación.</t>
    </r>
    <r>
      <rPr>
        <sz val="9"/>
        <color theme="1"/>
        <rFont val="Arial"/>
        <family val="2"/>
      </rPr>
      <t xml:space="preserve"> Contiene la introducción general del censo, así como las instrucciones generales para la entrega formal del presente instrumento de captación.</t>
    </r>
  </si>
  <si>
    <r>
      <rPr>
        <b/>
        <sz val="9"/>
        <color theme="1"/>
        <rFont val="Arial"/>
        <family val="2"/>
      </rPr>
      <t>INFORMANTE BÁSICO</t>
    </r>
    <r>
      <rPr>
        <b/>
        <sz val="8"/>
        <color theme="1"/>
        <rFont val="Arial"/>
        <family val="2"/>
      </rPr>
      <t xml:space="preserve"> </t>
    </r>
    <r>
      <rPr>
        <i/>
        <sz val="8"/>
        <color theme="1"/>
        <rFont val="Arial"/>
        <family val="2"/>
      </rPr>
      <t>(Titular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r>
  </si>
  <si>
    <r>
      <rPr>
        <b/>
        <sz val="9"/>
        <color theme="1"/>
        <rFont val="Arial"/>
        <family val="2"/>
      </rPr>
      <t xml:space="preserve">INFORMANTE COMPLEMENTARIO 1 </t>
    </r>
    <r>
      <rPr>
        <i/>
        <sz val="8"/>
        <color theme="1"/>
        <rFont val="Arial"/>
        <family val="2"/>
      </rPr>
      <t>(Servidor público que, por las funciones que tiene asignadas dentro de la institución, es el principal productor y/o integrador de la información correspondiente a la presente sección y, cuando menos, se encuentra en el segundo o tercer nivel jerárquico de la institución. Nota: en caso de no requerir al "Informante Complementario 1" deje las siguientes celdas en blanco)</t>
    </r>
  </si>
  <si>
    <r>
      <rPr>
        <b/>
        <sz val="9"/>
        <color theme="1"/>
        <rFont val="Arial"/>
        <family val="2"/>
      </rPr>
      <t xml:space="preserve">INFORMANTE COMPLEMENTARIO 2 </t>
    </r>
    <r>
      <rPr>
        <i/>
        <sz val="8"/>
        <color theme="1"/>
        <rFont val="Arial"/>
        <family val="2"/>
      </rPr>
      <t>(Servidor público que, por las funciones que tiene asignadas dentro de la institución, es el segundo principal productor y/o integrador de la información correspondiente a la presente sección y, cuando menos, se encuentra en el segundo o tercer nivel jerárquico de la institución. Nota: en caso de no requerir al "Informante Complementario 2" deje las siguientes celdas en blanco)</t>
    </r>
  </si>
  <si>
    <t>1. Laboratorios fijos</t>
  </si>
  <si>
    <t>2. Laboratorios móviles</t>
  </si>
  <si>
    <t>1. Hombres</t>
  </si>
  <si>
    <r>
      <t xml:space="preserve">Otros </t>
    </r>
    <r>
      <rPr>
        <i/>
        <sz val="8"/>
        <color theme="1"/>
        <rFont val="Arial"/>
        <family val="2"/>
      </rPr>
      <t>(especifique)</t>
    </r>
  </si>
  <si>
    <r>
      <t xml:space="preserve">Otra </t>
    </r>
    <r>
      <rPr>
        <i/>
        <sz val="8"/>
        <color theme="1"/>
        <rFont val="Arial"/>
        <family val="2"/>
      </rPr>
      <t>(especifique)</t>
    </r>
  </si>
  <si>
    <t>Durante el año 2019, ¿el ejercicio de la función de los servicios periciales y/o servicio médico forense se encontró a cargo de la Administración Pública de su entidad federativa?</t>
  </si>
  <si>
    <t>Servicios periciales:</t>
  </si>
  <si>
    <t>Servicio médico forense:</t>
  </si>
  <si>
    <t>X.2.2 Sistemas informáticos</t>
  </si>
  <si>
    <t>X.3.2 Capacitación del personal</t>
  </si>
  <si>
    <t>X.5.1 Bienes inmuebles</t>
  </si>
  <si>
    <t>X.5.2 Parque vehicular</t>
  </si>
  <si>
    <t>X.3.1 Características del personal</t>
  </si>
  <si>
    <t>Glosario del apartado:</t>
  </si>
  <si>
    <t>X.6 Ejercicio de la función de los servicios periciales y/o servicio médico forense</t>
  </si>
  <si>
    <t>En caso de tener algún comentario u observación al dato registrado en la respuesta de la presente pregunta, o los datos que derivan de la misma, favor de anotarlo en el siguiente espacio. De lo contrario, déjelo en blanco.</t>
  </si>
  <si>
    <t xml:space="preserve">Mujeres </t>
  </si>
  <si>
    <t>Taller</t>
  </si>
  <si>
    <t>X.5.3 Líneas y aparatos telefónicos</t>
  </si>
  <si>
    <t>X.5.4 Equipo informático</t>
  </si>
  <si>
    <t>Instrucciones generales para las preguntas de la sección:</t>
  </si>
  <si>
    <t>4. Otro</t>
  </si>
  <si>
    <t>7.-</t>
  </si>
  <si>
    <t>Nivel de escolaridad</t>
  </si>
  <si>
    <t xml:space="preserve">Se refiere al servidor público que, por las funciones que tiene asignadas dentro de la institución, es el principal productor y/o integrador de la información correspondiente a la presente sección y, cuando menos, se encuentra en el segundo o tercer nivel jerárquico de la institución. </t>
  </si>
  <si>
    <t>Se refiere al servidor público que, por las funciones que tiene asignadas dentro de la institución, es el segundo principal productor y/o integrador de la información correspondiente a la presente sección y, cuando menos, se encuentra en el segundo o tercer nivel jerárquico de la institución.</t>
  </si>
  <si>
    <t>Seleccione con una "X" un solo código.</t>
  </si>
  <si>
    <t>Para cada columna, seleccione con una "X" un solo código.</t>
  </si>
  <si>
    <t>Anote el nombre de la institución o unidad administrativa encargada del ejercicio de la función de los servicios periciales y/o servicio médico forense en su entidad federativa al cierre del año 2019.</t>
  </si>
  <si>
    <t>La lista de instituciones que se despliega corresponde a las que registró como respuesta en la pregunta 1 de la sección 1 de este módulo.</t>
  </si>
  <si>
    <t>En caso de que haya sido una unidad administrativa la responsable del ejercicio de la función de los servicios periciales y/o servicio médico forense, debe seleccionar el nombre de la institución en la que se encontraba adscrita.</t>
  </si>
  <si>
    <t>1. Unidades de servicios periciales</t>
  </si>
  <si>
    <t>2. Unidades de servicio médico forense</t>
  </si>
  <si>
    <t>No debe considerar aquellas unidades administrativas, órganos o instituciones encargadas de la función de los servicios periciales y/o servicio médico forense que se hayan encontrado adscritos a la Procuraduría General de Justicia o Fiscalía General de su entidad federativa.</t>
  </si>
  <si>
    <t>Al cierre del año 2019, ¿la Administración Pública de su entidad federativa contaba con alguna institución o unidad administrativa encargada del ejercicio de la función de los servicios periciales y/o servicio médico forense?</t>
  </si>
  <si>
    <t>Para cada función, en caso de haber seleccionado el código "2" o "9" en la respectiva columna de la pregunta anterior, no puede contestar este reactivo.</t>
  </si>
  <si>
    <t>Para cada función, en caso de haber seleccionado el código "2" o "9" en la respectiva columna de la pregunta 2, no puede contestar este reactivo.</t>
  </si>
  <si>
    <t xml:space="preserve">No debe considerar como unidades de servicios periciales y/o de servicio médico forense aquellas unidades  o áreas administrativas que hayan tenido como función principal los servicios administrativos, técnicos y de apoyo para los recursos humanos, materiales y presupuestales. </t>
  </si>
  <si>
    <t>No debe registrar los laboratorios de servicios periciales y/o servicio médico forense, toda vez que estos datos se requieren en la siguiente subsección.</t>
  </si>
  <si>
    <r>
      <t xml:space="preserve">Total de unidades </t>
    </r>
    <r>
      <rPr>
        <b/>
        <i/>
        <sz val="8"/>
        <color theme="1"/>
        <rFont val="Arial"/>
        <family val="2"/>
      </rPr>
      <t>(1. + 2.)</t>
    </r>
  </si>
  <si>
    <t>Anote la cantidad, sin contar a las unidades centrales, de unidades de servicios periciales y/o unidades de servicio médico forense que tenía al cierre del año 2019 la institución o unidad administrativa encargada del ejercicio de la función de los servicios periciales y/o servicio médico forense en su entidad federativa.</t>
  </si>
  <si>
    <t>Anote la cantidad de laboratorios con los que contaba al cierre del año 2019 la institución o unidad administrativa encargada del ejercicio de la función de los servicios periciales y/o servicio médico forense, según su tipo.</t>
  </si>
  <si>
    <r>
      <t xml:space="preserve">Total de laboratorios </t>
    </r>
    <r>
      <rPr>
        <b/>
        <i/>
        <sz val="8"/>
        <color theme="1"/>
        <rFont val="Arial"/>
        <family val="2"/>
      </rPr>
      <t>(1. + 2.)</t>
    </r>
  </si>
  <si>
    <t>Indique, por cada uno de los sistemas informáticos y/o bases de datos enlistados, su condición de existencia cierre del año 2019 en la institución o unidad administrativa encargada del ejercicio de la función de los servicios periciales y/o servicio médico forense en su entidad federativa. En caso afirmativo, anote la cantidad de registros contenidos en dicho registro al cierre del año referido.</t>
  </si>
  <si>
    <t xml:space="preserve">Para cada sistema informático y/o base de datos, en caso de que la institución o unidad administrativa encargada del ejercicio de la función de los servicios periciales y/o servicio médico forense de su entidad federativa no haya contado con este, o no cuente con información para determinarlo, indíquelo en la columna correspondiente conforme al catálogo respectivo y deje el resto de la fila en blanco. </t>
  </si>
  <si>
    <t>En caso de que seleccione el código "1" en la columna "¿La institución o unidad administrativa encargada del ejercicio de la función de los servicios periciales y/o servicio médico forense contó con este sistema informático y/o base de datos?" para la variable "Otros", debe anotar el nombre de dicho(s) sistema(s) y/o base(s) en el recuadro destinado para tal efecto que se encuentra al final de la tabla de respuesta.</t>
  </si>
  <si>
    <t>Cantidad de registros contenidos</t>
  </si>
  <si>
    <r>
      <t xml:space="preserve">¿La institución o unidad administrativa encargada del ejercicio de la función de los servicios periciales y/o servicio médico forense contó con el sistema informático y/o base de datos?
</t>
    </r>
    <r>
      <rPr>
        <i/>
        <sz val="8"/>
        <color theme="1"/>
        <rFont val="Arial"/>
        <family val="2"/>
      </rPr>
      <t>(1.Sí / 2.No / 9.No se sabe)</t>
    </r>
  </si>
  <si>
    <t>1.- Debe considerar la totalidad el personal que laboraba en la institución o unidad administrativa encargada del ejercicio de la función de los servicios periciales y/o servicio médico forense en su entidad federativa, de todos los tipos de régimen de contratación (confianza, base y/o sindicalizado, eventual, honorarios o cualquier otro tipo).</t>
  </si>
  <si>
    <t>Anote la cantidad de personal adscrito al cierre del año 2019 a la institución o unidad  administrativa encargada del ejercicio de la función de los servicios periciales y/o servicio médico forense en su entidad federativa, según su sexo.</t>
  </si>
  <si>
    <t>La cantidad registrada en el recuadro "Total de personal" debe ser igual o menor a la cantidad reportada como respuesta en el recuadro "Total de personal" de la pregunta 3 de la sección 1 de este módulo, así como corresponder a su desagregación por sexo.</t>
  </si>
  <si>
    <r>
      <t xml:space="preserve">Total de personal </t>
    </r>
    <r>
      <rPr>
        <b/>
        <i/>
        <sz val="8"/>
        <color theme="1"/>
        <rFont val="Arial"/>
        <family val="2"/>
      </rPr>
      <t>(1. + 2.)</t>
    </r>
  </si>
  <si>
    <t>2. Mujeres</t>
  </si>
  <si>
    <t>De acuerdo con el total de personal que reportó como respuesta en la pregunta anterior, anote la cantidad del mismo especificando su sexo y cargo y/o función desempeñada.</t>
  </si>
  <si>
    <t>La suma de las cantidades registradas en la columna "Total" debe ser igual a la cantidad reportada como respuesta en el recuadro "Total de personal" de la pregunta anterior, así como corresponder a su desagregación por sexo.</t>
  </si>
  <si>
    <t>Personal adscrito a la institución o unidad administrativa encargada del ejercicio de la función de los servicios periciales y/o servicio médico forense en su entidad federativa, según cargo y/o función desarrollada</t>
  </si>
  <si>
    <t>Subtotal</t>
  </si>
  <si>
    <t xml:space="preserve">De 50 a 54 años </t>
  </si>
  <si>
    <t>De acuerdo con el total de personal que reportó como respuesta en la pregunta anterior, anote la cantidad del mismo especificando su régimen de contratación, sexo y cargo y/o función desempeñada.</t>
  </si>
  <si>
    <t>De acuerdo con el total de personal que reportó como respuesta en la pregunta 8, anote la cantidad del mismo especificando su rango de edad, sexo y cargo y/o función desempeñada.</t>
  </si>
  <si>
    <t>De acuerdo con el total de personal que reportó como respuesta en la pregunta 8, anote la cantidad del mismo especificando su nivel de escolaridad, sexo y cargo y/o función desempeñada.</t>
  </si>
  <si>
    <t xml:space="preserve">Ninguno </t>
  </si>
  <si>
    <t>Carrera técnica o carrera comercial</t>
  </si>
  <si>
    <t>Personal adscrito a la institución o unidad administrativa encargada del ejercicio de la función de los servicios periciales y/o servicio médico forense en su entidad federativa, según sexo y cargo y/o función desarrollada</t>
  </si>
  <si>
    <t>De acuerdo con el total de personal que reportó como respuesta en la pregunta 8, anote la cantidad del mismo especificando su rango de ingresos mensual, sexo y cargo y/o función desempeñada.</t>
  </si>
  <si>
    <t>De 5,001 a 10,000 pesos</t>
  </si>
  <si>
    <t>De 10,001 a 15,000 pesos</t>
  </si>
  <si>
    <t>Tipo de especialidad</t>
  </si>
  <si>
    <t>En caso de que no se haya realizado alguna acción de capacitación en determinada modalidad, debe anotar una "X" en la columna "No se realizaron acciones de capacitación" para la modalidad de referencia y dejar el resto de la fila en blanco.</t>
  </si>
  <si>
    <t>Otra</t>
  </si>
  <si>
    <t>No se realizaron acciones de capacitación</t>
  </si>
  <si>
    <t>Personal adscrito a la institución o unidad administrativa encargada del ejercicio de la función de los servicios periciales y/o servicio médico forense, según sexo y cargo y/o función desarrollada</t>
  </si>
  <si>
    <r>
      <t xml:space="preserve">1.- </t>
    </r>
    <r>
      <rPr>
        <b/>
        <i/>
        <sz val="8"/>
        <color theme="1"/>
        <rFont val="Arial"/>
        <family val="2"/>
      </rPr>
      <t xml:space="preserve">Presupuesto ejercido: </t>
    </r>
    <r>
      <rPr>
        <i/>
        <sz val="8"/>
        <color theme="1"/>
        <rFont val="Arial"/>
        <family val="2"/>
      </rPr>
      <t xml:space="preserve">se refiere al importe total erogado por la institución o unidad administrativa encargada del ejercicio de la función de los servicios periciales y/o servicio médico forense en su entidad federativa, el cual se encuentra respaldado por documentos comprobatorios presentados ante las dependencias o entidades autorizadas con cargo al presupuesto autorizado. </t>
    </r>
  </si>
  <si>
    <t>Anote el total de presupuesto ejercido durante el año 2019 por la institución o unidad administrativa encargada del ejercicio de la función de los servicios periciales y/o servicio médico forense en su entidad federativa.</t>
  </si>
  <si>
    <t xml:space="preserve">La cantidad registrada en el recuadro "Total de presupuesto ejercido" debe ser igual o menor a la cantidad reportada como respuesta en el numeral 3 de la pregunta 16 de la sección 1 de este módulo. </t>
  </si>
  <si>
    <t>Las cifras deben anotarse en pesos mexicanos (no debe agregar la frase “miles o millones de pesos”).</t>
  </si>
  <si>
    <t>La suma de las cantidades registradas debe ser igual a la cantidad reportada como respuesta en la pregunta anterior.</t>
  </si>
  <si>
    <t>Presupuesto ejercido por capítulo del Clasificador por Objeto del Gasto</t>
  </si>
  <si>
    <t>Anote la cantidad de bienes inmuebles con los que contaba al cierre del año 2019 la institución o unidad administrativa encargada del ejercicio de la función de los servicios periciales y/o servicio médico forense en su entidad federativa, según tipo de posesión.</t>
  </si>
  <si>
    <t xml:space="preserve">La cantidad registrada en el recuadro "Total de bienes inmuebles" debe ser igual o menor a la suma de las cantidades reportadas como respuesta en la columna "Total" de la pregunta 22 de la sección 1 de este módulo, así como corresponder a su desagregación por tipo de posesión. </t>
  </si>
  <si>
    <t>En el caso de que un inmueble sea destinado para ser ocupado por más de una unidad administrativa encargada del ejercicio de la función de los servicios periciales y/o servicio médico forense, debe ser considerado solo una vez.</t>
  </si>
  <si>
    <r>
      <t xml:space="preserve">Total de bienes inmuebles </t>
    </r>
    <r>
      <rPr>
        <b/>
        <i/>
        <sz val="8"/>
        <color theme="1"/>
        <rFont val="Arial"/>
        <family val="2"/>
      </rPr>
      <t>(1. + 2. + 3.)</t>
    </r>
  </si>
  <si>
    <t>La cantidad registrada en el recuadro "Total de vehículos en funcionamiento" debe ser igual o menor a la suma de las cantidades reportadas como respuesta en la columna "Total" de la pregunta 30 de la sección 1 de este módulo, así como corresponder a su tipo.</t>
  </si>
  <si>
    <t>No debe considerar los vehículos que se encontraban fuera de servicio, o bien, no habían sido asignados para su uso u operación al cierre del año 2019.</t>
  </si>
  <si>
    <t>Anote la cantidad de vehículos en funcionamiento con los que contaba al cierre del año 2019 la institución o unidad administrativa encargada del ejercicio de la función de los servicios periciales y/o servicio médico forense en su entidad federativa, según tipo.</t>
  </si>
  <si>
    <r>
      <t xml:space="preserve">Total de vehículos en funcionamiento </t>
    </r>
    <r>
      <rPr>
        <b/>
        <i/>
        <sz val="8"/>
        <color theme="1"/>
        <rFont val="Arial"/>
        <family val="2"/>
      </rPr>
      <t>(1. + 2. + 3. + 4.)</t>
    </r>
  </si>
  <si>
    <t>Anote la cantidad de líneas telefónicas y aparatos telefónicos en funcionamiento con los que contaba al cierre del año 2019 la institución o unidad administrativa encargada del ejercicio de la función de los servicios periciales y/o servicio médico forense en su entidad federativa, según tipo.</t>
  </si>
  <si>
    <t>Para el caso de las líneas telefónicas en funcionamiento, la cantidad registrada en la columna "Total" debe ser igual o menor a la suma de las cantidades reportadas como respuesta en la columna "Total" de la pregunta 32 de la sección 1 de este módulo, así como corresponder a su desagregación por tipo.</t>
  </si>
  <si>
    <t>Para el caso de los aparatos telefónicos en funcionamiento, la cantidad registrada en la columna "Total" debe ser igual o menor a la suma de las cantidades reportadas como respuesta en la columna "Total" de la pregunta 32 de la sección 1 de este módulo, así como corresponder a su desagregación por tipo.</t>
  </si>
  <si>
    <t>No debe considerar los aparatos telefónicos que se encontraban fuera de servicio, o bien, no habían sido asignados para su uso u operación al cierre del año 2019.</t>
  </si>
  <si>
    <t>No debe considerar aparatos que tenían como único uso la radiocomunicación, o bien, números y aparatos que únicamente tienen función para enviar y recibir mensajes, u otro de características similares.</t>
  </si>
  <si>
    <t>Líneas telefónicas en funcionamiento, según tipo</t>
  </si>
  <si>
    <t>Aparatos telefónicos en funcionamiento, según tipo</t>
  </si>
  <si>
    <t>Tipo</t>
  </si>
  <si>
    <r>
      <t xml:space="preserve">1.- </t>
    </r>
    <r>
      <rPr>
        <b/>
        <i/>
        <sz val="8"/>
        <color theme="1"/>
        <rFont val="Arial"/>
        <family val="2"/>
      </rPr>
      <t>Multifuncional:</t>
    </r>
    <r>
      <rPr>
        <i/>
        <sz val="8"/>
        <color theme="1"/>
        <rFont val="Arial"/>
        <family val="2"/>
      </rPr>
      <t xml:space="preserve"> se refiere al dispositivo que tiene la particularidad de integrar, en una máquina, las funciones de varios dispositivos, permitiendo realizar varias tareas de modo simultáneo. Incorpora diferentes funciones de otros equipos o multitareas que permiten escanear, imprimir y fotocopiar a la vez, además de la capacidad de almacenar documentos en red.</t>
    </r>
  </si>
  <si>
    <t>Anote la cantidad de computadoras e impresoras, según tipo, así como de multifuncionales, servidores y tabletas electrónicas con los que contaba al cierre del año 2019 la institución o unidad administrativa encargada del ejercicio de la función de los servicios periciales y/o servicio médico forense en su entidad federativa.</t>
  </si>
  <si>
    <t>Para el caso de las computadoras, la cantidad registrada en la columna "Total" debe ser igual o menor a la suma de las cantidades reportadas como respuesta en la columna "Total" de la pregunta 34 de la sección 1 de este módulo, así como corresponder a su desagregación por tipo.</t>
  </si>
  <si>
    <t>Para el caso de las impresoras, la cantidad registrada en la columna "Total" debe ser igual o menor a la suma de las cantidades reportadas como respuesta en la columna "Total" de la pregunta 34 de la sección 1 de este módulo, así como corresponder a su desagregación por tipo.</t>
  </si>
  <si>
    <t>La cantidad registrada en la columna "Multifuncionales" debe ser igual o menor a la cantidad reportada como respuesta en la columna "Multifuncionales" de la pregunta 34 de la sección 1 de este módulo.</t>
  </si>
  <si>
    <t>La cantidad registrada en la columna "Servidores" debe ser igual o menor a la cantidad reportada como respuesta en la columna "Servidores" de la pregunta 34 de la sección 1 de este módulo.</t>
  </si>
  <si>
    <t>La cantidad registrada en la columna "Tabletas electrónicas" debe ser igual o menor a la cantidad reportada como respuesta en la columna "Tabletas electrónicas" de la pregunta 34 de la sección 1 de este módulo.</t>
  </si>
  <si>
    <t>No debe considerar el equipo informático que se encontraba fuera de servicio, o bien, no había sido asignado para su uso u operación al cierre del año 2019.</t>
  </si>
  <si>
    <t>Computadoras, según tipo</t>
  </si>
  <si>
    <t>Impresoras, según tipo</t>
  </si>
  <si>
    <t>Multifuncionales</t>
  </si>
  <si>
    <t>Servidores</t>
  </si>
  <si>
    <t>Tabletas electrónicas</t>
  </si>
  <si>
    <t>1.1</t>
  </si>
  <si>
    <t>Juzgados y tribunales especializados en materia penal</t>
  </si>
  <si>
    <t>1.2</t>
  </si>
  <si>
    <t>Juzgados y tribunales especializados en materia de justicia para adolescentes</t>
  </si>
  <si>
    <t>1.3</t>
  </si>
  <si>
    <r>
      <t xml:space="preserve">Otro </t>
    </r>
    <r>
      <rPr>
        <i/>
        <sz val="8"/>
        <color theme="1"/>
        <rFont val="Arial"/>
        <family val="2"/>
      </rPr>
      <t>(especifique)</t>
    </r>
  </si>
  <si>
    <r>
      <rPr>
        <sz val="9"/>
        <color theme="1"/>
        <rFont val="Arial"/>
        <family val="2"/>
      </rPr>
      <t>Otro solicitante:</t>
    </r>
    <r>
      <rPr>
        <sz val="8"/>
        <color theme="1"/>
        <rFont val="Arial"/>
        <family val="2"/>
      </rPr>
      <t xml:space="preserve">
</t>
    </r>
    <r>
      <rPr>
        <i/>
        <sz val="8"/>
        <color theme="1"/>
        <rFont val="Arial"/>
        <family val="2"/>
      </rPr>
      <t>(especifique)</t>
    </r>
  </si>
  <si>
    <t xml:space="preserve">La cantidad registrada en el numeral 1 debe ser igual a la suma de las cantidades reportadas en los numerales 1.1, 1.2 y 1.3. </t>
  </si>
  <si>
    <t>La suma de las cantidades registradas debe ser igual a la cantidad reportada como respuesta en el recuadro "Admitidas" de la pregunta 21.</t>
  </si>
  <si>
    <t>La columna "Sistema Tradicional" comprende el Sistema Tradicional (para la materia penal), el Sistema Escrito o Mixto y Sistema Oral (para la materia justicia para adolescentes) y el Sistema de Justicia Escrito (para el resto de las materias).</t>
  </si>
  <si>
    <t>La columna "Sistema Oral" comprende el Sistema Penal Acusatorio (para la materia penal), el Sistema Integral de Justicia Penal para Adolescentes (para la materia justicia para adolescentes) y el Sistema de Justicia Oral (para el resto de las materias).</t>
  </si>
  <si>
    <t xml:space="preserve">La suma de las cantidades registradas en la columna "Total" debe ser igual o menor a la cantidad que reportada como respuesta en el recuadro "Admitidos" de la pregunta 21, toda vez que puede ser el caso que alguna intervención pericial no haya sido solicitada para algún proceso ministerial o jurisdiccional. </t>
  </si>
  <si>
    <r>
      <t xml:space="preserve">Mixta </t>
    </r>
    <r>
      <rPr>
        <i/>
        <sz val="8"/>
        <color theme="1"/>
        <rFont val="Arial"/>
        <family val="2"/>
      </rPr>
      <t>(especifique)</t>
    </r>
  </si>
  <si>
    <t>Para cada materia, en caso de que no aplique su atención en determinado sistema de justicia, anote "NA" (No aplica) en la celda correspondiente.</t>
  </si>
  <si>
    <r>
      <rPr>
        <sz val="9"/>
        <color theme="1"/>
        <rFont val="Arial"/>
        <family val="2"/>
      </rPr>
      <t>Materia mixta:</t>
    </r>
    <r>
      <rPr>
        <sz val="8"/>
        <color theme="1"/>
        <rFont val="Arial"/>
        <family val="2"/>
      </rPr>
      <t xml:space="preserve">
</t>
    </r>
    <r>
      <rPr>
        <i/>
        <sz val="8"/>
        <color theme="1"/>
        <rFont val="Arial"/>
        <family val="2"/>
      </rPr>
      <t>(especifique)</t>
    </r>
  </si>
  <si>
    <r>
      <t>Otro</t>
    </r>
    <r>
      <rPr>
        <i/>
        <sz val="8"/>
        <color theme="1"/>
        <rFont val="Arial"/>
        <family val="2"/>
      </rPr>
      <t xml:space="preserve"> (especifique)</t>
    </r>
  </si>
  <si>
    <t>De acuerdo con el total de solicitudes de intervención pericial admitidas que reportó como respuesta en la pregunta anterior, anote la cantidad de las mismas especificando el tipo de especialidad requerida.</t>
  </si>
  <si>
    <t>De acuerdo con el total de solicitudes de intervención pericial admitidas que reportó como respuesta en la pregunta 21, anote la cantidad de las mismas especificando el tipo de solicitante.</t>
  </si>
  <si>
    <t>Solicitudes de intervención pericial admitidas</t>
  </si>
  <si>
    <t>Solicitudes de intervenciones periciales concluidas</t>
  </si>
  <si>
    <r>
      <rPr>
        <sz val="9"/>
        <color theme="1"/>
        <rFont val="Arial"/>
        <family val="2"/>
      </rPr>
      <t>Otro tipo de conclusión:</t>
    </r>
    <r>
      <rPr>
        <i/>
        <sz val="9"/>
        <color theme="1"/>
        <rFont val="Arial"/>
        <family val="2"/>
      </rPr>
      <t xml:space="preserve">
</t>
    </r>
    <r>
      <rPr>
        <i/>
        <sz val="8"/>
        <color theme="1"/>
        <rFont val="Arial"/>
        <family val="2"/>
      </rPr>
      <t>(especifique)</t>
    </r>
  </si>
  <si>
    <t>Solicitudes de intervención pericial concluidas, según tipo de conclusión</t>
  </si>
  <si>
    <t>Solicitudes de intervención pericial concluidas, según tipo de sistema</t>
  </si>
  <si>
    <t>De acuerdo con el total de solicitudes de intervención pericial concluidas que reportó como respuesta en la pregunta 25, anote la cantidad de las mismas especificando el tipo de solicitante y tipo de conclusión que se les dio.</t>
  </si>
  <si>
    <t>De acuerdo con el total de solicitudes de intervención pericial concluidas que reportó como respuesta en la pregunta 25, anote la cantidad de las mismas especificando la materia y tipo de sistema de justicia bajo el cual se atendieron.</t>
  </si>
  <si>
    <t xml:space="preserve">La suma de las cantidades registradas en la columna "Total" debe ser igual o menor a la suma de las cantidades reportadas como respuesta en la pregunta 25, toda vez que puede ser el caso que alguna intervención pericial no haya sido solicitada para algún proceso ministerial o jurisdiccional. </t>
  </si>
  <si>
    <t>La suma de las cantidades reportadas en la columna "Total" debe ser igual a la suma de las cantidades reportadas como respuesta en la pregunta 25, así como corresponder a su desagregación por tipo de conclusión.</t>
  </si>
  <si>
    <t>De acuerdo con el total de solicitudes de intervención pericial concluidas que reportó como respuesta en las preguntas 26 y 27, anote la cantidad de las mismas especificando el tipo de especialidad y tipo de solicitante.</t>
  </si>
  <si>
    <t>Solicitudes de intervención pericial concluidas, según tipo de solicitante</t>
  </si>
  <si>
    <r>
      <t xml:space="preserve">Juzgados y tribunales especializados en el resto de las materias </t>
    </r>
    <r>
      <rPr>
        <i/>
        <sz val="8"/>
        <color theme="1"/>
        <rFont val="Arial"/>
        <family val="2"/>
      </rPr>
      <t>(excepto penal y justicia para adolescentes)</t>
    </r>
  </si>
  <si>
    <t>X.6.3 Solicitudes de intervención pericial pendientes de concluir</t>
  </si>
  <si>
    <r>
      <rPr>
        <sz val="9"/>
        <color theme="1"/>
        <rFont val="Arial"/>
        <family val="2"/>
      </rPr>
      <t>Por otra causa:</t>
    </r>
    <r>
      <rPr>
        <i/>
        <sz val="8"/>
        <color theme="1"/>
        <rFont val="Arial"/>
        <family val="2"/>
      </rPr>
      <t xml:space="preserve">
(especifique)</t>
    </r>
  </si>
  <si>
    <t>Anote la cantidad de solicitudes de intervención pericial recibidas durante el año 2019 por la institución o unidad administrativa encargada del ejercicio de la función de los servicios periciales y/o servicio médico forense en su entidad federativa, según tipo de admisión.</t>
  </si>
  <si>
    <t>X.6.2 Solicitudes de intervención pericial concluidas</t>
  </si>
  <si>
    <t>De acuerdo con el total de solicitudes de intervención pericial concluidas que reportó como respuesta en la pregunta anterior, anote la cantidad de las mismas especificando el tipo de especialidad y tipo de conclusión que se les dio.</t>
  </si>
  <si>
    <t>Para cada especialidad, en caso de que haya anotado una "X" en la columna "No aplica" de la pregunta 26, replíquelo para esta pregunta y deje el resto de la fila en blanco.</t>
  </si>
  <si>
    <t>Anote la cantidad de solicitudes de intervención pericial pendientes de concluir al cierre del año 2019 por la institución o unidad administrativa encargada del ejercicio de la función de los servicios periciales y/o servicio médico forense en su entidad federativa, según el tipo de solicitante y estatus.</t>
  </si>
  <si>
    <t>Se refiere a todos aquellos terrenos, con o sin construcción, sobre los que se ejerza la posesión, control o administración a título de dueño, o cuyo dominio legalmente le pertenezca a la Administración Pública de la entidad federativa,  y que sean destinados, ya sea para ocupar un espacio o la totalidad del mismo, por la institución o unidad administrativa encargada del ejercicio de la función de los servicios periciales y/o servicio médico forense, con el propósito de utilizarse en la prestación de un servicio público a cargo de esta. Para efectos del censo, se clasifican en los siguientes tipos de posesión:</t>
  </si>
  <si>
    <r>
      <rPr>
        <b/>
        <sz val="9"/>
        <color theme="1"/>
        <rFont val="Arial"/>
        <family val="2"/>
      </rPr>
      <t>Propios:</t>
    </r>
    <r>
      <rPr>
        <sz val="9"/>
        <color theme="1"/>
        <rFont val="Arial"/>
        <family val="2"/>
      </rPr>
      <t xml:space="preserve"> se refiere a todos aquellos inmuebles del dominio legal a título de propietario de la Administración Pública de la entidad federativa, ya sea para ocupar un espacio o la totalidad del mismo, por la institución o unidad administrativa encargada del ejercicio de la función de los servicios periciales y/o servicio médico forense.</t>
    </r>
  </si>
  <si>
    <r>
      <rPr>
        <b/>
        <sz val="9"/>
        <color theme="1"/>
        <rFont val="Arial"/>
        <family val="2"/>
      </rPr>
      <t>Rentados:</t>
    </r>
    <r>
      <rPr>
        <sz val="9"/>
        <color theme="1"/>
        <rFont val="Arial"/>
        <family val="2"/>
      </rPr>
      <t xml:space="preserve"> se refiere a todos aquellos inmuebles propiedad de terceros que, por virtud de algún acto jurídico, la Administración Pública de la entidad federativa adquiere por un precio su goce o aprovechamiento temporal, ya sea para ocupar un espacio o la totalidad del mismo, por la institución o unidad administrativa encargada del ejercicio de la función de los servicios periciales y/o servicio médico forense.</t>
    </r>
  </si>
  <si>
    <t>Clasificador por Objeto del Gasto</t>
  </si>
  <si>
    <t>Se refiere al instrumento que permite registrar de manera ordenada, sistemática y homogénea las compras, los pagos y las erogaciones autorizadas a las instituciones gubernamentales, en capítulos, conceptos y partidas con base en la clasificación económica del gasto. Los capítulos que lo integran son los siguientes:</t>
  </si>
  <si>
    <r>
      <rPr>
        <b/>
        <sz val="9"/>
        <color theme="1"/>
        <rFont val="Arial"/>
        <family val="2"/>
      </rPr>
      <t xml:space="preserve">Capítulo 1000. Servicios personales: </t>
    </r>
    <r>
      <rPr>
        <sz val="9"/>
        <color theme="1"/>
        <rFont val="Arial"/>
        <family val="2"/>
      </rPr>
      <t>se refiere 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</si>
  <si>
    <r>
      <rPr>
        <b/>
        <sz val="9"/>
        <color theme="1"/>
        <rFont val="Arial"/>
        <family val="2"/>
      </rPr>
      <t>Capítulo 2000. Materiales y suministros:</t>
    </r>
    <r>
      <rPr>
        <sz val="9"/>
        <color theme="1"/>
        <rFont val="Arial"/>
        <family val="2"/>
      </rPr>
      <t xml:space="preserve"> se refiere a las asignaciones destinadas a la adquisición de toda clase de insumos y suministros requeridos para la prestación de bienes, servicios y para el desempeño de las actividades administrativas.</t>
    </r>
  </si>
  <si>
    <r>
      <rPr>
        <b/>
        <sz val="9"/>
        <color theme="1"/>
        <rFont val="Arial"/>
        <family val="2"/>
      </rPr>
      <t>Capítulo. 3000 Servicios generales:</t>
    </r>
    <r>
      <rPr>
        <sz val="9"/>
        <color theme="1"/>
        <rFont val="Arial"/>
        <family val="2"/>
      </rPr>
      <t xml:space="preserve"> se refiere a las asignaciones destinadas a cubrir el costo de todo tipo de servicios que se contraten con particulares o instituciones del propio sector público, así como los servicios oficiales requeridos para el desempeño de actividades vinculadas con la función pública.</t>
    </r>
  </si>
  <si>
    <r>
      <rPr>
        <b/>
        <sz val="9"/>
        <color theme="1"/>
        <rFont val="Arial"/>
        <family val="2"/>
      </rPr>
      <t>Capítulo 4000. Transferencias, asignaciones, subsidios y otras ayudas:</t>
    </r>
    <r>
      <rPr>
        <sz val="9"/>
        <color theme="1"/>
        <rFont val="Arial"/>
        <family val="2"/>
      </rPr>
      <t xml:space="preserve"> se refiere a las asignaciones destinadas en forma directa o indirecta a los sectores público, privado, externo, organismos y empresas paraestatales, de acuerdo a las estrategias y prioridades de desarrollo para el sostenimiento y desempeño de sus actividades.</t>
    </r>
  </si>
  <si>
    <r>
      <rPr>
        <b/>
        <sz val="9"/>
        <color theme="1"/>
        <rFont val="Arial"/>
        <family val="2"/>
      </rPr>
      <t xml:space="preserve">Capítulo 5000. Bienes muebles, inmuebles e intangibles: </t>
    </r>
    <r>
      <rPr>
        <sz val="9"/>
        <color theme="1"/>
        <rFont val="Arial"/>
        <family val="2"/>
      </rPr>
      <t>se refiere 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</si>
  <si>
    <r>
      <rPr>
        <b/>
        <sz val="9"/>
        <color theme="1"/>
        <rFont val="Arial"/>
        <family val="2"/>
      </rPr>
      <t>Capítulo 6000. Inversión pública:</t>
    </r>
    <r>
      <rPr>
        <sz val="9"/>
        <color theme="1"/>
        <rFont val="Arial"/>
        <family val="2"/>
      </rPr>
      <t xml:space="preserve"> se refiere a las asignaciones destinadas a obras por contrato, proyectos productivos y acciones de fomento. Incluye los gastos en estudios de pre-inversión y preparación del proyecto.</t>
    </r>
  </si>
  <si>
    <r>
      <rPr>
        <b/>
        <sz val="9"/>
        <color theme="1"/>
        <rFont val="Arial"/>
        <family val="2"/>
      </rPr>
      <t>Capítulo 7000. Inversiones financieras y otras provisiones:</t>
    </r>
    <r>
      <rPr>
        <sz val="9"/>
        <color theme="1"/>
        <rFont val="Arial"/>
        <family val="2"/>
      </rPr>
      <t xml:space="preserve"> se refiere a las erogaciones realizadas para la adquisición de acciones, bonos y otros títulos y valores, así como en préstamos otorgados a diversos agentes económicos. Se incluyen las aportaciones de capital a las entidades públicas y las erogaciones contingentes e imprevistas para el cumplimiento de obligaciones del Gobierno.</t>
    </r>
  </si>
  <si>
    <r>
      <rPr>
        <b/>
        <sz val="9"/>
        <color theme="1"/>
        <rFont val="Arial"/>
        <family val="2"/>
      </rPr>
      <t xml:space="preserve">Capítulo 8000. Participaciones y aportaciones: </t>
    </r>
    <r>
      <rPr>
        <sz val="9"/>
        <color theme="1"/>
        <rFont val="Arial"/>
        <family val="2"/>
      </rPr>
      <t>se refiere a las 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estas.</t>
    </r>
  </si>
  <si>
    <r>
      <rPr>
        <b/>
        <sz val="9"/>
        <color theme="1"/>
        <rFont val="Arial"/>
        <family val="2"/>
      </rPr>
      <t xml:space="preserve">Capítulo 9000. Deuda pública: </t>
    </r>
    <r>
      <rPr>
        <sz val="9"/>
        <color theme="1"/>
        <rFont val="Arial"/>
        <family val="2"/>
      </rPr>
      <t>se refiere a las asignaciones destinadas a cubrir obligaciones del Gobierno por concepto de deuda pública interna y externa derivada de la contratación de empréstitos. Incluye la amortización, intereses, gastos y comisiones de la deuda pública, así como las erogaciones relacionadas con la emisión y/o contratación de deuda. Asimismo, incluye los adeudos de ejercicios fiscales anteriores (ADEFAS).</t>
    </r>
  </si>
  <si>
    <t>Glosario de la subsección:</t>
  </si>
  <si>
    <t xml:space="preserve">2.- Los catálogos utilizados en el presente cuestionario corresponden a denominaciones estándar, de tal forma que si el nombre de alguna clasificación no coincide exactamente con la utilizada en su entidad federativa, debe registrar los datos en aquella que sea homóloga. </t>
  </si>
  <si>
    <t>3.- Para la institución o unidad administrativa responsable de atender los servicios periciales y/o servicio médico forense a los que se refiere el cuestionario, únicamente debe considerar la información de la institución o instituciones que formen parte de la estructura orgánica de la Administración Pública de su entidad federativa de acuerdo con la Ley Orgánica o Reglamento Interior correspondiente, por lo que no debe considerar a las instituciones que correspondan a organismos autónomos, ni instituciones de los gobiernos municipales o de las demarcaciones territoriales de la Ciudad de México, así como del Poder Legislativo y Judicial de la entidad federativa.</t>
  </si>
  <si>
    <t>4.- En caso de que en su entidad federativa al servicio médico forense se le denomine medicina forense, o cualquier otra definición homóloga, debe registrar la información correspondiente en dicho tema.</t>
  </si>
  <si>
    <t>5.- En caso de que los registros con los que cuente no le permitan desglosar la información de acuerdo con los requerimientos solicitados, anote "NS" (no se sabe) en las celdas donde no disponga de información. En el apartado de "Participantes y comentarios" debe proporcionar una justificación respecto al uso de la opción "NS" para esta sección.</t>
  </si>
  <si>
    <t xml:space="preserve">6.- No deje celdas en blanco, salvo en los casos en que la instrucción así lo solicite. </t>
  </si>
  <si>
    <t>Glosario de la sección:</t>
  </si>
  <si>
    <r>
      <t xml:space="preserve">1.- </t>
    </r>
    <r>
      <rPr>
        <b/>
        <i/>
        <sz val="8"/>
        <color theme="1"/>
        <rFont val="Arial"/>
        <family val="2"/>
      </rPr>
      <t>Unidades de servicios periciales:</t>
    </r>
    <r>
      <rPr>
        <i/>
        <sz val="8"/>
        <color theme="1"/>
        <rFont val="Arial"/>
        <family val="2"/>
      </rPr>
      <t xml:space="preserve"> se refiere a todos aquellos espacios físicos en donde se llevan a cabo actividades para atender las solicitudes de intervención pericial con el objeto de reunir los elementos necesarios para realizar la investigación del hecho controvertido en juicio y la persecución de los delitos; encargándose de buscar, obtener, preservar y analizar, conforme a los principios técnico científicos apropiados, los indicios y pruebas tendientes al esclarecimiento de los hechos controvertidos y de la probable responsabilidad de los inculpados y/o imputados, al tiempo de emitir los dictámenes e informes pertinentes.</t>
    </r>
  </si>
  <si>
    <r>
      <t xml:space="preserve">2.- </t>
    </r>
    <r>
      <rPr>
        <b/>
        <i/>
        <sz val="8"/>
        <color theme="1"/>
        <rFont val="Arial"/>
        <family val="2"/>
      </rPr>
      <t xml:space="preserve">Laboratorios móviles: </t>
    </r>
    <r>
      <rPr>
        <i/>
        <sz val="8"/>
        <color theme="1"/>
        <rFont val="Arial"/>
        <family val="2"/>
      </rPr>
      <t>se refiere a aquellas unidades móviles integradas por equipo especializado e instrumentación necesaria para peritajes de campo.</t>
    </r>
  </si>
  <si>
    <t>X.2.1 Laboratorios</t>
  </si>
  <si>
    <r>
      <t xml:space="preserve">1.- </t>
    </r>
    <r>
      <rPr>
        <b/>
        <i/>
        <sz val="8"/>
        <color theme="1"/>
        <rFont val="Arial"/>
        <family val="2"/>
      </rPr>
      <t>Sistemas informáticos y/o bases de datos relacionados con la investigación criminalística:</t>
    </r>
    <r>
      <rPr>
        <i/>
        <sz val="8"/>
        <color theme="1"/>
        <rFont val="Arial"/>
        <family val="2"/>
      </rPr>
      <t xml:space="preserve"> se refiere al conjunto de bases de datos en donde se registran los ingresos de evidencias físicas relacionadas con la comisión de un delito, mismas que constituyen herramientas que coadyuvan con el trabajo de los peritos en las diferentes ramas de la criminalística. A través de estas herramientas especializadas se apoya, de forma automatizada, la emisión de dictámenes y se facilita el intercambio de información entre las diversas instituciones mexicanas para el combate a la delincuencia. Para efectos del presente cuestionario se clasifica en:</t>
    </r>
  </si>
  <si>
    <r>
      <rPr>
        <b/>
        <i/>
        <sz val="8"/>
        <color theme="1"/>
        <rFont val="Arial"/>
        <family val="2"/>
      </rPr>
      <t>Análisis de voz:</t>
    </r>
    <r>
      <rPr>
        <i/>
        <sz val="8"/>
        <color theme="1"/>
        <rFont val="Arial"/>
        <family val="2"/>
      </rPr>
      <t xml:space="preserve"> se refiere a un sistema que permite identificar voces de los individuos, independientemente del idioma y canal de grabación, al ser un sistema que registra y compara las voces mediante las características acústicas de la voz.</t>
    </r>
  </si>
  <si>
    <r>
      <rPr>
        <b/>
        <i/>
        <sz val="8"/>
        <color theme="1"/>
        <rFont val="Arial"/>
        <family val="2"/>
      </rPr>
      <t>Huellas dactilares:</t>
    </r>
    <r>
      <rPr>
        <i/>
        <sz val="8"/>
        <color theme="1"/>
        <rFont val="Arial"/>
        <family val="2"/>
      </rPr>
      <t xml:space="preserve"> se refiere a un sistema informático que posee la capacidad de administrar, de forma automatizada, millones de huellas dactilares con la finalidad de optimizar los procesos de registro, consulta, búsqueda, cotejo y análisis de impresiones dactilares, a efecto de apoyar el trabajo de los peritos dactiloscopistas. Su uso permite conocer con mayor precisión y exactitud los elementos para establecer la identidad de un individuo, así como facilitar el intercambio de información entre las instituciones dedicadas a la administración y procuración de justicia.</t>
    </r>
  </si>
  <si>
    <r>
      <rPr>
        <b/>
        <i/>
        <sz val="8"/>
        <color theme="1"/>
        <rFont val="Arial"/>
        <family val="2"/>
      </rPr>
      <t>Perfiles genéticos de personas:</t>
    </r>
    <r>
      <rPr>
        <i/>
        <sz val="8"/>
        <color theme="1"/>
        <rFont val="Arial"/>
        <family val="2"/>
      </rPr>
      <t xml:space="preserve"> se refiere a una base de datos de genética forense en la cual se almacenan perfiles genéticos obtenidos a partir de muestras biológicas, como puede ser la sangre, saliva, elementos pilosos, semen y restos óseos que se encuentren relacionados con una investigación de tipo ministerial o judicial.</t>
    </r>
  </si>
  <si>
    <r>
      <rPr>
        <b/>
        <i/>
        <sz val="8"/>
        <color theme="1"/>
        <rFont val="Arial"/>
        <family val="2"/>
      </rPr>
      <t xml:space="preserve">Identificación balística: </t>
    </r>
    <r>
      <rPr>
        <i/>
        <sz val="8"/>
        <color theme="1"/>
        <rFont val="Arial"/>
        <family val="2"/>
      </rPr>
      <t>se refiere al sistema informático de alta tecnología que posee la capacidad de registrar, buscar, cotejar, analizar y trasmitir información digitalizada en tiempo real respecto a huellas balísticas (imágenes de casquillos, balas, etcétera). Asimismo, proporciona elementos necesarios para establecer, de forma automatizada, la identidad de un arma de fuego y las características que presentan los elementos balísticos.</t>
    </r>
  </si>
  <si>
    <r>
      <rPr>
        <b/>
        <i/>
        <sz val="8"/>
        <color theme="1"/>
        <rFont val="Arial"/>
        <family val="2"/>
      </rPr>
      <t>Sistemas biométricos:</t>
    </r>
    <r>
      <rPr>
        <i/>
        <sz val="8"/>
        <color theme="1"/>
        <rFont val="Arial"/>
        <family val="2"/>
      </rPr>
      <t xml:space="preserve"> se refiere a la base de datos sistematizada que contiene el registro de personas para su reconocimiento a través de archivos biométricos y demográficos, con la finalidad de lograr la identidad de la persona que se encuentre siendo parte de una investigación, como puede ser la identificación de víctimas de un delito.</t>
    </r>
  </si>
  <si>
    <r>
      <t>2.-</t>
    </r>
    <r>
      <rPr>
        <b/>
        <i/>
        <sz val="8"/>
        <color theme="1"/>
        <rFont val="Arial"/>
        <family val="2"/>
      </rPr>
      <t xml:space="preserve">Vestigios biológicos: </t>
    </r>
    <r>
      <rPr>
        <i/>
        <sz val="8"/>
        <color theme="1"/>
        <rFont val="Arial"/>
        <family val="2"/>
      </rPr>
      <t xml:space="preserve">se refiere a aquellos restos o evidencias físicas que permitan tener conocimiento respecto de algún acontecimiento en específico, es decir, son elementos de prueba sobre algún hecho que se investiga, lo que consecuentemente ayuda al esclarecimiento de la verdad. </t>
    </r>
  </si>
  <si>
    <t>X.6.1 Solicitudes de intervención pericial recibidas</t>
  </si>
  <si>
    <r>
      <t xml:space="preserve">1.- </t>
    </r>
    <r>
      <rPr>
        <b/>
        <i/>
        <sz val="8"/>
        <color theme="1"/>
        <rFont val="Arial"/>
        <family val="2"/>
      </rPr>
      <t xml:space="preserve">Intervención pericial: </t>
    </r>
    <r>
      <rPr>
        <i/>
        <sz val="8"/>
        <color theme="1"/>
        <rFont val="Arial"/>
        <family val="2"/>
      </rPr>
      <t>se refiere a la actividad de los peritos de dictaminar, en los procesos judiciales, conforme a sus conocimientos técnicos, científicos, especiales, teóricos o prácticos, que posea la actividad técnico científica solicitada por alguna de las partes en el proceso, por el órgano jurisdiccional o ministerial, o por cualquier otro tipo de solicitante.</t>
    </r>
  </si>
  <si>
    <r>
      <t xml:space="preserve">1.- </t>
    </r>
    <r>
      <rPr>
        <b/>
        <i/>
        <sz val="8"/>
        <color theme="1"/>
        <rFont val="Arial"/>
        <family val="2"/>
      </rPr>
      <t>Requerimiento:</t>
    </r>
    <r>
      <rPr>
        <i/>
        <sz val="8"/>
        <color theme="1"/>
        <rFont val="Arial"/>
        <family val="2"/>
      </rPr>
      <t xml:space="preserve"> se refiere al documento por el cual el perito comunica al órgano jurisdiccional o ministerial, u otras autoridades, que los elementos analizados no son suficientes para resolver el problema y le solicita los elementos adicionales que se requieren para tal fin.</t>
    </r>
  </si>
  <si>
    <t>Se refiere a la institución o unidad administrativa de la Administración Pública de la entidad federativa que se encarga de proporcionar los servicios de aquellos auxiliares técnicos y científicos en la búsqueda y obtención de indicios y preservación de pruebas para la acreditación de los elementos que definan, en materia civil, mercantil y familiar, los hechos controvertidos en juicio y, en materia penal y justicia para adolescentes, la probable responsabilidad del autor o autores de hechos delictivos, así como la reconstrucción de los hechos que efectuaron y la identificación de sus víctimas; ello basados en técnicas universalmente aceptadas a efecto de proporcionar al órgano ministerial y/o jurisdiccional informes y dictámenes que sustenten las pruebas ofrecidas por las partes en el proceso.</t>
  </si>
  <si>
    <t>Servicios periciales</t>
  </si>
  <si>
    <t>Servicio médico forense</t>
  </si>
  <si>
    <t>Se refiere a la institución o unidad administrativa de la Administración Pública de la entidad federativa encargada de auxiliar a los órganos encargados de la procuración e impartición de justicia en los procesos administrativos y judiciales que ante ellos se tramitan. Asimismo, realizan los estudios de carácter médico forense, de identificación de cadáveres, químico toxicológicos, histopatológicos, genéticos, antropométricos, odontológicos, dactiloscópicos, entomológicos, etcétera, así como valoraciones psiquiátricas y psicológicas.</t>
  </si>
  <si>
    <r>
      <t xml:space="preserve">1.- </t>
    </r>
    <r>
      <rPr>
        <b/>
        <i/>
        <sz val="8"/>
        <color theme="1"/>
        <rFont val="Arial"/>
        <family val="2"/>
      </rPr>
      <t xml:space="preserve">Servicio médico forense: </t>
    </r>
    <r>
      <rPr>
        <i/>
        <sz val="8"/>
        <color theme="1"/>
        <rFont val="Arial"/>
        <family val="2"/>
      </rPr>
      <t>se refiere a la institución o unidad administrativa de la Administración Pública de la entidad federativa encargada de auxiliar a los órganos encargados de la procuración e impartición de justicia en los procesos administrativos y judiciales que ante ellos se tramitan. Asimismo, realizan los estudios de carácter médico forense, de identificación de cadáveres, químico toxicológicos, histopatológicos, genéticos, antropométricos, odontológicos, dactiloscópicos, entomológicos, etcétera, así como valoraciones psiquiátricas y psicológicas.</t>
    </r>
  </si>
  <si>
    <r>
      <t xml:space="preserve">2.- </t>
    </r>
    <r>
      <rPr>
        <b/>
        <i/>
        <sz val="8"/>
        <color theme="1"/>
        <rFont val="Arial"/>
        <family val="2"/>
      </rPr>
      <t xml:space="preserve">Servicios periciales: </t>
    </r>
    <r>
      <rPr>
        <i/>
        <sz val="8"/>
        <color theme="1"/>
        <rFont val="Arial"/>
        <family val="2"/>
      </rPr>
      <t>se refiere a la institución o unidad administrativa de la Administración Pública de la entidad federativa que se encarga de proporcionar los servicios de aquellos auxiliares técnicos y científicos en la búsqueda y obtención de indicios y preservación de pruebas para la acreditación de los elementos que definan, en materia civil, mercantil y familiar, los hechos controvertidos en juicio y, en materia penal y justicia para adolescentes, la probable responsabilidad del autor o autores de hechos delictivos, así como la reconstrucción de los hechos que efectuaron y la identificación de sus víctimas; ello basados en técnicas universalmente aceptadas a efecto de proporcionar al órgano ministerial y/o jurisdiccional informes y dictámenes que sustenten las pruebas ofrecidas por las partes en el proceso.</t>
    </r>
  </si>
  <si>
    <t>Se refiere a todos aquellos espacios físicos en donde se llevan a cabo actividades para atender las solicitudes de intervención pericial con el objeto de reunir los elementos necesarios para realizar la investigación del hecho controvertido en juicio y la persecución de los delitos; encargándose de buscar, obtener, preservar y analizar, conforme a los principios técnico científicos apropiados, los indicios y pruebas tendientes al esclarecimiento de los hechos controvertidos y de la probable responsabilidad de los inculpados y/o imputados, al tiempo de emitir los dictámenes e informes pertinentes.</t>
  </si>
  <si>
    <t>Se refiere a aquellas unidades móviles integradas por equipo especializado e instrumentación necesaria para peritajes de campo.</t>
  </si>
  <si>
    <t>Se refiere al conjunto de bases de datos en donde se registran los ingresos de evidencias físicas relacionadas con la comisión de un delito, mismas que constituyen herramientas que coadyuvan con el trabajo de los peritos en las diferentes ramas de la criminalística. A través de estas herramientas especializadas se apoya, de forma automatizada, la emisión de dictámenes y se facilita el intercambio de información entre las diversas instituciones mexicanas para el combate a la delincuencia. Para efectos del presente cuestionario se clasifica en:</t>
  </si>
  <si>
    <r>
      <rPr>
        <b/>
        <sz val="9"/>
        <color theme="1"/>
        <rFont val="Arial"/>
        <family val="2"/>
      </rPr>
      <t>Análisis de voz:</t>
    </r>
    <r>
      <rPr>
        <sz val="9"/>
        <color theme="1"/>
        <rFont val="Arial"/>
        <family val="2"/>
      </rPr>
      <t xml:space="preserve"> se refiere a un sistema que permite identificar voces de los individuos, independientemente del idioma y canal de grabación, al ser un sistema que registra y compara las voces mediante las características acústicas de la voz.</t>
    </r>
  </si>
  <si>
    <r>
      <rPr>
        <b/>
        <sz val="9"/>
        <color theme="1"/>
        <rFont val="Arial"/>
        <family val="2"/>
      </rPr>
      <t xml:space="preserve">Huellas dactilares: </t>
    </r>
    <r>
      <rPr>
        <sz val="9"/>
        <color theme="1"/>
        <rFont val="Arial"/>
        <family val="2"/>
      </rPr>
      <t>se refiere a un sistema informático que posee la capacidad de administrar, de forma automatizada, millones de huellas dactilares con la finalidad de optimizar los procesos de registro, consulta, búsqueda, cotejo y análisis de impresiones dactilares, a efecto de apoyar el trabajo de los peritos dactiloscopistas. Su uso permite conocer con mayor precisión y exactitud los elementos para establecer la identidad de un individuo, así como facilitar el intercambio de información entre las instituciones dedicadas a la administración y procuración de justicia.</t>
    </r>
  </si>
  <si>
    <r>
      <rPr>
        <b/>
        <sz val="9"/>
        <color theme="1"/>
        <rFont val="Arial"/>
        <family val="2"/>
      </rPr>
      <t xml:space="preserve">Identificación balística: </t>
    </r>
    <r>
      <rPr>
        <sz val="9"/>
        <color theme="1"/>
        <rFont val="Arial"/>
        <family val="2"/>
      </rPr>
      <t>se refiere al sistema informático de alta tecnología que posee la capacidad de registrar, buscar, cotejar, analizar y trasmitir información digitalizada en tiempo real respecto a huellas balísticas (imágenes de casquillos, balas, etcétera). Asimismo, proporciona elementos necesarios para establecer, de forma automatizada, la identidad de un arma de fuego y las características que presentan los elementos balísticos.</t>
    </r>
  </si>
  <si>
    <r>
      <rPr>
        <b/>
        <sz val="9"/>
        <color theme="1"/>
        <rFont val="Arial"/>
        <family val="2"/>
      </rPr>
      <t>Perfiles genéticos de personas:</t>
    </r>
    <r>
      <rPr>
        <sz val="9"/>
        <color theme="1"/>
        <rFont val="Arial"/>
        <family val="2"/>
      </rPr>
      <t xml:space="preserve"> se refiere a una base de datos de genética forense en la cual se almacenan perfiles genéticos obtenidos a partir de muestras biológicas, como puede ser la sangre, saliva, elementos pilosos, semen y restos óseos que se encuentren relacionados con una investigación de tipo ministerial o judicial.</t>
    </r>
  </si>
  <si>
    <r>
      <rPr>
        <b/>
        <sz val="9"/>
        <color theme="1"/>
        <rFont val="Arial"/>
        <family val="2"/>
      </rPr>
      <t>Sistemas biométricos:</t>
    </r>
    <r>
      <rPr>
        <sz val="9"/>
        <color theme="1"/>
        <rFont val="Arial"/>
        <family val="2"/>
      </rPr>
      <t xml:space="preserve"> se refiere a la base de datos sistematizada que contiene el registro de personas para su reconocimiento a través de archivos biométricos y demográficos, con la finalidad de lograr la identidad de la persona que se encuentre siendo parte de una investigación, como puede ser la identificación de víctimas de un delito.</t>
    </r>
  </si>
  <si>
    <t xml:space="preserve">Se refiere a aquellos restos o evidencias físicas que permitan tener conocimiento respecto de algún acontecimiento en específico, es decir, son elementos de prueba sobre algún hecho que se investiga, lo que consecuentemente ayuda al esclarecimiento de la verdad. </t>
  </si>
  <si>
    <t xml:space="preserve">Se refiere al importe total erogado por la institución o unidad administrativa encargada del ejercicio de la función de los servicios periciales y/o servicio médico forense en su entidad federativa, el cual se encuentra respaldado por documentos comprobatorios presentados ante las dependencias o entidades autorizadas con cargo al presupuesto autorizado. </t>
  </si>
  <si>
    <t>Se refiere al dispositivo que tiene la particularidad de integrar, en una máquina, las funciones de varios dispositivos, permitiendo realizar varias tareas de modo simultáneo. Incorpora diferentes funciones de otros equipos o multitareas que permiten escanear, imprimir y fotocopiar a la vez, además de la capacidad de almacenar documentos en red.</t>
  </si>
  <si>
    <t>Se refiere a la actividad de los peritos de dictaminar, en los procesos judiciales, conforme a sus conocimientos técnicos, científicos, especiales, teóricos o prácticos, que posea la actividad técnico científica solicitada por alguna de las partes en el proceso, por el órgano jurisdiccional o ministerial, o por cualquier otro tipo de solicitante.</t>
  </si>
  <si>
    <t>Solicitudes de intervención pericial admitidas, según tipo de sistema de justicia</t>
  </si>
  <si>
    <t>Se refiere al documento por el cual el perito comunica al órgano jurisdiccional o ministerial, u otras autoridades, que los elementos analizados no son suficientes para resolver el problema y le solicita los elementos adicionales que se requieren para tal fin.</t>
  </si>
  <si>
    <r>
      <t xml:space="preserve">2.- </t>
    </r>
    <r>
      <rPr>
        <b/>
        <i/>
        <sz val="8"/>
        <color theme="1"/>
        <rFont val="Arial"/>
        <family val="2"/>
      </rPr>
      <t>Dictamen pericial:</t>
    </r>
    <r>
      <rPr>
        <i/>
        <sz val="8"/>
        <color theme="1"/>
        <rFont val="Arial"/>
        <family val="2"/>
      </rPr>
      <t xml:space="preserve"> se refiere a la opinión técnica sobre una materia en específico que emite un perito o experto en cualquier arte, profesión o actividad, respecto del examen o análisis que haya hecho de una cuestión sometida a sus conocimientos.</t>
    </r>
  </si>
  <si>
    <r>
      <t>3.-</t>
    </r>
    <r>
      <rPr>
        <b/>
        <i/>
        <sz val="8"/>
        <color theme="1"/>
        <rFont val="Arial"/>
        <family val="2"/>
      </rPr>
      <t xml:space="preserve"> Informe pericial:</t>
    </r>
    <r>
      <rPr>
        <i/>
        <sz val="8"/>
        <color theme="1"/>
        <rFont val="Arial"/>
        <family val="2"/>
      </rPr>
      <t xml:space="preserve"> se refiere al documento donde se hace una recopilación de las situaciones y circunstancias observadas desde un punto de vista técnico, pero sin emitir ninguna opinión técnica.</t>
    </r>
  </si>
  <si>
    <r>
      <t xml:space="preserve">4.- </t>
    </r>
    <r>
      <rPr>
        <b/>
        <i/>
        <sz val="8"/>
        <color theme="1"/>
        <rFont val="Arial"/>
        <family val="2"/>
      </rPr>
      <t>Opinión técnica y/o resultados de estudios:</t>
    </r>
    <r>
      <rPr>
        <i/>
        <sz val="8"/>
        <color theme="1"/>
        <rFont val="Arial"/>
        <family val="2"/>
      </rPr>
      <t xml:space="preserve"> se refiere al documento por el cual en forma individual o colegiada se emiten los elementos analizados respecto de las cuestiones sometidas por las partes en el juicio o por el órgano jurisdiccional.</t>
    </r>
  </si>
  <si>
    <t>Se refiere a la opinión técnica sobre una materia en específico que emite un perito o experto en cualquier arte, profesión o actividad, respecto del examen o análisis que haya hecho de una cuestión sometida a sus conocimientos.</t>
  </si>
  <si>
    <t>Se refiere al documento donde se hace una recopilación de las situaciones y circunstancias observadas desde un punto de vista técnico, pero sin emitir ninguna opinión técnica.</t>
  </si>
  <si>
    <t>Se refiere al documento por el cual en forma individual o colegiada se emiten los elementos analizados respecto de las cuestiones sometidas por las partes en el juicio o por el órgano jurisdiccional.</t>
  </si>
  <si>
    <t>Se refiere al 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</si>
  <si>
    <t>Se refiere a los auxiliares de la administración de justicia que ayudan al juzgador a conocer la verdad en cuanto a la controversia planteada. Su función se limita a proporcionar una ayuda al juzgador con sus conocimientos técnicos sobre ciencias, artes u oficios, en los cuales son especialistas.</t>
  </si>
  <si>
    <t>Se refiere a todos los servidores públicos que desempeñaron funciones de soporte al personal sustantivo de los servicios periciales y/o servicio médico forense, como son las secretarias, mensajeros, choferes, personal de limpieza, o cualquier otro de funciones similares.</t>
  </si>
  <si>
    <t>Sistema de Justicia Escrito</t>
  </si>
  <si>
    <t>Se refiere a aquel sistema de justicia para todas las materias (a excepción de la penal y justicia para adolescentes) en el cual predomina la argumentación oral de las partes, el desahogo de las pruebas y el dictado de la sentencia a través de audiencia pública, no obstante que se conservan documentos como los acuerdos y la sentencia, entre otros.</t>
  </si>
  <si>
    <t>Sistema Escrito o Mixto</t>
  </si>
  <si>
    <t>Se refiere al sistema de justicia penal para adolescentes existente hasta antes de la publicación de la Ley Nacional del Sistema Integral de Justicia Penal para Adolescentes. En este se aplica, ya sea un esquema tradicional, o bien, el esquema tradicional junto con un esquema oral.</t>
  </si>
  <si>
    <t>Sistema de Justicia Oral</t>
  </si>
  <si>
    <t>Se refiere a aquel sistema de justicia para todas las materias (a excepción de la penal y justicia para adolescentes) en el cual el tribunal solamente toma en cuenta el material suministrado por escrito o recogido en actas para las actuaciones del proceso y su resolución.</t>
  </si>
  <si>
    <t>Sistema Integral de Justicia Penal para Adolescentes</t>
  </si>
  <si>
    <t>Se refiere al actual sistema que rige el proceso de justicia penal para adolescentes, mismo que se encuentra previsto en la Ley Nacional del Sistema Integral de Justicia Penal para Adolescentes, y que es aplicable a las personas, de entre doce y dieciocho años cumplidos, a quienes se les atribuya la realización de delitos tipificados por las leyes penales. Se encuentra basado en un proceso acusatorio y oral.</t>
  </si>
  <si>
    <t>Se refiere también a un sistema de justicia penal para adolescentes existente hasta antes de la publicación de la Ley Nacional del Sistema Integral de Justicia Penal para Adolescentes, el cual fue implementado solo en algunas entidades federativas. Es un proceso cuyas actuaciones son preponderantemente orales.</t>
  </si>
  <si>
    <t>Sistema Penal Acusatorio</t>
  </si>
  <si>
    <t>Se refiere al actual sistema de justicia penal por el cual se da el establecimiento de los juicios orales. En este se encuentran separadas las funciones de investigación, acusación y resolución de un hecho ilícito. La investigación de los delitos está a cargo del Ministerio Público y la policía, la cual actuará bajo la conducción y mando de aquél en el ejercicio de esta función. La acusación la lleva a cabo el Ministerio Público con la intervención de un Juez denominado de Control o Garantías, quien verifica el debido proceso en la investigación ministerial, mientras que la resolución del proceso penal solo le compete al Tribunal de Enjuiciamiento. En este sistema predomina la argumentación oral de las partes, las actuaciones procesales, el desahogo de las pruebas y el dictado de la sentencia a través de audiencias públicas.</t>
  </si>
  <si>
    <t>Se refiere al sistema de justicia penal existente hasta antes de lo establecido por el Decreto de reforma constitucional publicado en el Diario Oficial de la Federación el 18 de junio de 2008. En este sistema, el órgano ministerial es el único que tiene la función de investigar y acusar, y por lo tanto sus actuaciones tienen valor probatorio pleno. Al órgano jurisdiccional solo le corresponden las funciones de juzgar, al solo valorar las pruebas y dictar sentencia, sin que intervenga en la investigación ministerial; además de que sus procedimientos son escritos y reservados.</t>
  </si>
  <si>
    <r>
      <rPr>
        <b/>
        <sz val="9"/>
        <color theme="1"/>
        <rFont val="Arial"/>
        <family val="2"/>
      </rPr>
      <t>Otro tipo de posesión:</t>
    </r>
    <r>
      <rPr>
        <sz val="9"/>
        <color theme="1"/>
        <rFont val="Arial"/>
        <family val="2"/>
      </rPr>
      <t xml:space="preserve"> se refiere a todos aquellos actos de donación, copropiedad, por accesión, comodato, u otro tipo, que hayan sido otorgados a favor de la Administración Pública de la entidad federativa, ya sea para ocupar un espacio o la totalidad del mismo, por la institución o unidad administrativa encargada del ejercicio de la función de los servicios periciales y/o servicio médico forense.</t>
    </r>
  </si>
  <si>
    <t xml:space="preserve">Trabajo social </t>
  </si>
  <si>
    <t xml:space="preserve">Contaduría fiscal </t>
  </si>
  <si>
    <t>Seguridad e higiene</t>
  </si>
  <si>
    <t xml:space="preserve">Instalaciones hidrosanitarias y de gas </t>
  </si>
  <si>
    <t xml:space="preserve">Higiene y seguridad industrial </t>
  </si>
  <si>
    <t xml:space="preserve">Higiene y seguridad alimentaria </t>
  </si>
  <si>
    <t xml:space="preserve">Condiciones de seguridad e higiene en el trabajo </t>
  </si>
  <si>
    <t xml:space="preserve">Ingeniería en química industrial </t>
  </si>
  <si>
    <t xml:space="preserve">Ingeniería química </t>
  </si>
  <si>
    <t xml:space="preserve">Ingeniería mecánica </t>
  </si>
  <si>
    <t>Ingeniería civil</t>
  </si>
  <si>
    <t>Otras especialidades en construcciones, superficies y desarrollo urbano</t>
  </si>
  <si>
    <t xml:space="preserve">Muelles y astilleros </t>
  </si>
  <si>
    <t>Genética molecular</t>
  </si>
  <si>
    <t xml:space="preserve">Química farmacobiología </t>
  </si>
  <si>
    <t>Biología molecular (A.D.N.)</t>
  </si>
  <si>
    <t>Rayos X</t>
  </si>
  <si>
    <t xml:space="preserve">Ginecología, obstetricia y colposcopía </t>
  </si>
  <si>
    <t>Accidente de buceo</t>
  </si>
  <si>
    <t>Traductores e intérpretes de idiomas: alemán, árabe, azerí, checo, inglés, francés, portugués, español, ruso, polaco, italiano, húngaro, chino mandarín, hebrero, japonés, etc.</t>
  </si>
  <si>
    <t>Traductor e intérprete de documentos legales (español-inglés, inglés-español)</t>
  </si>
  <si>
    <t xml:space="preserve">Traducción e interpretación </t>
  </si>
  <si>
    <t xml:space="preserve">Dactilogramas y sistemas de identificación </t>
  </si>
  <si>
    <t>Dactiloscopía monodactilar</t>
  </si>
  <si>
    <t>Institución o unidad administrativa encargada de la función de los servicios periciales</t>
  </si>
  <si>
    <t>Institución o unidad administrativa encargada de la función del servicio médico forense</t>
  </si>
  <si>
    <r>
      <rPr>
        <sz val="9"/>
        <color theme="1"/>
        <rFont val="Arial"/>
        <family val="2"/>
      </rPr>
      <t>Otro sistemas informáticos y/o base de datos:</t>
    </r>
    <r>
      <rPr>
        <sz val="8"/>
        <color theme="1"/>
        <rFont val="Arial"/>
        <family val="2"/>
      </rPr>
      <t xml:space="preserve"> </t>
    </r>
    <r>
      <rPr>
        <i/>
        <sz val="8"/>
        <color theme="1"/>
        <rFont val="Arial"/>
        <family val="2"/>
      </rPr>
      <t>(especifique)</t>
    </r>
  </si>
  <si>
    <t>2.- De las preguntas 9 a la 12, la suma de las cantidades registradas en la columna "Total" debe ser igual a la suma de las cantidades reportadas como respuesta en la columna "Total" de la pregunta 8, así como corresponder a su desagregación por sexo y cargo y/o función desempeñada.</t>
  </si>
  <si>
    <t>Debe considerar los años cumplidos al cierre del año 2019 del personal adscrito a la institución o unidad administrativa encargada del ejercicio de la función de los servicios periciales y/o servicio médico forense en la entidad federativa.</t>
  </si>
  <si>
    <t>Debe considerar en pesos los ingresos brutos mensuales del personal adscrito a la institución o unidad administrativa encargada del ejercicio de la función de los servicios periciales y/o servicio médico forense en la entidad federativa.</t>
  </si>
  <si>
    <t>Para cada especialidad, en caso de que la institución o unidad administrativa encargada del ejercicio de la función de los servicios periciales y/o servicio médico forense no haya estado facultada para atenderla, o no cuente con información para determinarlo, indíquelo en la columna correspondiente conforme al catálogo respectivo y deje el resto de la fila en blanco.</t>
  </si>
  <si>
    <t xml:space="preserve">En caso de que seleccione el código "1" en la columna "¿La institución o unidad administrativa encargada del ejercicio de la función de los servicios periciales y/o servicio médico forense estuvo facultada para atender la especialidad?" para la variable "Otra", debe anotar el nombre de dicha(s) especialidad(es) en el recuadro destinado para tal efecto que se encuentra al final de la tabla de respuesta. </t>
  </si>
  <si>
    <r>
      <t xml:space="preserve">¿La institución o unidad administrativa encargada del ejercicio de la función de los servicios periciales y/o servicio médico forense estuvo facultada para atender la especialidad?
</t>
    </r>
    <r>
      <rPr>
        <i/>
        <sz val="8"/>
        <color theme="1"/>
        <rFont val="Arial"/>
        <family val="2"/>
      </rPr>
      <t>(1.Sí / 2.No / 9.No se sabe)</t>
    </r>
  </si>
  <si>
    <r>
      <rPr>
        <sz val="9"/>
        <color theme="1"/>
        <rFont val="Arial"/>
        <family val="2"/>
      </rPr>
      <t>Otra especialidad</t>
    </r>
    <r>
      <rPr>
        <i/>
        <sz val="8"/>
        <color theme="1"/>
        <rFont val="Arial"/>
        <family val="2"/>
      </rPr>
      <t xml:space="preserve">
(especifique):</t>
    </r>
  </si>
  <si>
    <t>En la columna "Acciones de capacitación impartidas" debe considerar las acciones de capacitación (diplomados, cursos, talleres, conferencias, seminarios o cualquier otra modalidad) impartidas del 1 de enero al 31 de diciembre de 2019 al personal adscrito a la institución o unidad administrativa encargada del ejercicio de la función de los servicios periciales y/o servicio médico forense en su entidad federativa, independientemente de que hayan concluido durante el referido año. Debe considerar tanto las acciones impartidas por la propia institución como las realizadas por instituciones u organizaciones externas.</t>
  </si>
  <si>
    <t>En la columna "Acciones de capacitación impartidas y concluidas" debe considerar las acciones de capacitación (diplomados, cursos, talleres, conferencias, seminarios o cualquier otra modalidad) impartidas del 1 de enero al 31 de diciembre de 2019 al personal adscrito a la institución o unidad administrativa encargada del ejercicio de la función de los servicios periciales y/o servicio médico forense en su entidad federativa, y que además hayan concluido durante el referido año. Debe considerar tanto las acciones impartidas por la propia institución como las realizadas por instituciones u organizaciones externas.</t>
  </si>
  <si>
    <t>Debe considerar al personal adscrito a la institución o unidad administrativa encargada del ejercicio de la función de los servicios periciales y/o servicio médico forense en su entidad federativa que haya concluido determinada acción de capacitación impartida y concluida entre el 1 de enero y el 31 de diciembre de 2019, y cuente además con el certificado, constancia, calificación aprobatoria o cualquier documento que acredite la conclusión de determinada acción de capacitación.</t>
  </si>
  <si>
    <t>En caso de que un servidor público cuente con la acreditación de más de una acción de capacitación impartida y concluida entre el 1 de enero y el 31 de diciembre de 2019, debe registrarlo solo una vez en la modalidad correspondiente a la última acción de capacitación acreditada. De considerar necesario su registro en el resto de las acciones acreditadas, haga uso del recuadro establecido para tal efecto que se encuentra al final de la tabla de respuesta.</t>
  </si>
  <si>
    <t>En caso de que registre algún valor numérico o "NS" para el numeral 6, debe anotar el nombre de dicha(s) modalidad(es) en el recuadro destinado para tal efecto que se encuentra al final de la tabla de respuesta.</t>
  </si>
  <si>
    <t>Acciones de capacitación impartidas</t>
  </si>
  <si>
    <t>Acciones de capacitación impartidas y concluidas</t>
  </si>
  <si>
    <t>Conferencia</t>
  </si>
  <si>
    <t>Seminario</t>
  </si>
  <si>
    <r>
      <t xml:space="preserve">Otra modalidad:
</t>
    </r>
    <r>
      <rPr>
        <i/>
        <sz val="8"/>
        <color theme="1"/>
        <rFont val="Arial"/>
        <family val="2"/>
      </rPr>
      <t>(especifique)</t>
    </r>
  </si>
  <si>
    <t>Deuda pública</t>
  </si>
  <si>
    <r>
      <t xml:space="preserve">Total de solicitudes de intervención pericial recibidas durante el año </t>
    </r>
    <r>
      <rPr>
        <b/>
        <i/>
        <sz val="8"/>
        <color theme="1"/>
        <rFont val="Arial"/>
        <family val="2"/>
      </rPr>
      <t>(1. + 2.)</t>
    </r>
  </si>
  <si>
    <t xml:space="preserve">La suma de las cantidades registradas debe ser igual o mayor a la cantidad reportada como respuesta en el recuadro "Admitidas" de la pregunta anterior, toda vez que una solicitud de intervención pudo requerir más de un tipo de especialidad. </t>
  </si>
  <si>
    <t>Indique, por cada una de las materias enlistadas, si durante el año 2019 la institución o unidad administrativa encargada del ejercicio de la función de los servicios periciales y/o servicio médico forense en su entidad federativa estuvo facultada para atenderla. En caso afirmativo, anote la cantidad de solicitudes intervención admitidas, según sistema de justicia.</t>
  </si>
  <si>
    <t>Para cada materia, en caso de que la institución o unidad administrativa encargada del ejercicio de la función de los servicios periciales y/o servicio médico forense no haya estado facultada para atenderla, o no cuente con información para determinarlo, indíquelo en la columna correspondiente conforme al catálogo respectivo y deje el resto de la fila en blanco.</t>
  </si>
  <si>
    <r>
      <t xml:space="preserve">2.- </t>
    </r>
    <r>
      <rPr>
        <b/>
        <i/>
        <sz val="8"/>
        <color theme="1"/>
        <rFont val="Arial"/>
        <family val="2"/>
      </rPr>
      <t>Sistema de Justicia Escrito:</t>
    </r>
    <r>
      <rPr>
        <i/>
        <sz val="8"/>
        <color theme="1"/>
        <rFont val="Arial"/>
        <family val="2"/>
      </rPr>
      <t xml:space="preserve"> se refiere a aquel sistema de justicia para todas las materias (a excepción de la penal y justicia para adolescentes) en el cual el tribunal solamente toma en cuenta el material suministrado por escrito o recogido en actas para las actuaciones del proceso y su resolución.</t>
    </r>
  </si>
  <si>
    <r>
      <t xml:space="preserve">3.- </t>
    </r>
    <r>
      <rPr>
        <b/>
        <i/>
        <sz val="8"/>
        <color theme="1"/>
        <rFont val="Arial"/>
        <family val="2"/>
      </rPr>
      <t>Sistema de Justicia Oral:</t>
    </r>
    <r>
      <rPr>
        <i/>
        <sz val="8"/>
        <color theme="1"/>
        <rFont val="Arial"/>
        <family val="2"/>
      </rPr>
      <t xml:space="preserve"> se refiere a aquel sistema de justicia para todas las materias (a excepción de la penal y justicia para adolescentes) en el cual predomina la argumentación oral de las partes, el desahogo de las pruebas y el dictado de la sentencia a través de audiencia pública, no obstante que se conservan documentos como los acuerdos y la sentencia, entre otros.</t>
    </r>
  </si>
  <si>
    <r>
      <t xml:space="preserve">4.- </t>
    </r>
    <r>
      <rPr>
        <b/>
        <i/>
        <sz val="8"/>
        <color theme="1"/>
        <rFont val="Arial"/>
        <family val="2"/>
      </rPr>
      <t>Sistema Escrito o Mixto:</t>
    </r>
    <r>
      <rPr>
        <i/>
        <sz val="8"/>
        <color theme="1"/>
        <rFont val="Arial"/>
        <family val="2"/>
      </rPr>
      <t xml:space="preserve"> se refiere al sistema de justicia penal para adolescentes existente hasta antes de la publicación de la Ley Nacional del Sistema Integral de Justicia Penal para Adolescentes. En este se aplica, ya sea un esquema tradicional, o bien, el esquema tradicional junto con un esquema oral.</t>
    </r>
  </si>
  <si>
    <r>
      <t xml:space="preserve">5.- </t>
    </r>
    <r>
      <rPr>
        <b/>
        <i/>
        <sz val="8"/>
        <color theme="1"/>
        <rFont val="Arial"/>
        <family val="2"/>
      </rPr>
      <t>Sistema Integral de Justicia Penal para Adolescentes:</t>
    </r>
    <r>
      <rPr>
        <i/>
        <sz val="8"/>
        <color theme="1"/>
        <rFont val="Arial"/>
        <family val="2"/>
      </rPr>
      <t xml:space="preserve"> se refiere al actual sistema que rige el proceso de justicia penal para adolescentes, mismo que se encuentra previsto en la Ley Nacional del Sistema Integral de Justicia Penal para Adolescentes, y que es aplicable a las personas, de entre doce y dieciocho años cumplidos, a quienes se les atribuya la realización de delitos tipificados por las leyes penales. Se encuentra basado en un proceso acusatorio y oral.</t>
    </r>
  </si>
  <si>
    <r>
      <t xml:space="preserve">6.- </t>
    </r>
    <r>
      <rPr>
        <b/>
        <i/>
        <sz val="8"/>
        <color theme="1"/>
        <rFont val="Arial"/>
        <family val="2"/>
      </rPr>
      <t>Sistema Oral:</t>
    </r>
    <r>
      <rPr>
        <i/>
        <sz val="8"/>
        <color theme="1"/>
        <rFont val="Arial"/>
        <family val="2"/>
      </rPr>
      <t xml:space="preserve"> se refiere también a un sistema de justicia penal para adolescentes existente hasta antes de la publicación de la Ley Nacional del Sistema Integral de Justicia Penal para Adolescentes, el cual fue implementado solo en algunas entidades federativas. Es un proceso cuyas actuaciones son preponderantemente orales.</t>
    </r>
  </si>
  <si>
    <r>
      <t xml:space="preserve">7.- </t>
    </r>
    <r>
      <rPr>
        <b/>
        <i/>
        <sz val="8"/>
        <color theme="1"/>
        <rFont val="Arial"/>
        <family val="2"/>
      </rPr>
      <t>Sistema Penal Acusatorio:</t>
    </r>
    <r>
      <rPr>
        <i/>
        <sz val="8"/>
        <color theme="1"/>
        <rFont val="Arial"/>
        <family val="2"/>
      </rPr>
      <t xml:space="preserve"> se refiere al actual sistema de justicia penal por el cual se da el establecimiento de los juicios orales. En este se encuentran separadas las funciones de investigación, acusación y resolución de un hecho ilícito. La investigación de los delitos está a cargo del Ministerio Público y la policía, la cual actuará bajo la conducción y mando de aquél en el ejercicio de esta función. La acusación la lleva a cabo el Ministerio Público con la intervención de un Juez denominado de Control o Garantías, quien verifica el debido proceso en la investigación ministerial, mientras que la resolución del proceso penal solo le compete al Tribunal de Enjuiciamiento. En este sistema predomina la argumentación oral de las partes, las actuaciones procesales, el desahogo de las pruebas y el dictado de la sentencia a través de audiencias públicas.</t>
    </r>
  </si>
  <si>
    <r>
      <t xml:space="preserve">8.- </t>
    </r>
    <r>
      <rPr>
        <b/>
        <i/>
        <sz val="8"/>
        <color theme="1"/>
        <rFont val="Arial"/>
        <family val="2"/>
      </rPr>
      <t>Sistema Tradicional:</t>
    </r>
    <r>
      <rPr>
        <i/>
        <sz val="8"/>
        <color theme="1"/>
        <rFont val="Arial"/>
        <family val="2"/>
      </rPr>
      <t xml:space="preserve"> se refiere al sistema de justicia penal existente hasta antes de lo establecido por el Decreto de reforma constitucional publicado en el Diario Oficial de la Federación el 18 de junio de 2008. En este sistema, el órgano ministerial es el único que tiene la función de investigar y acusar, y por lo tanto sus actuaciones tienen valor probatorio pleno. Al órgano jurisdiccional solo le corresponden las funciones de juzgar, al solo valorar las pruebas y dictar sentencia, sin que intervenga en la investigación ministerial; además de que sus procedimientos son escritos y reservados.</t>
    </r>
  </si>
  <si>
    <t xml:space="preserve">En caso de que seleccione el código "1" en la columna "¿La institución o unidad administrativa encargada del ejercicio de la función de los servicios periciales y/o servicio médico forense estuvo facultada para atender la materia?" para la variable "Otra", debe anotar el nombre de dicha(s) materia(s) en el recuadro destinado para tal efecto que se encuentra al final de la tabla de respuesta. </t>
  </si>
  <si>
    <r>
      <t xml:space="preserve">¿La institución o unidad administrativa encargada del ejercicio de la función de los servicios periciales y/o servicio médico forense estuvo facultada para atender la materia?
</t>
    </r>
    <r>
      <rPr>
        <i/>
        <sz val="8"/>
        <color theme="1"/>
        <rFont val="Arial"/>
        <family val="2"/>
      </rPr>
      <t>(1.Sí / 2.No / 9.No se sabe)</t>
    </r>
  </si>
  <si>
    <r>
      <rPr>
        <sz val="9"/>
        <color theme="1"/>
        <rFont val="Arial"/>
        <family val="2"/>
      </rPr>
      <t>Otra 
materia:</t>
    </r>
    <r>
      <rPr>
        <sz val="8"/>
        <color theme="1"/>
        <rFont val="Arial"/>
        <family val="2"/>
      </rPr>
      <t xml:space="preserve">
</t>
    </r>
    <r>
      <rPr>
        <i/>
        <sz val="8"/>
        <color theme="1"/>
        <rFont val="Arial"/>
        <family val="2"/>
      </rPr>
      <t>(especifique)</t>
    </r>
  </si>
  <si>
    <t>Indique, por cada tipo de conclusión, si durante el año 2019 la institución o unidad administrativa encargada del ejercicio de la función de los servicios periciales y/o servicio médico forense en su entidad federativa estuvo facultada para aplicarlo. En caso afirmativo, anote la cantidad de solicitudes de intervención pericial concluidas durante el referido año.</t>
  </si>
  <si>
    <t xml:space="preserve">Para cada tipo de conclusión, en caso de que la institución o unidad administrativa responsable del ejercicio de la función de los servicios periciales y/o servicio médico forense no haya estado facultada para aplicarlo, o no cuente con información para determinarlo, indíquelo en columna correspondiente conforme al catálogo respectivo y deje el resto de la fila en blanco. </t>
  </si>
  <si>
    <t xml:space="preserve">En caso de que seleccione el código "1" en la columna "¿La institución o unidad administrativa encargada del ejercicio de la función de los servicios periciales y/o servicio médico forense estuvo facultada para aplicar el tipo de conclusión?" para la variable "Otro", debe anotar el nombre de dicho(s) tipo(s) de conclusión(es) en el recuadro destinado para tal efecto que se encuentra al final de la tabla de respuesta. </t>
  </si>
  <si>
    <r>
      <t xml:space="preserve">¿La institución o unidad administrativa encargada del ejercicio de la función de los servicios periciales y/o servicio médico forense estuvo facultada para aplicar el tipo de conclusión?
</t>
    </r>
    <r>
      <rPr>
        <i/>
        <sz val="8"/>
        <color theme="1"/>
        <rFont val="Arial"/>
        <family val="2"/>
      </rPr>
      <t>(1.Sí / 2.No / 9.No se sabe)</t>
    </r>
  </si>
  <si>
    <t>Para cada tipo de conclusión, en caso de que haya seleccionado el código "2" o "9" como respuesta en la columna "¿La institución o unidad administrativa encargada del ejercicio de la función de los servicios periciales y/o servicio médico forense estuvo facultada para aplicar el tipo de conclusión?" de la pregunta anterior, anote "NA" (No aplica) en cada una de las celdas de la columna correspondiente.</t>
  </si>
  <si>
    <r>
      <t>Para cada especialidad, en caso de que haya seleccionado el código "2" o "9" como respuesta en la columna "¿La institución o unidad administrativa encargada del ejercicio de la función de los servicios periciales y/o servicio médico forense estuvo facultada para atender la especialidad?" de la pregunta 13, anote una "X" en la columna "No aplica" y deje el resto de la fila en blanco.</t>
    </r>
    <r>
      <rPr>
        <sz val="8"/>
        <color theme="1"/>
        <rFont val="Arial"/>
        <family val="2"/>
      </rPr>
      <t xml:space="preserve"> </t>
    </r>
    <r>
      <rPr>
        <i/>
        <sz val="8"/>
        <color theme="1"/>
        <rFont val="Arial"/>
        <family val="2"/>
      </rPr>
      <t>En caso de que esta instrucción no le aplique en virtud de la temporalidad de las preguntas 13 y 26, justifíquelo en el recuadro establecido para tal efecto que se encuentra al final de la tabla de respuesta.</t>
    </r>
  </si>
  <si>
    <r>
      <t>Para cada especialidad, en caso de que haya seleccionado el código "2" o "9" como respuesta en la columna "¿La institución o unidad administrativa encargada del ejercicio de la función de los servicios periciales y/o servicio médico forense estuvo facultada para atender la especialidad?" de la pregunta 13, anote una "X" en la columna "No aplica" y deje el resto de la fila en blanco.</t>
    </r>
    <r>
      <rPr>
        <sz val="8"/>
        <color theme="1"/>
        <rFont val="Arial"/>
        <family val="2"/>
      </rPr>
      <t xml:space="preserve"> </t>
    </r>
    <r>
      <rPr>
        <i/>
        <sz val="8"/>
        <color theme="1"/>
        <rFont val="Arial"/>
        <family val="2"/>
      </rPr>
      <t>En caso de que esta instrucción no le aplique en virtud de la temporalidad de las preguntas 13 y 22, justifíquelo en el recuadro establecido para tal efecto que se encuentra al final de la tabla de respuesta.</t>
    </r>
  </si>
  <si>
    <t xml:space="preserve">Para el tipo de solicitantes, la cantidad registrada en el numeral 1 debe ser igual a la suma de las cantidades reportadas en los numerales 1.1, 1.2 y 1.3. </t>
  </si>
  <si>
    <t>La suma de las cantidades registradas en la columna "Total" debe ser igual o mayor a la suma de las cantidades reportadas como respuesta en la columna "Total" de pregunta 27, así como corresponder a su desagregación por tipo de solicitante.</t>
  </si>
  <si>
    <t xml:space="preserve">La suma de las cantidades registradas en la columna "Total" debe ser igual a la suma de las cantidades reportadas como respuesta en la columna "Total" de pregunta 26, así como corresponder a su desagregación por tipo de especialidad. </t>
  </si>
  <si>
    <t>La suma de las cantidades registradas en la columna "Total" debe ser igual o mayor a la suma de las cantidades reportadas como respuesta en la pregunta anterior, así como corresponder a su desagregación por tipo de conclusión; toda vez que una solicitud de intervención pudo haber requerido más de un tipo de especialidad.</t>
  </si>
  <si>
    <t>Para esta pregunta en específico, en la materia mixta solo puede registrar información sobre las solicitudes de intervención pericial admitidas, por lo que dicha opción no está disponible para la columna "¿La institución o unidad administrativa encargada del ejercicio de la función de los servicios periciales y/o servicio médico forense estuvo facultada para atender la materia?"</t>
  </si>
  <si>
    <t>En caso de que las solicitudes de intervención pericial admitidas sean competencia de más de una materia, debe considerarlas en la materia "Mixta".</t>
  </si>
  <si>
    <t>Para cada materia (excepto la materia mixta), en caso de que haya seleccionado el código "2" o "9" como respuesta en la columna "¿La institución o unidad administrativa encargada del ejercicio de la función de los servicios periciales y/o servicio médico forense estuvo facultada para atender la materia?" de la pregunta 24, anote una "X" en la columna "No aplica" y deje el resto de la fila en blanco.</t>
  </si>
  <si>
    <t>Para el caso de la materia mixta, en caso de que no haya registrado algún valor numérico o "NS" en la pregunta 24, anote una "X" en la columna "No aplica" y deje el resto de la fila en blanco.</t>
  </si>
  <si>
    <t>En caso de que las solicitudes de intervención pericial concluidas hayan sido competencia de más de una materia, debe considerarlas en la materia "Mixta".</t>
  </si>
  <si>
    <r>
      <t xml:space="preserve">1.- Periodo de referencia de los datos: 
</t>
    </r>
    <r>
      <rPr>
        <b/>
        <i/>
        <sz val="8"/>
        <color theme="1"/>
        <rFont val="Arial"/>
        <family val="2"/>
      </rPr>
      <t>Durante el año:</t>
    </r>
    <r>
      <rPr>
        <i/>
        <sz val="8"/>
        <color theme="1"/>
        <rFont val="Arial"/>
        <family val="2"/>
      </rPr>
      <t xml:space="preserve"> la información se refiere a lo existente del 1 de enero al 31 de diciembre de 2019.
</t>
    </r>
    <r>
      <rPr>
        <b/>
        <i/>
        <sz val="8"/>
        <color theme="1"/>
        <rFont val="Arial"/>
        <family val="2"/>
      </rPr>
      <t>Al cierre del año:</t>
    </r>
    <r>
      <rPr>
        <i/>
        <sz val="8"/>
        <color theme="1"/>
        <rFont val="Arial"/>
        <family val="2"/>
      </rPr>
      <t xml:space="preserve"> la información se refiere a lo existente al 31 de diciembre de 2019.</t>
    </r>
    <r>
      <rPr>
        <b/>
        <i/>
        <sz val="8"/>
        <color theme="1"/>
        <rFont val="Arial"/>
        <family val="2"/>
      </rPr>
      <t/>
    </r>
  </si>
  <si>
    <t>Anote la cantidad de acciones de capacitación, según modalidad, impartidas durante el año 2019 al personal adscrito a la institución o unidad administrativa encargada del ejercicio de la función de los servicios periciales y/o servicio médico forense en su entidad federativa. Por cada una de estas, anote la cantidad de servidores públicos, según sexo y cargo y/o función desarrollada, que acreditaron las acciones impartidas y concluidas durante el referido año.</t>
  </si>
  <si>
    <t>En caso de que registre algún valor numérico o "NS" para el numeral 6, debe anotar el nombre de dicho(s) tipo(s) de solicitante(s) en el recuadro destinado para tal efecto que se encuentra al final de la tabla de respuesta. En caso de que la opción contenida en dicho numeral no le aplique, anote "NA" (No aplica) en la celda correspondiente.</t>
  </si>
  <si>
    <t>Estatus</t>
  </si>
  <si>
    <t>Solicitudes de intervención pericial pendientes de concluir, según tipo de solicitante</t>
  </si>
  <si>
    <r>
      <t xml:space="preserve">Por otra causa </t>
    </r>
    <r>
      <rPr>
        <i/>
        <sz val="8"/>
        <color theme="1"/>
        <rFont val="Arial"/>
        <family val="2"/>
      </rPr>
      <t>(especifique)</t>
    </r>
  </si>
  <si>
    <t>En caso de que registre algún valor numérico o "NS" para la variable "Por otra causa", debe anotar el nombre de dicha(s) causa(s) en el recuadro destinado para tal efecto que se encuentra al final de la tabla de respuesta. En caso de que la opción contenida en dicha variable no le aplique, anote "NA" (No aplica) en la celdas correspondientes.</t>
  </si>
  <si>
    <t>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pública o defensoría de oficio
Sección X. Servicios periciales
Sección XI. Administración de archivos y gestión documental
Sección XII. Planeación y gestión territorial</t>
  </si>
  <si>
    <r>
      <t xml:space="preserve">Particularmente, en el </t>
    </r>
    <r>
      <rPr>
        <b/>
        <sz val="9"/>
        <color theme="1"/>
        <rFont val="Arial"/>
        <family val="2"/>
      </rPr>
      <t xml:space="preserve">módulo 1 </t>
    </r>
    <r>
      <rPr>
        <sz val="9"/>
        <color theme="1"/>
        <rFont val="Arial"/>
        <family val="2"/>
      </rPr>
      <t>se solicita, entre otros,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planeación y gestión territorial, catastro, control interno, combate a la corrupción, defensoría de oficio y servicios periciales.</t>
    </r>
  </si>
  <si>
    <r>
      <t xml:space="preserve">Alguna de las partes en el proceso </t>
    </r>
    <r>
      <rPr>
        <i/>
        <sz val="8"/>
        <color theme="1"/>
        <rFont val="Arial"/>
        <family val="2"/>
      </rPr>
      <t>(no incluye al órgano jurisdiccional ni al Ministerio Público)</t>
    </r>
  </si>
  <si>
    <t>De acuerdo con el total de presupuesto ejercido que reportó como respuesta en la pregunta anterior, anote la cantidad del mismo especificando el capítulo del Clasificador por Objeto del Gasto.</t>
  </si>
  <si>
    <t>Capítulo 1000</t>
  </si>
  <si>
    <t>Capítulo 2000</t>
  </si>
  <si>
    <t>Capítulo 3000</t>
  </si>
  <si>
    <t>Capítulo
 4000</t>
  </si>
  <si>
    <t>Capítulo 5000</t>
  </si>
  <si>
    <t>Capítulo 6000</t>
  </si>
  <si>
    <t>Capítulo 7000</t>
  </si>
  <si>
    <t>Capítulo 8000</t>
  </si>
  <si>
    <t>Capítulo 9000</t>
  </si>
  <si>
    <t>Preguntas 1 a 30</t>
  </si>
  <si>
    <t>Para cada tipo de conclusión, en caso de que haya seleccionado el código "2" o "9" como respuesta en la columna "¿La institución o unidad administrativa encargada del ejercicio de la función de los servicios periciales y/o servicio médico forense estuvo facultada para aplicar el tipo de conclusión?" de la pregunta 25, anote "NA" (No aplica) en cada una de las celdas de la columna correspondiente.</t>
  </si>
  <si>
    <r>
      <t xml:space="preserve">Para ello, este módulo contiene </t>
    </r>
    <r>
      <rPr>
        <b/>
        <sz val="9"/>
        <color theme="1"/>
        <rFont val="Arial"/>
        <family val="2"/>
      </rPr>
      <t>354 preguntas</t>
    </r>
    <r>
      <rPr>
        <sz val="9"/>
        <color theme="1"/>
        <rFont val="Arial"/>
        <family val="2"/>
      </rPr>
      <t xml:space="preserve"> agrupadas en las siguientes secciones:</t>
    </r>
  </si>
  <si>
    <r>
      <rPr>
        <b/>
        <sz val="15"/>
        <color theme="1"/>
        <rFont val="Arial"/>
        <family val="2"/>
      </rPr>
      <t>Informantes:</t>
    </r>
    <r>
      <rPr>
        <b/>
        <sz val="9"/>
        <color theme="1"/>
        <rFont val="Arial"/>
        <family val="2"/>
      </rPr>
      <t xml:space="preserve">
</t>
    </r>
    <r>
      <rPr>
        <i/>
        <sz val="8"/>
        <color theme="1"/>
        <rFont val="Arial"/>
        <family val="2"/>
      </rPr>
      <t>(Responden: institución encargada de los servicios periciales y/o servicio médico forense de la Administración Pública de la entidad federativa)</t>
    </r>
  </si>
  <si>
    <t>Anexo 1. Guía de especialidades periciales</t>
  </si>
  <si>
    <t>Debe considerar el grado máximo de estudios del que hayan cursado todos los años al cierre del año 2019 el personal adscrito a la institución o unidad administrativa encargada del ejercicio de la función de los servicios periciales y/o servicio médico forense en la entidad federativa, independientemente de que cuente con el título o certificado del mismo.</t>
  </si>
  <si>
    <t>Instrucciones generales para las preguntas de la subsección:</t>
  </si>
  <si>
    <t>1.- Únicamente desagregue dos decimales para las cifras registradas en las preguntas correspondientes.</t>
  </si>
  <si>
    <r>
      <t xml:space="preserve">Total de presupuesto </t>
    </r>
    <r>
      <rPr>
        <b/>
        <u/>
        <sz val="9"/>
        <color theme="1"/>
        <rFont val="Arial"/>
        <family val="2"/>
      </rPr>
      <t>ejercido</t>
    </r>
  </si>
  <si>
    <t>Indique, por cada una de las especialidades enlistadas, si al cierre del año 2019 la institución o unidad administrativa encargada del ejercicio de la función de los servicios periciales y/o servicio médico forense en su entidad federativa estuvo facultada para atenderla. En caso afirmativo, anote la cantidad de peritos, según sexo, destinados a atender dicha especialidad.</t>
  </si>
  <si>
    <t>La suma de las cantidades registradas en la columna "Total" debe ser igual o mayor a la suma de las cantidades reportadas como respuesta en la columna "Peritos" de la pregunta 8, así como corresponder a su desagregación por sexo; toda vez que un perito pudo estar destinado a atender una o más especialidades.</t>
  </si>
  <si>
    <t>X</t>
  </si>
  <si>
    <t>""</t>
  </si>
  <si>
    <t>total</t>
  </si>
  <si>
    <t>ns</t>
  </si>
  <si>
    <t>suma</t>
  </si>
  <si>
    <t>Comp</t>
  </si>
  <si>
    <t>com</t>
  </si>
  <si>
    <t>comp</t>
  </si>
  <si>
    <t>Oficiales</t>
  </si>
  <si>
    <t>Médicos</t>
  </si>
  <si>
    <t>Químicos</t>
  </si>
  <si>
    <t>Trabajadores</t>
  </si>
  <si>
    <t>Personal</t>
  </si>
  <si>
    <t>p8</t>
  </si>
  <si>
    <t>p7</t>
  </si>
  <si>
    <t>P21</t>
  </si>
  <si>
    <t>NA</t>
  </si>
  <si>
    <t>p13</t>
  </si>
  <si>
    <t>D</t>
  </si>
  <si>
    <t>I</t>
  </si>
  <si>
    <t>C</t>
  </si>
  <si>
    <t>O</t>
  </si>
  <si>
    <t>na</t>
  </si>
  <si>
    <t>T</t>
  </si>
  <si>
    <t>En caso de que registre algún valor numérico o "NS" para el numeral 7, debe anotar los nombres de las materias consideradas en dicha categoría; ello en el recuadro destinado para tal efecto que se encuentra al final de la tabla de respuesta. En caso de que la opción contenida en dicho numeral no le aplique, anote "NA" (No aplica) en las celdas correspondientes.</t>
  </si>
  <si>
    <t>C1</t>
  </si>
  <si>
    <t>t1</t>
  </si>
  <si>
    <t>esp</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</si>
  <si>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</si>
  <si>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</si>
  <si>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</si>
  <si>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</si>
  <si>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</si>
  <si>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</si>
  <si>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</si>
  <si>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</si>
  <si>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</si>
  <si>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</si>
  <si>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</si>
  <si>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</si>
  <si>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</si>
  <si>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</si>
  <si>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</si>
  <si>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</si>
  <si>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</si>
  <si>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</si>
  <si>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</si>
  <si>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</si>
  <si>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</si>
  <si>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</si>
  <si>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</si>
  <si>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</si>
  <si>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</si>
  <si>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</si>
  <si>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</si>
  <si>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</si>
  <si>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</si>
  <si>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</si>
  <si>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</si>
  <si>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</si>
  <si>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Largo dec</t>
  </si>
  <si>
    <t>C2</t>
  </si>
  <si>
    <t>C3</t>
  </si>
  <si>
    <t>C4</t>
  </si>
  <si>
    <t>C5</t>
  </si>
  <si>
    <t>C6</t>
  </si>
  <si>
    <t>C7</t>
  </si>
  <si>
    <t>C8</t>
  </si>
  <si>
    <t>C9</t>
  </si>
  <si>
    <t>p15</t>
  </si>
  <si>
    <t>P22</t>
  </si>
  <si>
    <t>P24</t>
  </si>
  <si>
    <t>suma por fial</t>
  </si>
  <si>
    <t>suma desagregados</t>
  </si>
  <si>
    <t>comp NA</t>
  </si>
  <si>
    <t>OP</t>
  </si>
  <si>
    <t>preg 25</t>
  </si>
  <si>
    <t>P28</t>
  </si>
  <si>
    <t>P29</t>
  </si>
  <si>
    <t>P27</t>
  </si>
  <si>
    <t>Sí</t>
  </si>
  <si>
    <t>Isis Rosas Roldán</t>
  </si>
  <si>
    <t>isis.rosas@inegi.org.mx</t>
  </si>
  <si>
    <t>(228) 841 8452 Ext. 8496</t>
  </si>
  <si>
    <r>
      <t xml:space="preserve">A efecto de llevar a cabo la revisión y validación del cuestionario, una vez completado deberá enviarse en versión preliminar, a más tardar el </t>
    </r>
    <r>
      <rPr>
        <b/>
        <sz val="9"/>
        <rFont val="Arial"/>
        <family val="2"/>
      </rPr>
      <t>11 de Marzo de 2020</t>
    </r>
    <r>
      <rPr>
        <sz val="9"/>
        <rFont val="Arial"/>
        <family val="2"/>
      </rPr>
      <t xml:space="preserve">, a la dirección electrónica del Jefe de Departamento de Estadísticas de Gobierno (JDEG) de la Coordinación Estatal del INEGI: </t>
    </r>
    <r>
      <rPr>
        <b/>
        <sz val="9"/>
        <rFont val="Arial"/>
        <family val="2"/>
      </rPr>
      <t>isis.rosas@inegi.org.mx</t>
    </r>
  </si>
  <si>
    <r>
      <t xml:space="preserve">La versión definitiva del cuestionario en su versión electrónica deberá ser la misma que se entregue en versión física, de conformidad con las instrucciones correspondientes, debiéndose enviar, a más tardar el </t>
    </r>
    <r>
      <rPr>
        <b/>
        <sz val="9"/>
        <color theme="1"/>
        <rFont val="Arial"/>
        <family val="2"/>
      </rPr>
      <t>09 de Abril de 2020</t>
    </r>
    <r>
      <rPr>
        <sz val="9"/>
        <color theme="1"/>
        <rFont val="Arial"/>
        <family val="2"/>
      </rPr>
      <t xml:space="preserve">, a la dirección electrónica siguiente: </t>
    </r>
    <r>
      <rPr>
        <b/>
        <sz val="9"/>
        <color theme="1"/>
        <rFont val="Arial"/>
        <family val="2"/>
      </rPr>
      <t>isis.rosas@inegi.org.mx</t>
    </r>
  </si>
  <si>
    <r>
      <t xml:space="preserve">La versión impresa, con las firmas correspondientes, deberá entregarse en original al JDEG de la Coordinación Estatal del INEGI, a más tardar el </t>
    </r>
    <r>
      <rPr>
        <b/>
        <sz val="9"/>
        <color theme="1"/>
        <rFont val="Arial"/>
        <family val="2"/>
      </rPr>
      <t>08 de Mayo de 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</si>
</sst>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b/>
      <sz val="11"/>
      <color theme="1"/>
      <name val="Calibri"/>
      <family val="2"/>
      <scheme val="minor"/>
    </font>
    <font>
      <u/>
      <sz val="11"/>
      <color theme="10"/>
      <name val="Calibri"/>
      <family val="2"/>
      <scheme val="minor"/>
    </font>
    <font>
      <b/>
      <sz val="15"/>
      <color theme="1"/>
      <name val="Arial"/>
      <family val="2"/>
    </font>
    <font>
      <sz val="12"/>
      <color theme="4" tint="-0.249977111117893"/>
      <name val="Arial"/>
      <family val="2"/>
    </font>
    <font>
      <b/>
      <sz val="11"/>
      <color theme="1"/>
      <name val="Arial"/>
      <family val="2"/>
    </font>
    <font>
      <sz val="10"/>
      <color theme="1"/>
      <name val="Arial"/>
      <family val="2"/>
    </font>
    <font>
      <i/>
      <sz val="8"/>
      <color theme="1"/>
      <name val="Arial"/>
      <family val="2"/>
    </font>
    <font>
      <sz val="11"/>
      <color theme="1"/>
      <name val="Arial"/>
      <family val="2"/>
    </font>
    <font>
      <sz val="9"/>
      <color theme="1"/>
      <name val="Arial"/>
      <family val="2"/>
    </font>
    <font>
      <b/>
      <sz val="9"/>
      <color theme="1"/>
      <name val="Arial"/>
      <family val="2"/>
    </font>
    <font>
      <sz val="8"/>
      <color theme="1"/>
      <name val="Arial"/>
      <family val="2"/>
    </font>
    <font>
      <b/>
      <sz val="9"/>
      <name val="Arial"/>
      <family val="2"/>
    </font>
    <font>
      <b/>
      <i/>
      <sz val="8"/>
      <color theme="1"/>
      <name val="Arial"/>
      <family val="2"/>
    </font>
    <font>
      <i/>
      <sz val="8"/>
      <name val="Arial"/>
      <family val="2"/>
    </font>
    <font>
      <b/>
      <sz val="11"/>
      <color theme="1"/>
      <name val="Symbol"/>
      <family val="1"/>
      <charset val="2"/>
    </font>
    <font>
      <b/>
      <sz val="12"/>
      <color theme="1"/>
      <name val="Arial"/>
      <family val="2"/>
    </font>
    <font>
      <b/>
      <i/>
      <u/>
      <sz val="10"/>
      <color theme="1"/>
      <name val="Arial"/>
      <family val="2"/>
    </font>
    <font>
      <u/>
      <sz val="12"/>
      <color rgb="FF003057"/>
      <name val="Arial"/>
      <family val="2"/>
    </font>
    <font>
      <b/>
      <u/>
      <sz val="12"/>
      <color rgb="FF0077C8"/>
      <name val="Arial"/>
      <family val="2"/>
    </font>
    <font>
      <sz val="9"/>
      <color theme="0"/>
      <name val="Arial"/>
      <family val="2"/>
    </font>
    <font>
      <b/>
      <sz val="11"/>
      <color theme="0"/>
      <name val="Arial"/>
      <family val="2"/>
    </font>
    <font>
      <b/>
      <sz val="9"/>
      <color theme="0"/>
      <name val="Arial"/>
      <family val="2"/>
    </font>
    <font>
      <i/>
      <sz val="9"/>
      <color theme="1"/>
      <name val="Arial"/>
      <family val="2"/>
    </font>
    <font>
      <i/>
      <sz val="11"/>
      <color theme="1"/>
      <name val="Arial"/>
      <family val="2"/>
    </font>
    <font>
      <sz val="9"/>
      <name val="Arial"/>
      <family val="2"/>
    </font>
    <font>
      <b/>
      <sz val="8"/>
      <color theme="1"/>
      <name val="Arial"/>
      <family val="2"/>
    </font>
    <font>
      <b/>
      <sz val="11"/>
      <name val="Symbol"/>
      <family val="1"/>
      <charset val="2"/>
    </font>
    <font>
      <b/>
      <u/>
      <sz val="9"/>
      <color theme="1"/>
      <name val="Arial"/>
      <family val="2"/>
    </font>
    <font>
      <sz val="11"/>
      <name val="Arial"/>
      <family val="2"/>
    </font>
    <font>
      <sz val="11"/>
      <name val="Calibri"/>
      <family val="2"/>
      <scheme val="minor"/>
    </font>
    <font>
      <b/>
      <sz val="9"/>
      <color rgb="FFFF0000"/>
      <name val="Arial"/>
      <family val="2"/>
    </font>
    <font>
      <b/>
      <sz val="9"/>
      <color rgb="FF0070C0"/>
      <name val="Arial"/>
      <family val="2"/>
    </font>
    <font>
      <sz val="8"/>
      <color theme="1"/>
      <name val="Calibri"/>
      <family val="2"/>
      <scheme val="minor"/>
    </font>
    <font>
      <sz val="8"/>
      <name val="Calibri"/>
      <family val="2"/>
      <scheme val="minor"/>
    </font>
    <font>
      <sz val="10"/>
      <color theme="1"/>
      <name val="Calibri"/>
      <family val="2"/>
      <scheme val="minor"/>
    </font>
    <font>
      <sz val="10"/>
      <name val="Calibri"/>
      <family val="2"/>
      <scheme val="minor"/>
    </font>
    <font>
      <b/>
      <sz val="8"/>
      <color rgb="FFFF0000"/>
      <name val="Arial"/>
      <family val="2"/>
    </font>
  </fonts>
  <fills count="8">
    <fill>
      <patternFill patternType="none"/>
    </fill>
    <fill>
      <patternFill patternType="gray125"/>
    </fill>
    <fill>
      <patternFill patternType="solid">
        <fgColor theme="0"/>
        <bgColor indexed="64"/>
      </patternFill>
    </fill>
    <fill>
      <patternFill patternType="solid">
        <fgColor rgb="FF6F7070"/>
        <bgColor indexed="64"/>
      </patternFill>
    </fill>
    <fill>
      <patternFill patternType="solid">
        <fgColor rgb="FF003057"/>
        <bgColor indexed="64"/>
      </patternFill>
    </fill>
    <fill>
      <patternFill patternType="solid">
        <fgColor rgb="FF0077C8"/>
        <bgColor indexed="64"/>
      </patternFill>
    </fill>
    <fill>
      <patternFill patternType="solid">
        <fgColor theme="0" tint="-0.499984740745262"/>
        <bgColor indexed="64"/>
      </patternFill>
    </fill>
    <fill>
      <patternFill patternType="solid">
        <fgColor rgb="FFFFFF00"/>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6F7070"/>
      </left>
      <right style="medium">
        <color rgb="FF6F7070"/>
      </right>
      <top style="medium">
        <color rgb="FF6F7070"/>
      </top>
      <bottom style="medium">
        <color rgb="FF6F7070"/>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style="thin">
        <color indexed="64"/>
      </top>
      <bottom/>
      <diagonal/>
    </border>
    <border>
      <left style="medium">
        <color rgb="FFBFBFBF"/>
      </left>
      <right/>
      <top/>
      <bottom style="medium">
        <color rgb="FFBFBFBF"/>
      </bottom>
      <diagonal/>
    </border>
    <border>
      <left/>
      <right/>
      <top/>
      <bottom style="medium">
        <color rgb="FFBFBFBF"/>
      </bottom>
      <diagonal/>
    </border>
    <border>
      <left/>
      <right style="medium">
        <color rgb="FFBFBFBF"/>
      </right>
      <top/>
      <bottom style="medium">
        <color rgb="FFBFBFBF"/>
      </bottom>
      <diagonal/>
    </border>
    <border>
      <left style="thin">
        <color indexed="64"/>
      </left>
      <right/>
      <top style="medium">
        <color rgb="FFBFBFBF"/>
      </top>
      <bottom/>
      <diagonal/>
    </border>
    <border>
      <left/>
      <right/>
      <top style="medium">
        <color rgb="FFBFBFBF"/>
      </top>
      <bottom/>
      <diagonal/>
    </border>
    <border>
      <left/>
      <right style="thin">
        <color indexed="64"/>
      </right>
      <top style="medium">
        <color rgb="FFBFBFBF"/>
      </top>
      <bottom/>
      <diagonal/>
    </border>
    <border>
      <left style="thin">
        <color theme="1"/>
      </left>
      <right/>
      <top style="medium">
        <color rgb="FFBFBFBF"/>
      </top>
      <bottom/>
      <diagonal/>
    </border>
    <border>
      <left/>
      <right style="thin">
        <color theme="1"/>
      </right>
      <top style="medium">
        <color rgb="FFBFBFBF"/>
      </top>
      <bottom/>
      <diagonal/>
    </border>
    <border>
      <left style="thin">
        <color theme="1"/>
      </left>
      <right/>
      <top/>
      <bottom style="thin">
        <color indexed="64"/>
      </bottom>
      <diagonal/>
    </border>
    <border>
      <left/>
      <right style="thin">
        <color indexed="64"/>
      </right>
      <top/>
      <bottom style="thin">
        <color theme="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435">
    <xf numFmtId="0" fontId="0" fillId="0" borderId="0" xfId="0"/>
    <xf numFmtId="0" fontId="4" fillId="0" borderId="0" xfId="0" applyFont="1"/>
    <xf numFmtId="0" fontId="1" fillId="0" borderId="0" xfId="0" applyFont="1"/>
    <xf numFmtId="0" fontId="8" fillId="0" borderId="0" xfId="0" applyFont="1" applyBorder="1"/>
    <xf numFmtId="0" fontId="6" fillId="0" borderId="0" xfId="0" applyFont="1" applyBorder="1" applyAlignment="1">
      <alignment horizontal="center" vertical="center"/>
    </xf>
    <xf numFmtId="0" fontId="8" fillId="0" borderId="0" xfId="0" applyFont="1" applyBorder="1" applyAlignment="1">
      <alignment vertical="center"/>
    </xf>
    <xf numFmtId="0" fontId="10" fillId="0" borderId="0" xfId="0" applyFont="1" applyAlignment="1">
      <alignment horizontal="center" vertical="top"/>
    </xf>
    <xf numFmtId="0" fontId="9" fillId="0" borderId="0" xfId="0" applyFont="1" applyAlignment="1">
      <alignment vertical="center"/>
    </xf>
    <xf numFmtId="0" fontId="10" fillId="0" borderId="0" xfId="0" applyFont="1" applyAlignment="1">
      <alignment vertical="center"/>
    </xf>
    <xf numFmtId="0" fontId="9" fillId="0" borderId="0" xfId="0" applyFont="1"/>
    <xf numFmtId="0" fontId="10" fillId="0" borderId="0" xfId="0" applyFont="1" applyAlignment="1">
      <alignment horizontal="left" vertical="center"/>
    </xf>
    <xf numFmtId="49" fontId="9" fillId="0" borderId="14" xfId="0" applyNumberFormat="1" applyFont="1" applyBorder="1" applyAlignment="1">
      <alignment horizontal="center" vertical="center"/>
    </xf>
    <xf numFmtId="0" fontId="8" fillId="0" borderId="0" xfId="0" applyFont="1"/>
    <xf numFmtId="0" fontId="3" fillId="0" borderId="0" xfId="0" applyFont="1" applyAlignment="1">
      <alignment horizontal="center" vertical="center"/>
    </xf>
    <xf numFmtId="0" fontId="9" fillId="0" borderId="14" xfId="0" applyFont="1" applyBorder="1" applyAlignment="1">
      <alignment horizontal="center" vertical="center" wrapText="1"/>
    </xf>
    <xf numFmtId="0" fontId="9" fillId="0" borderId="14" xfId="0" applyFont="1" applyBorder="1" applyAlignment="1">
      <alignment horizontal="center" vertical="center" textRotation="90" wrapText="1"/>
    </xf>
    <xf numFmtId="49" fontId="9" fillId="0" borderId="14" xfId="0" applyNumberFormat="1" applyFont="1" applyBorder="1" applyAlignment="1">
      <alignment horizontal="center" vertical="center" wrapText="1"/>
    </xf>
    <xf numFmtId="0" fontId="8" fillId="0" borderId="0" xfId="0" applyFont="1" applyFill="1"/>
    <xf numFmtId="0" fontId="20" fillId="3" borderId="17" xfId="0" applyFont="1" applyFill="1" applyBorder="1"/>
    <xf numFmtId="0" fontId="21" fillId="3" borderId="18" xfId="0" applyFont="1" applyFill="1" applyBorder="1"/>
    <xf numFmtId="0" fontId="20" fillId="3" borderId="18" xfId="0" applyFont="1" applyFill="1" applyBorder="1"/>
    <xf numFmtId="0" fontId="20" fillId="3" borderId="19" xfId="0" applyFont="1" applyFill="1" applyBorder="1"/>
    <xf numFmtId="0" fontId="9" fillId="3" borderId="17" xfId="0" applyFont="1" applyFill="1" applyBorder="1"/>
    <xf numFmtId="0" fontId="21" fillId="3" borderId="18" xfId="0" applyFont="1" applyFill="1" applyBorder="1" applyAlignment="1">
      <alignment vertical="center"/>
    </xf>
    <xf numFmtId="0" fontId="9" fillId="3" borderId="18" xfId="0" applyFont="1" applyFill="1" applyBorder="1"/>
    <xf numFmtId="0" fontId="9" fillId="3" borderId="19" xfId="0" applyFont="1" applyFill="1" applyBorder="1"/>
    <xf numFmtId="0" fontId="20" fillId="3" borderId="20" xfId="0" applyFont="1" applyFill="1" applyBorder="1"/>
    <xf numFmtId="0" fontId="20" fillId="3" borderId="22" xfId="0" applyFont="1" applyFill="1" applyBorder="1"/>
    <xf numFmtId="0" fontId="9" fillId="3" borderId="20" xfId="0" applyFont="1" applyFill="1" applyBorder="1"/>
    <xf numFmtId="0" fontId="9" fillId="3" borderId="22" xfId="0" applyFont="1" applyFill="1" applyBorder="1"/>
    <xf numFmtId="0" fontId="9" fillId="0" borderId="23" xfId="0" applyFont="1" applyBorder="1"/>
    <xf numFmtId="0" fontId="9" fillId="0" borderId="24" xfId="0" applyFont="1" applyBorder="1"/>
    <xf numFmtId="0" fontId="9" fillId="0" borderId="25" xfId="0" applyFont="1" applyBorder="1"/>
    <xf numFmtId="0" fontId="9" fillId="0" borderId="26" xfId="0" applyFont="1" applyBorder="1"/>
    <xf numFmtId="0" fontId="9" fillId="0" borderId="27" xfId="0" applyFont="1" applyBorder="1"/>
    <xf numFmtId="0" fontId="9" fillId="0" borderId="28" xfId="0" applyFont="1" applyBorder="1"/>
    <xf numFmtId="0" fontId="9" fillId="0" borderId="30" xfId="0" applyFont="1" applyBorder="1"/>
    <xf numFmtId="0" fontId="5" fillId="0" borderId="0" xfId="0" applyFont="1"/>
    <xf numFmtId="0" fontId="8" fillId="0" borderId="8" xfId="0" applyFont="1" applyBorder="1"/>
    <xf numFmtId="0" fontId="8" fillId="0" borderId="11" xfId="0" applyFont="1" applyBorder="1"/>
    <xf numFmtId="3" fontId="8" fillId="0" borderId="0" xfId="0" applyNumberFormat="1" applyFont="1"/>
    <xf numFmtId="0" fontId="8" fillId="0" borderId="0" xfId="0" applyFont="1" applyAlignment="1">
      <alignment horizontal="left"/>
    </xf>
    <xf numFmtId="0" fontId="9" fillId="0" borderId="34" xfId="0" applyFont="1" applyBorder="1" applyAlignment="1">
      <alignment horizontal="center" vertical="center"/>
    </xf>
    <xf numFmtId="0" fontId="10" fillId="0" borderId="34" xfId="0" applyFont="1" applyBorder="1" applyAlignment="1">
      <alignment horizontal="center" vertical="center"/>
    </xf>
    <xf numFmtId="0" fontId="10" fillId="0" borderId="0" xfId="0" applyFont="1" applyAlignment="1">
      <alignment horizontal="justify" vertical="top"/>
    </xf>
    <xf numFmtId="49" fontId="9" fillId="0" borderId="14" xfId="0" applyNumberFormat="1" applyFont="1" applyBorder="1" applyAlignment="1">
      <alignment horizontal="center" vertical="center" wrapText="1"/>
    </xf>
    <xf numFmtId="0" fontId="9" fillId="0" borderId="0" xfId="0" applyFont="1" applyFill="1" applyBorder="1"/>
    <xf numFmtId="0" fontId="9" fillId="0" borderId="29" xfId="0" applyFont="1" applyFill="1" applyBorder="1"/>
    <xf numFmtId="0" fontId="9" fillId="0" borderId="0" xfId="0" applyFont="1" applyFill="1"/>
    <xf numFmtId="0" fontId="9" fillId="0" borderId="24" xfId="0" applyFont="1" applyFill="1" applyBorder="1"/>
    <xf numFmtId="0" fontId="10" fillId="0" borderId="0" xfId="0" applyFont="1" applyFill="1" applyBorder="1" applyAlignment="1">
      <alignment vertical="center"/>
    </xf>
    <xf numFmtId="0" fontId="9" fillId="2" borderId="0" xfId="0" applyFont="1" applyFill="1" applyBorder="1" applyAlignment="1" applyProtection="1">
      <alignment vertical="center"/>
    </xf>
    <xf numFmtId="0" fontId="8" fillId="0" borderId="0" xfId="0" applyFont="1" applyAlignment="1">
      <alignment horizontal="center" vertical="center"/>
    </xf>
    <xf numFmtId="0" fontId="8" fillId="0" borderId="23" xfId="0" applyFont="1" applyBorder="1"/>
    <xf numFmtId="0" fontId="8" fillId="0" borderId="24" xfId="0" applyFont="1" applyBorder="1"/>
    <xf numFmtId="0" fontId="8" fillId="0" borderId="25" xfId="0" applyFont="1" applyBorder="1"/>
    <xf numFmtId="0" fontId="16" fillId="0" borderId="0" xfId="0" applyFont="1" applyAlignment="1">
      <alignment horizontal="center" vertical="center"/>
    </xf>
    <xf numFmtId="0" fontId="8" fillId="0" borderId="26" xfId="0" applyFont="1" applyBorder="1"/>
    <xf numFmtId="0" fontId="9" fillId="0" borderId="0" xfId="0" applyFont="1" applyBorder="1" applyAlignment="1">
      <alignment vertical="center"/>
    </xf>
    <xf numFmtId="0" fontId="9" fillId="0" borderId="27" xfId="0" applyFont="1" applyBorder="1" applyAlignment="1">
      <alignment vertical="center" wrapText="1"/>
    </xf>
    <xf numFmtId="0" fontId="8" fillId="0" borderId="27" xfId="0" applyFont="1" applyBorder="1"/>
    <xf numFmtId="0" fontId="24" fillId="0" borderId="27" xfId="0" applyFont="1" applyBorder="1" applyAlignment="1">
      <alignment vertical="center" wrapText="1"/>
    </xf>
    <xf numFmtId="0" fontId="8" fillId="0" borderId="28" xfId="0" applyFont="1" applyBorder="1"/>
    <xf numFmtId="0" fontId="8" fillId="0" borderId="29" xfId="0" applyFont="1" applyBorder="1"/>
    <xf numFmtId="0" fontId="8" fillId="0" borderId="30" xfId="0" applyFont="1" applyBorder="1"/>
    <xf numFmtId="0" fontId="6" fillId="0" borderId="0" xfId="0" applyFont="1" applyBorder="1" applyAlignment="1">
      <alignment vertical="top"/>
    </xf>
    <xf numFmtId="0" fontId="9" fillId="0" borderId="0" xfId="0" applyFont="1" applyFill="1" applyAlignment="1">
      <alignment horizontal="center" vertical="top"/>
    </xf>
    <xf numFmtId="0" fontId="10" fillId="0" borderId="0" xfId="0" applyFont="1" applyAlignment="1">
      <alignment horizontal="justify" vertical="top"/>
    </xf>
    <xf numFmtId="0" fontId="15" fillId="0" borderId="0" xfId="0" applyFont="1" applyAlignment="1">
      <alignment horizontal="right" vertical="center"/>
    </xf>
    <xf numFmtId="0" fontId="15" fillId="0" borderId="0" xfId="0" applyFont="1" applyFill="1" applyAlignment="1">
      <alignment horizontal="right" vertical="center"/>
    </xf>
    <xf numFmtId="0" fontId="27" fillId="0" borderId="0" xfId="0" applyFont="1" applyFill="1" applyAlignment="1" applyProtection="1">
      <alignment horizontal="right" vertical="center"/>
    </xf>
    <xf numFmtId="0" fontId="10" fillId="0" borderId="0" xfId="0" applyFont="1" applyBorder="1" applyAlignment="1">
      <alignment horizontal="center" vertical="center"/>
    </xf>
    <xf numFmtId="0" fontId="10" fillId="0" borderId="14" xfId="0" applyFont="1" applyBorder="1" applyAlignment="1">
      <alignment horizontal="center" vertical="center" textRotation="90" wrapText="1"/>
    </xf>
    <xf numFmtId="0" fontId="10" fillId="0" borderId="0" xfId="0" applyFont="1" applyAlignment="1">
      <alignment horizontal="justify" vertical="top"/>
    </xf>
    <xf numFmtId="0" fontId="10" fillId="0" borderId="38" xfId="0" applyFont="1" applyBorder="1" applyAlignment="1">
      <alignment horizontal="center" vertical="center" textRotation="90" wrapText="1"/>
    </xf>
    <xf numFmtId="0" fontId="9" fillId="0" borderId="0" xfId="0" applyFont="1" applyBorder="1" applyAlignment="1">
      <alignment wrapText="1"/>
    </xf>
    <xf numFmtId="0" fontId="10" fillId="0" borderId="0" xfId="0" applyFont="1" applyAlignment="1">
      <alignment horizontal="justify" vertical="top"/>
    </xf>
    <xf numFmtId="0" fontId="10" fillId="0" borderId="0" xfId="0" applyFont="1" applyFill="1" applyAlignment="1">
      <alignment horizontal="justify" vertical="top"/>
    </xf>
    <xf numFmtId="49" fontId="9" fillId="0" borderId="14" xfId="0" applyNumberFormat="1" applyFont="1" applyBorder="1" applyAlignment="1">
      <alignment horizontal="center" vertical="center" wrapText="1"/>
    </xf>
    <xf numFmtId="0" fontId="8" fillId="0" borderId="0" xfId="0" applyFont="1" applyAlignment="1">
      <alignment horizontal="center" vertical="top"/>
    </xf>
    <xf numFmtId="0" fontId="8" fillId="0" borderId="0" xfId="0" applyFont="1" applyFill="1" applyAlignment="1">
      <alignment horizontal="center" vertical="top"/>
    </xf>
    <xf numFmtId="0" fontId="10" fillId="0" borderId="0" xfId="0" applyFont="1" applyAlignment="1">
      <alignment horizontal="left" vertical="center"/>
    </xf>
    <xf numFmtId="0" fontId="10" fillId="0" borderId="0" xfId="0" applyFont="1" applyFill="1" applyAlignment="1">
      <alignment horizontal="center" vertical="top"/>
    </xf>
    <xf numFmtId="49" fontId="9" fillId="0" borderId="14" xfId="0" applyNumberFormat="1" applyFont="1" applyFill="1" applyBorder="1" applyAlignment="1">
      <alignment horizontal="center" vertical="center" wrapText="1"/>
    </xf>
    <xf numFmtId="0" fontId="9" fillId="0" borderId="14" xfId="0" applyFont="1" applyBorder="1" applyAlignment="1">
      <alignment horizontal="center" vertical="center" textRotation="90" wrapText="1"/>
    </xf>
    <xf numFmtId="0" fontId="7" fillId="0" borderId="0" xfId="0" applyFont="1" applyFill="1" applyAlignment="1">
      <alignment horizontal="justify" vertical="center"/>
    </xf>
    <xf numFmtId="0" fontId="10" fillId="0" borderId="0" xfId="0" applyFont="1" applyAlignment="1">
      <alignment horizontal="justify" vertical="top"/>
    </xf>
    <xf numFmtId="0" fontId="8" fillId="0" borderId="0" xfId="0" applyFont="1" applyBorder="1" applyAlignment="1">
      <alignment horizontal="center" vertical="top"/>
    </xf>
    <xf numFmtId="0" fontId="10" fillId="0" borderId="0" xfId="0" applyFont="1" applyBorder="1" applyAlignment="1">
      <alignment vertical="center" wrapText="1"/>
    </xf>
    <xf numFmtId="0" fontId="27" fillId="0" borderId="0" xfId="0" applyFont="1" applyFill="1" applyBorder="1" applyAlignment="1" applyProtection="1">
      <alignment vertical="center"/>
    </xf>
    <xf numFmtId="0" fontId="27" fillId="0" borderId="0" xfId="0" applyFont="1" applyFill="1" applyBorder="1" applyAlignment="1" applyProtection="1">
      <alignment horizontal="right" vertical="center"/>
    </xf>
    <xf numFmtId="0" fontId="8" fillId="0" borderId="0" xfId="0" applyFont="1" applyBorder="1" applyAlignment="1">
      <alignment vertical="center" wrapText="1"/>
    </xf>
    <xf numFmtId="0" fontId="10" fillId="0" borderId="0" xfId="0" applyFont="1" applyFill="1" applyAlignment="1">
      <alignment vertical="center"/>
    </xf>
    <xf numFmtId="0" fontId="9" fillId="0" borderId="0" xfId="0" applyFont="1" applyFill="1" applyAlignment="1">
      <alignment vertical="center" wrapText="1"/>
    </xf>
    <xf numFmtId="0" fontId="8" fillId="0" borderId="8" xfId="0" applyFont="1" applyFill="1" applyBorder="1"/>
    <xf numFmtId="0" fontId="8" fillId="0" borderId="11" xfId="0" applyFont="1" applyFill="1" applyBorder="1"/>
    <xf numFmtId="0" fontId="8" fillId="0" borderId="0" xfId="0" applyFont="1" applyFill="1" applyBorder="1"/>
    <xf numFmtId="0" fontId="13" fillId="0" borderId="8" xfId="0" applyFont="1" applyFill="1" applyBorder="1" applyAlignment="1">
      <alignment horizontal="left" vertical="center"/>
    </xf>
    <xf numFmtId="0" fontId="8" fillId="0" borderId="0" xfId="0" applyFont="1" applyFill="1" applyBorder="1" applyAlignment="1">
      <alignment horizontal="center" vertical="top"/>
    </xf>
    <xf numFmtId="0" fontId="22" fillId="0" borderId="0" xfId="0" applyFont="1" applyFill="1" applyBorder="1" applyAlignment="1" applyProtection="1">
      <alignment horizontal="center" vertical="center"/>
    </xf>
    <xf numFmtId="0" fontId="13" fillId="0" borderId="11" xfId="0" applyFont="1" applyFill="1" applyBorder="1" applyAlignment="1">
      <alignment horizontal="left" vertical="center"/>
    </xf>
    <xf numFmtId="0" fontId="10" fillId="0" borderId="0" xfId="0" applyFont="1" applyAlignment="1">
      <alignment horizontal="justify" vertical="top"/>
    </xf>
    <xf numFmtId="0" fontId="10" fillId="0" borderId="0" xfId="0" applyFont="1" applyFill="1" applyAlignment="1">
      <alignment horizontal="justify" vertical="top"/>
    </xf>
    <xf numFmtId="49" fontId="9" fillId="0" borderId="14" xfId="0" applyNumberFormat="1" applyFont="1" applyBorder="1" applyAlignment="1">
      <alignment horizontal="center" vertical="center" wrapText="1"/>
    </xf>
    <xf numFmtId="0" fontId="8" fillId="0" borderId="7" xfId="0" applyFont="1" applyBorder="1" applyAlignment="1"/>
    <xf numFmtId="0" fontId="9" fillId="2" borderId="0"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8" fillId="0" borderId="52" xfId="0" applyFont="1" applyBorder="1"/>
    <xf numFmtId="0" fontId="9" fillId="0" borderId="14" xfId="0" applyFont="1" applyBorder="1" applyAlignment="1">
      <alignment horizontal="center" vertical="center" textRotation="90" wrapText="1"/>
    </xf>
    <xf numFmtId="49" fontId="9" fillId="0" borderId="14" xfId="0" applyNumberFormat="1" applyFont="1" applyBorder="1" applyAlignment="1">
      <alignment horizontal="center" vertical="center" wrapText="1"/>
    </xf>
    <xf numFmtId="0" fontId="10" fillId="0" borderId="14" xfId="0" applyFont="1" applyBorder="1" applyAlignment="1">
      <alignment horizontal="center" vertical="center" textRotation="90" wrapText="1"/>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8" fillId="6" borderId="0" xfId="0" applyFont="1" applyFill="1"/>
    <xf numFmtId="0" fontId="0" fillId="6" borderId="0" xfId="0" applyFill="1"/>
    <xf numFmtId="0" fontId="8" fillId="6" borderId="0" xfId="0" applyFont="1" applyFill="1" applyBorder="1"/>
    <xf numFmtId="0" fontId="0" fillId="0" borderId="0" xfId="0" applyFill="1" applyAlignment="1" applyProtection="1">
      <alignment horizontal="center" vertical="center"/>
    </xf>
    <xf numFmtId="0" fontId="0" fillId="2" borderId="0" xfId="0" applyFill="1" applyBorder="1" applyAlignment="1" applyProtection="1">
      <alignment horizontal="center" vertical="center"/>
    </xf>
    <xf numFmtId="0" fontId="0" fillId="7" borderId="0" xfId="0" applyFill="1" applyBorder="1" applyAlignment="1" applyProtection="1">
      <alignment horizontal="center" vertical="center"/>
    </xf>
    <xf numFmtId="0" fontId="0" fillId="0" borderId="0" xfId="0" applyAlignment="1" applyProtection="1">
      <alignment horizontal="center" vertical="center"/>
    </xf>
    <xf numFmtId="0" fontId="0" fillId="7" borderId="0" xfId="0" applyFill="1" applyAlignment="1" applyProtection="1">
      <alignment horizontal="center" vertical="center"/>
    </xf>
    <xf numFmtId="0" fontId="29" fillId="2" borderId="0" xfId="0" applyFont="1" applyFill="1" applyBorder="1" applyAlignment="1" applyProtection="1">
      <alignment horizontal="center" vertical="center"/>
    </xf>
    <xf numFmtId="0" fontId="29" fillId="2" borderId="0" xfId="0" applyFont="1" applyFill="1" applyBorder="1" applyAlignment="1" applyProtection="1">
      <alignment vertical="center"/>
    </xf>
    <xf numFmtId="0" fontId="0" fillId="0" borderId="0" xfId="0" applyProtection="1"/>
    <xf numFmtId="0" fontId="0" fillId="0" borderId="0" xfId="0" applyFill="1" applyAlignment="1" applyProtection="1">
      <alignment horizontal="center"/>
    </xf>
    <xf numFmtId="0" fontId="30" fillId="2" borderId="0" xfId="0" applyFont="1" applyFill="1" applyBorder="1" applyAlignment="1" applyProtection="1">
      <alignment horizontal="center" vertical="center"/>
    </xf>
    <xf numFmtId="3" fontId="0" fillId="2" borderId="0" xfId="0" applyNumberFormat="1" applyFill="1" applyBorder="1" applyAlignment="1" applyProtection="1">
      <alignment horizontal="center"/>
    </xf>
    <xf numFmtId="3" fontId="0" fillId="2" borderId="0" xfId="0" applyNumberFormat="1" applyFill="1" applyBorder="1" applyAlignment="1" applyProtection="1">
      <alignment horizontal="center" vertical="center"/>
    </xf>
    <xf numFmtId="0" fontId="0" fillId="2" borderId="0" xfId="0" applyFill="1" applyBorder="1" applyAlignment="1" applyProtection="1">
      <alignment horizontal="center"/>
    </xf>
    <xf numFmtId="0" fontId="29" fillId="7" borderId="0" xfId="0" applyFont="1" applyFill="1" applyBorder="1" applyAlignment="1" applyProtection="1">
      <alignment horizontal="center" vertical="center"/>
    </xf>
    <xf numFmtId="0" fontId="8" fillId="7" borderId="0" xfId="0" applyFont="1" applyFill="1"/>
    <xf numFmtId="0" fontId="0" fillId="0" borderId="0" xfId="0" applyFill="1" applyAlignment="1" applyProtection="1"/>
    <xf numFmtId="0" fontId="0" fillId="0" borderId="0" xfId="0" applyFill="1" applyAlignment="1" applyProtection="1">
      <alignment horizontal="left"/>
    </xf>
    <xf numFmtId="0" fontId="30" fillId="0" borderId="0" xfId="0" applyFont="1" applyFill="1" applyBorder="1" applyAlignment="1" applyProtection="1">
      <alignment horizontal="center" vertical="center"/>
    </xf>
    <xf numFmtId="3"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3" fontId="0" fillId="0" borderId="0" xfId="0" applyNumberFormat="1" applyFill="1" applyBorder="1" applyAlignment="1" applyProtection="1">
      <alignment horizontal="center"/>
    </xf>
    <xf numFmtId="0" fontId="0" fillId="7" borderId="0" xfId="0" applyFill="1"/>
    <xf numFmtId="0" fontId="25" fillId="0" borderId="14"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protection locked="0"/>
    </xf>
    <xf numFmtId="0" fontId="9" fillId="0" borderId="16"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3" fillId="0" borderId="0" xfId="0" applyFont="1" applyAlignment="1">
      <alignment horizontal="center" vertical="center"/>
    </xf>
    <xf numFmtId="0" fontId="9" fillId="0" borderId="0" xfId="0" applyFont="1" applyFill="1" applyAlignment="1">
      <alignment horizontal="justify" vertical="center" wrapText="1"/>
    </xf>
    <xf numFmtId="0" fontId="9" fillId="0" borderId="0" xfId="0" applyFont="1" applyFill="1" applyAlignment="1">
      <alignment horizontal="justify" vertical="center"/>
    </xf>
    <xf numFmtId="0" fontId="8" fillId="7" borderId="0" xfId="0" applyFont="1" applyFill="1" applyBorder="1"/>
    <xf numFmtId="0" fontId="8" fillId="7" borderId="0" xfId="0" applyFont="1" applyFill="1" applyAlignment="1">
      <alignment horizontal="center" vertical="center"/>
    </xf>
    <xf numFmtId="1" fontId="0" fillId="0" borderId="54" xfId="0" applyNumberFormat="1" applyBorder="1" applyAlignment="1"/>
    <xf numFmtId="1" fontId="0" fillId="0" borderId="55" xfId="0" applyNumberFormat="1" applyBorder="1" applyAlignment="1"/>
    <xf numFmtId="1" fontId="0" fillId="0" borderId="56" xfId="0" applyNumberFormat="1" applyBorder="1" applyAlignment="1"/>
    <xf numFmtId="1" fontId="0" fillId="0" borderId="57" xfId="0" applyNumberFormat="1" applyBorder="1" applyAlignment="1"/>
    <xf numFmtId="1" fontId="0" fillId="0" borderId="58" xfId="0" applyNumberFormat="1" applyBorder="1" applyAlignment="1"/>
    <xf numFmtId="1" fontId="0" fillId="0" borderId="59" xfId="0" applyNumberFormat="1" applyBorder="1" applyAlignment="1"/>
    <xf numFmtId="0" fontId="9" fillId="0" borderId="0" xfId="0" applyFont="1" applyProtection="1"/>
    <xf numFmtId="0" fontId="8" fillId="0" borderId="0" xfId="0" applyFont="1" applyProtection="1"/>
    <xf numFmtId="0" fontId="9" fillId="0" borderId="34" xfId="0" applyFont="1" applyBorder="1" applyAlignment="1" applyProtection="1">
      <alignment horizontal="center" vertical="center"/>
    </xf>
    <xf numFmtId="0" fontId="9" fillId="0" borderId="23" xfId="0" applyFont="1" applyBorder="1" applyProtection="1"/>
    <xf numFmtId="0" fontId="9" fillId="0" borderId="24" xfId="0" applyFont="1" applyBorder="1" applyProtection="1"/>
    <xf numFmtId="0" fontId="9" fillId="0" borderId="25" xfId="0" applyFont="1" applyBorder="1" applyProtection="1"/>
    <xf numFmtId="0" fontId="9" fillId="0" borderId="26" xfId="0" applyFont="1" applyBorder="1" applyProtection="1"/>
    <xf numFmtId="0" fontId="9" fillId="0" borderId="27" xfId="0" applyFont="1" applyBorder="1" applyProtection="1"/>
    <xf numFmtId="0" fontId="9" fillId="0" borderId="0" xfId="0" applyFont="1" applyBorder="1" applyAlignment="1" applyProtection="1">
      <alignment vertical="center"/>
    </xf>
    <xf numFmtId="0" fontId="9" fillId="0" borderId="0" xfId="0" applyFont="1" applyBorder="1" applyProtection="1"/>
    <xf numFmtId="0" fontId="9" fillId="0" borderId="0" xfId="0" applyFont="1" applyBorder="1" applyAlignment="1" applyProtection="1">
      <alignment horizontal="center"/>
    </xf>
    <xf numFmtId="0" fontId="9" fillId="0" borderId="5" xfId="0" applyFont="1" applyBorder="1" applyProtection="1"/>
    <xf numFmtId="0" fontId="9" fillId="0" borderId="28" xfId="0" applyFont="1" applyBorder="1" applyProtection="1"/>
    <xf numFmtId="0" fontId="9" fillId="0" borderId="29" xfId="0" applyFont="1" applyBorder="1" applyProtection="1"/>
    <xf numFmtId="0" fontId="9" fillId="0" borderId="30" xfId="0" applyFont="1" applyBorder="1" applyProtection="1"/>
    <xf numFmtId="0" fontId="10" fillId="0" borderId="24" xfId="0" applyFont="1" applyBorder="1" applyAlignment="1" applyProtection="1">
      <alignment vertical="center"/>
    </xf>
    <xf numFmtId="0" fontId="0" fillId="0" borderId="0" xfId="0" applyFill="1"/>
    <xf numFmtId="0" fontId="33" fillId="0" borderId="0" xfId="0" applyFont="1" applyAlignment="1">
      <alignment horizontal="center" vertical="center"/>
    </xf>
    <xf numFmtId="0" fontId="33" fillId="0" borderId="0" xfId="0" applyFont="1" applyAlignment="1" applyProtection="1">
      <alignment horizontal="center" vertical="center"/>
    </xf>
    <xf numFmtId="0" fontId="33" fillId="0" borderId="0" xfId="0" applyFont="1" applyBorder="1" applyAlignment="1" applyProtection="1">
      <alignment horizontal="center" vertical="center"/>
    </xf>
    <xf numFmtId="0" fontId="34" fillId="2" borderId="0" xfId="0" applyFont="1" applyFill="1" applyBorder="1" applyAlignment="1" applyProtection="1">
      <alignment horizontal="center" vertical="center"/>
    </xf>
    <xf numFmtId="0" fontId="33" fillId="7" borderId="0" xfId="0" applyFont="1" applyFill="1" applyBorder="1" applyAlignment="1" applyProtection="1">
      <alignment horizontal="center" vertical="center"/>
    </xf>
    <xf numFmtId="0" fontId="33" fillId="7" borderId="0" xfId="0" applyFont="1" applyFill="1" applyAlignment="1" applyProtection="1">
      <alignment horizontal="center" vertical="center"/>
    </xf>
    <xf numFmtId="0" fontId="8" fillId="0" borderId="0" xfId="0" applyNumberFormat="1" applyFont="1" applyFill="1"/>
    <xf numFmtId="0" fontId="0" fillId="0" borderId="0" xfId="0" applyFill="1" applyAlignment="1">
      <alignment horizontal="center" vertical="center"/>
    </xf>
    <xf numFmtId="0" fontId="33" fillId="7" borderId="0" xfId="0" applyFont="1"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30" fillId="2" borderId="0" xfId="0" applyFont="1" applyFill="1" applyAlignment="1">
      <alignment horizontal="center" vertical="center"/>
    </xf>
    <xf numFmtId="0" fontId="0" fillId="0" borderId="0" xfId="0" applyAlignment="1">
      <alignment horizontal="center"/>
    </xf>
    <xf numFmtId="0" fontId="0" fillId="2" borderId="0" xfId="0" applyFill="1" applyAlignment="1">
      <alignment horizontal="center"/>
    </xf>
    <xf numFmtId="0" fontId="30" fillId="0" borderId="0" xfId="0" applyFont="1" applyAlignment="1">
      <alignment horizontal="center" vertical="center"/>
    </xf>
    <xf numFmtId="3" fontId="0" fillId="0" borderId="0" xfId="0" applyNumberFormat="1" applyAlignment="1">
      <alignment horizontal="center"/>
    </xf>
    <xf numFmtId="0" fontId="9" fillId="0" borderId="0" xfId="0" applyFont="1" applyFill="1" applyBorder="1" applyAlignment="1">
      <alignment vertical="center"/>
    </xf>
    <xf numFmtId="0" fontId="6" fillId="0" borderId="0" xfId="0" applyNumberFormat="1" applyFont="1" applyFill="1" applyAlignment="1">
      <alignment horizontal="center" vertical="center"/>
    </xf>
    <xf numFmtId="0" fontId="35" fillId="2" borderId="0"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18" fillId="0" borderId="0" xfId="1" applyFont="1" applyFill="1" applyAlignment="1" applyProtection="1">
      <alignment horizontal="justify" vertical="center"/>
      <protection locked="0"/>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18" fillId="0" borderId="0" xfId="1" applyFont="1" applyFill="1" applyProtection="1">
      <protection locked="0"/>
    </xf>
    <xf numFmtId="0" fontId="9" fillId="0" borderId="0" xfId="0" applyFont="1" applyFill="1" applyBorder="1" applyAlignment="1">
      <alignment horizontal="justify" vertical="center" wrapText="1"/>
    </xf>
    <xf numFmtId="0" fontId="19" fillId="0" borderId="0" xfId="1" applyFont="1" applyAlignment="1" applyProtection="1">
      <alignment horizontal="right" vertical="center"/>
      <protection locked="0"/>
    </xf>
    <xf numFmtId="0" fontId="9" fillId="0" borderId="35" xfId="0" applyFont="1" applyBorder="1" applyAlignment="1">
      <alignment horizontal="justify" vertical="center" wrapText="1"/>
    </xf>
    <xf numFmtId="0" fontId="9" fillId="0" borderId="36" xfId="0" applyFont="1" applyBorder="1" applyAlignment="1">
      <alignment horizontal="justify" vertical="center" wrapText="1"/>
    </xf>
    <xf numFmtId="0" fontId="9" fillId="0" borderId="37" xfId="0" applyFont="1" applyBorder="1" applyAlignment="1">
      <alignment horizontal="justify" vertical="center" wrapText="1"/>
    </xf>
    <xf numFmtId="0" fontId="20" fillId="3" borderId="21" xfId="0" applyFont="1" applyFill="1" applyBorder="1" applyAlignment="1">
      <alignment horizontal="justify" vertical="top"/>
    </xf>
    <xf numFmtId="0" fontId="20" fillId="3" borderId="21" xfId="0" applyFont="1" applyFill="1" applyBorder="1" applyAlignment="1">
      <alignment horizontal="justify" vertical="top" wrapText="1"/>
    </xf>
    <xf numFmtId="0" fontId="25" fillId="0" borderId="0" xfId="0" applyFont="1" applyFill="1" applyBorder="1" applyAlignment="1" applyProtection="1">
      <alignment horizontal="justify" vertical="center" wrapText="1"/>
      <protection locked="0"/>
    </xf>
    <xf numFmtId="0" fontId="9" fillId="0" borderId="5" xfId="0" applyFont="1" applyFill="1" applyBorder="1" applyAlignment="1" applyProtection="1">
      <alignment horizontal="justify" vertical="center"/>
      <protection locked="0"/>
    </xf>
    <xf numFmtId="0" fontId="9" fillId="0" borderId="0" xfId="0" applyFont="1" applyFill="1" applyBorder="1" applyAlignment="1" applyProtection="1">
      <alignment horizontal="justify" vertical="center" wrapText="1"/>
      <protection locked="0"/>
    </xf>
    <xf numFmtId="0" fontId="9" fillId="0" borderId="6" xfId="0" applyFont="1" applyFill="1" applyBorder="1" applyAlignment="1" applyProtection="1">
      <alignment horizontal="justify" vertical="center"/>
      <protection locked="0"/>
    </xf>
    <xf numFmtId="0" fontId="10" fillId="0" borderId="7" xfId="0" applyFont="1" applyBorder="1" applyAlignment="1" applyProtection="1">
      <alignment horizontal="center" vertical="center"/>
    </xf>
    <xf numFmtId="0" fontId="26" fillId="0" borderId="0" xfId="0" applyFont="1" applyFill="1" applyBorder="1" applyAlignment="1" applyProtection="1">
      <alignment horizontal="justify" vertical="center" wrapText="1"/>
    </xf>
    <xf numFmtId="0" fontId="9" fillId="0" borderId="5" xfId="0" applyFont="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35" xfId="0" applyFont="1" applyBorder="1" applyAlignment="1" applyProtection="1">
      <alignment horizontal="justify" vertical="center" wrapText="1"/>
    </xf>
    <xf numFmtId="0" fontId="9" fillId="0" borderId="36" xfId="0" applyFont="1" applyBorder="1" applyAlignment="1" applyProtection="1">
      <alignment horizontal="justify" vertical="center" wrapText="1"/>
    </xf>
    <xf numFmtId="0" fontId="9" fillId="0" borderId="37" xfId="0" applyFont="1" applyBorder="1" applyAlignment="1" applyProtection="1">
      <alignment horizontal="justify" vertical="center" wrapText="1"/>
    </xf>
    <xf numFmtId="0" fontId="3" fillId="0" borderId="0" xfId="0" applyFont="1" applyAlignment="1" applyProtection="1">
      <alignment horizont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10" fillId="0" borderId="0" xfId="0" applyFont="1" applyAlignment="1" applyProtection="1">
      <alignment horizontal="center" vertical="center" wrapText="1"/>
    </xf>
    <xf numFmtId="0" fontId="19" fillId="0" borderId="0" xfId="1" applyFont="1" applyAlignment="1" applyProtection="1">
      <alignment horizontal="right" vertical="center" wrapText="1"/>
      <protection locked="0"/>
    </xf>
    <xf numFmtId="0" fontId="9" fillId="0" borderId="29" xfId="0" applyFont="1" applyBorder="1" applyAlignment="1" applyProtection="1">
      <alignment horizontal="center" vertical="center"/>
      <protection locked="0"/>
    </xf>
    <xf numFmtId="0" fontId="32" fillId="2" borderId="0" xfId="0" applyNumberFormat="1" applyFont="1" applyFill="1" applyBorder="1" applyAlignment="1" applyProtection="1">
      <alignment horizontal="center" vertical="center" wrapText="1"/>
    </xf>
    <xf numFmtId="0" fontId="32" fillId="2" borderId="0" xfId="0" applyFont="1" applyFill="1" applyAlignment="1">
      <alignment horizontal="center" vertical="center" wrapText="1"/>
    </xf>
    <xf numFmtId="0" fontId="31" fillId="2" borderId="0" xfId="0" applyFont="1" applyFill="1" applyAlignment="1">
      <alignment horizontal="center" vertical="center" wrapText="1"/>
    </xf>
    <xf numFmtId="0" fontId="31" fillId="2" borderId="0" xfId="0" applyNumberFormat="1" applyFont="1" applyFill="1" applyBorder="1" applyAlignment="1" applyProtection="1">
      <alignment horizontal="center" vertical="center" wrapText="1"/>
    </xf>
    <xf numFmtId="0" fontId="9" fillId="0" borderId="15"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16" xfId="0" applyFont="1" applyBorder="1" applyAlignment="1">
      <alignment horizontal="justify"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15"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25" fillId="0" borderId="15"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7" fillId="0" borderId="0" xfId="0" applyFont="1" applyFill="1" applyAlignment="1">
      <alignment horizontal="justify" vertical="center" wrapText="1"/>
    </xf>
    <xf numFmtId="0" fontId="7" fillId="0" borderId="0" xfId="0" applyFont="1" applyFill="1" applyAlignment="1">
      <alignment horizontal="justify" vertical="center"/>
    </xf>
    <xf numFmtId="0" fontId="9" fillId="0" borderId="1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31" fillId="0" borderId="0" xfId="0" applyFont="1" applyAlignment="1">
      <alignment horizontal="center" vertical="center"/>
    </xf>
    <xf numFmtId="0" fontId="9" fillId="0" borderId="14" xfId="0" applyFont="1" applyBorder="1" applyAlignment="1" applyProtection="1">
      <alignment horizontal="center" vertical="center" wrapText="1"/>
      <protection locked="0"/>
    </xf>
    <xf numFmtId="0" fontId="9" fillId="0" borderId="14" xfId="0" applyFont="1" applyBorder="1" applyAlignment="1">
      <alignment horizontal="left" vertical="center"/>
    </xf>
    <xf numFmtId="0" fontId="10" fillId="0" borderId="0" xfId="0" applyFont="1" applyFill="1" applyAlignment="1">
      <alignment horizontal="justify" vertical="top" wrapText="1"/>
    </xf>
    <xf numFmtId="0" fontId="10" fillId="0" borderId="0" xfId="0" applyFont="1" applyFill="1" applyAlignment="1">
      <alignment horizontal="justify" vertical="top"/>
    </xf>
    <xf numFmtId="0" fontId="7" fillId="0" borderId="0" xfId="0" applyFont="1" applyAlignment="1">
      <alignment horizontal="justify" vertical="center" wrapText="1"/>
    </xf>
    <xf numFmtId="0" fontId="7" fillId="0" borderId="0" xfId="0" applyFont="1" applyAlignment="1">
      <alignment horizontal="justify" vertical="center"/>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9" fillId="0" borderId="14" xfId="0" applyFont="1" applyFill="1" applyBorder="1" applyAlignment="1" applyProtection="1">
      <alignment horizontal="center" vertical="center"/>
      <protection locked="0"/>
    </xf>
    <xf numFmtId="0" fontId="13" fillId="0" borderId="47" xfId="0" applyFont="1" applyFill="1" applyBorder="1" applyAlignment="1">
      <alignment horizontal="left" vertical="center"/>
    </xf>
    <xf numFmtId="0" fontId="13" fillId="0" borderId="48" xfId="0" applyFont="1" applyFill="1" applyBorder="1" applyAlignment="1">
      <alignment horizontal="left" vertical="center"/>
    </xf>
    <xf numFmtId="0" fontId="13" fillId="0" borderId="49" xfId="0" applyFont="1" applyFill="1" applyBorder="1" applyAlignment="1">
      <alignment horizontal="left" vertical="center"/>
    </xf>
    <xf numFmtId="0" fontId="7" fillId="0" borderId="0"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10" fillId="0" borderId="14" xfId="0" applyFont="1" applyFill="1" applyBorder="1" applyAlignment="1">
      <alignment horizontal="center" vertical="center" wrapText="1"/>
    </xf>
    <xf numFmtId="0" fontId="10" fillId="0" borderId="6" xfId="0" applyFont="1" applyBorder="1" applyAlignment="1">
      <alignment horizontal="center" vertical="center" wrapText="1"/>
    </xf>
    <xf numFmtId="0" fontId="14" fillId="0" borderId="0" xfId="0" applyFont="1" applyFill="1" applyBorder="1" applyAlignment="1" applyProtection="1">
      <alignment horizontal="justify" vertical="center"/>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Alignment="1">
      <alignment horizontal="justify" vertical="top"/>
    </xf>
    <xf numFmtId="0" fontId="0" fillId="0" borderId="0" xfId="0" applyFill="1"/>
    <xf numFmtId="0" fontId="9" fillId="0" borderId="16" xfId="0" applyFont="1" applyBorder="1" applyAlignment="1">
      <alignment horizontal="center" vertical="center" wrapText="1"/>
    </xf>
    <xf numFmtId="0" fontId="9" fillId="0" borderId="14" xfId="0" applyFont="1" applyBorder="1" applyAlignment="1">
      <alignment horizontal="justify" vertical="center"/>
    </xf>
    <xf numFmtId="0" fontId="9" fillId="0" borderId="15" xfId="0" applyFont="1" applyBorder="1" applyAlignment="1">
      <alignment horizontal="justify" vertical="center"/>
    </xf>
    <xf numFmtId="0" fontId="9" fillId="0" borderId="6" xfId="0" applyFont="1" applyBorder="1" applyAlignment="1">
      <alignment horizontal="justify" vertical="center"/>
    </xf>
    <xf numFmtId="0" fontId="9" fillId="0" borderId="16" xfId="0" applyFont="1" applyBorder="1" applyAlignment="1">
      <alignment horizontal="justify" vertical="center"/>
    </xf>
    <xf numFmtId="0" fontId="10" fillId="0" borderId="1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16" xfId="0" applyFont="1" applyBorder="1" applyAlignment="1" applyProtection="1">
      <alignment horizontal="center" vertical="center"/>
    </xf>
    <xf numFmtId="0" fontId="9" fillId="0" borderId="14" xfId="0" applyFont="1" applyBorder="1" applyAlignment="1">
      <alignment horizontal="justify" vertical="center" wrapText="1"/>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Fill="1" applyBorder="1" applyAlignment="1">
      <alignment horizontal="center" vertical="center" textRotation="90"/>
    </xf>
    <xf numFmtId="0" fontId="10" fillId="0" borderId="7" xfId="0" applyFont="1" applyFill="1" applyBorder="1" applyAlignment="1">
      <alignment horizontal="center" vertical="center" textRotation="90"/>
    </xf>
    <xf numFmtId="0" fontId="10" fillId="0" borderId="13" xfId="0" applyFont="1" applyFill="1" applyBorder="1" applyAlignment="1">
      <alignment horizontal="center" vertical="center" textRotation="90"/>
    </xf>
    <xf numFmtId="0" fontId="10" fillId="0" borderId="11" xfId="0" applyFont="1" applyFill="1" applyBorder="1" applyAlignment="1">
      <alignment horizontal="center" vertical="center" textRotation="90"/>
    </xf>
    <xf numFmtId="0" fontId="10" fillId="0" borderId="5" xfId="0" applyFont="1" applyFill="1" applyBorder="1" applyAlignment="1">
      <alignment horizontal="center" vertical="center" textRotation="90"/>
    </xf>
    <xf numFmtId="0" fontId="10" fillId="0" borderId="10" xfId="0" applyFont="1" applyFill="1" applyBorder="1" applyAlignment="1">
      <alignment horizontal="center" vertical="center" textRotation="90"/>
    </xf>
    <xf numFmtId="0" fontId="10" fillId="0" borderId="14" xfId="0" applyFont="1" applyBorder="1" applyAlignment="1">
      <alignment horizontal="center" vertical="center" textRotation="90" wrapText="1"/>
    </xf>
    <xf numFmtId="0" fontId="9" fillId="0" borderId="39" xfId="0" applyFont="1" applyBorder="1" applyAlignment="1" applyProtection="1">
      <alignment horizontal="center" vertical="center" wrapText="1"/>
      <protection locked="0"/>
    </xf>
    <xf numFmtId="0" fontId="22" fillId="5" borderId="31" xfId="0" applyFont="1" applyFill="1" applyBorder="1" applyAlignment="1">
      <alignment horizontal="center" vertical="center"/>
    </xf>
    <xf numFmtId="0" fontId="22" fillId="5" borderId="32" xfId="0" applyFont="1" applyFill="1" applyBorder="1" applyAlignment="1">
      <alignment horizontal="center" vertical="center"/>
    </xf>
    <xf numFmtId="0" fontId="22" fillId="5" borderId="33"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9" fillId="0" borderId="14" xfId="0" applyFont="1" applyBorder="1" applyAlignment="1" applyProtection="1">
      <alignment horizontal="center" vertical="center"/>
      <protection locked="0"/>
    </xf>
    <xf numFmtId="0" fontId="23" fillId="0" borderId="0" xfId="0" applyFont="1" applyAlignment="1">
      <alignment horizontal="center" vertical="center" wrapText="1"/>
    </xf>
    <xf numFmtId="0" fontId="7" fillId="0" borderId="5"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37" fillId="2" borderId="0" xfId="0" applyNumberFormat="1" applyFont="1" applyFill="1" applyBorder="1" applyAlignment="1" applyProtection="1">
      <alignment horizontal="center" vertical="center" wrapText="1"/>
    </xf>
    <xf numFmtId="0" fontId="10" fillId="0" borderId="1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4" xfId="0" applyFont="1" applyBorder="1" applyAlignment="1">
      <alignment horizontal="center" vertical="center" wrapText="1"/>
    </xf>
    <xf numFmtId="0" fontId="7" fillId="0" borderId="5" xfId="0" applyFont="1" applyBorder="1" applyAlignment="1">
      <alignment horizontal="justify" vertical="center" wrapText="1"/>
    </xf>
    <xf numFmtId="0" fontId="7" fillId="0" borderId="5" xfId="0" applyFont="1" applyBorder="1" applyAlignment="1">
      <alignment horizontal="justify" vertical="center"/>
    </xf>
    <xf numFmtId="0" fontId="7" fillId="0" borderId="10" xfId="0" applyFont="1" applyBorder="1" applyAlignment="1">
      <alignment horizontal="justify" vertical="center"/>
    </xf>
    <xf numFmtId="0" fontId="10" fillId="0" borderId="0" xfId="0" applyFont="1" applyFill="1" applyAlignment="1" applyProtection="1">
      <alignment horizontal="justify" vertical="top" wrapText="1"/>
    </xf>
    <xf numFmtId="49" fontId="9" fillId="0" borderId="15"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justify" vertical="top" wrapText="1"/>
    </xf>
    <xf numFmtId="0" fontId="9"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10" fillId="0" borderId="12" xfId="0" applyFont="1" applyBorder="1" applyAlignment="1">
      <alignment horizontal="center" vertical="center" textRotation="90" wrapText="1"/>
    </xf>
    <xf numFmtId="0" fontId="10" fillId="0" borderId="13" xfId="0" applyFont="1" applyBorder="1" applyAlignment="1">
      <alignment horizontal="center" vertical="center" textRotation="90" wrapText="1"/>
    </xf>
    <xf numFmtId="0" fontId="10" fillId="0" borderId="8" xfId="0" applyFont="1" applyBorder="1" applyAlignment="1">
      <alignment horizontal="center" vertical="center" textRotation="90" wrapText="1"/>
    </xf>
    <xf numFmtId="0" fontId="10" fillId="0" borderId="9" xfId="0" applyFont="1" applyBorder="1" applyAlignment="1">
      <alignment horizontal="center" vertical="center" textRotation="90" wrapText="1"/>
    </xf>
    <xf numFmtId="0" fontId="10" fillId="0" borderId="11"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9" fillId="0" borderId="14" xfId="0" applyFont="1" applyFill="1" applyBorder="1" applyAlignment="1">
      <alignment horizontal="justify" vertical="center" wrapText="1"/>
    </xf>
    <xf numFmtId="0" fontId="9" fillId="0" borderId="16" xfId="0" applyFont="1" applyBorder="1" applyAlignment="1">
      <alignment horizontal="center" vertical="center" textRotation="90" wrapText="1"/>
    </xf>
    <xf numFmtId="0" fontId="7" fillId="2" borderId="0" xfId="0" applyNumberFormat="1" applyFont="1" applyFill="1" applyBorder="1" applyAlignment="1" applyProtection="1">
      <alignment horizontal="justify" vertical="center" wrapText="1"/>
    </xf>
    <xf numFmtId="0" fontId="9" fillId="0" borderId="38" xfId="0" applyFont="1" applyBorder="1" applyAlignment="1">
      <alignment horizontal="center" vertical="center" textRotation="90" wrapText="1"/>
    </xf>
    <xf numFmtId="0" fontId="7" fillId="0" borderId="0" xfId="0" applyFont="1" applyFill="1" applyAlignment="1">
      <alignment horizontal="center" vertical="center" wrapText="1"/>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13" fillId="0" borderId="8" xfId="0" applyFont="1" applyBorder="1" applyAlignment="1">
      <alignment horizontal="lef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7" fillId="0" borderId="10" xfId="0" applyFont="1" applyBorder="1" applyAlignment="1">
      <alignment horizontal="justify" vertical="center" wrapText="1"/>
    </xf>
    <xf numFmtId="0" fontId="9" fillId="0" borderId="14" xfId="0" applyFont="1" applyBorder="1" applyAlignment="1">
      <alignment horizontal="left" vertical="center" wrapText="1"/>
    </xf>
    <xf numFmtId="0" fontId="20" fillId="0" borderId="15"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2" fillId="4" borderId="31" xfId="0" applyFont="1" applyFill="1" applyBorder="1" applyAlignment="1" applyProtection="1">
      <alignment horizontal="center" vertical="center"/>
    </xf>
    <xf numFmtId="0" fontId="22" fillId="4" borderId="32" xfId="0" applyFont="1" applyFill="1" applyBorder="1" applyAlignment="1" applyProtection="1">
      <alignment horizontal="center" vertical="center"/>
    </xf>
    <xf numFmtId="0" fontId="22" fillId="4" borderId="33" xfId="0" applyFont="1" applyFill="1" applyBorder="1" applyAlignment="1" applyProtection="1">
      <alignment horizontal="center" vertical="center"/>
    </xf>
    <xf numFmtId="0" fontId="22" fillId="5" borderId="44" xfId="0" applyFont="1" applyFill="1" applyBorder="1" applyAlignment="1">
      <alignment horizontal="center" vertical="center"/>
    </xf>
    <xf numFmtId="0" fontId="22" fillId="5" borderId="45" xfId="0" applyFont="1" applyFill="1" applyBorder="1" applyAlignment="1">
      <alignment horizontal="center" vertical="center"/>
    </xf>
    <xf numFmtId="0" fontId="22" fillId="5" borderId="46" xfId="0" applyFont="1" applyFill="1" applyBorder="1" applyAlignment="1">
      <alignment horizontal="center" vertical="center"/>
    </xf>
    <xf numFmtId="0" fontId="10" fillId="0" borderId="14" xfId="0" applyFont="1" applyFill="1" applyBorder="1" applyAlignment="1">
      <alignment horizontal="center" vertical="center" textRotation="90" wrapText="1"/>
    </xf>
    <xf numFmtId="0" fontId="10" fillId="0" borderId="7" xfId="0" applyFont="1" applyBorder="1" applyAlignment="1">
      <alignment horizontal="center" vertical="center" textRotation="90" wrapText="1"/>
    </xf>
    <xf numFmtId="0" fontId="10" fillId="0" borderId="0" xfId="0" applyFont="1" applyBorder="1" applyAlignment="1">
      <alignment horizontal="center" vertical="center" textRotation="90" wrapText="1"/>
    </xf>
    <xf numFmtId="0" fontId="10" fillId="0" borderId="5" xfId="0" applyFont="1" applyBorder="1" applyAlignment="1">
      <alignment horizontal="center" vertical="center" textRotation="90" wrapText="1"/>
    </xf>
    <xf numFmtId="49" fontId="9" fillId="0" borderId="6"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0" fontId="31" fillId="2" borderId="0" xfId="0" applyFont="1" applyFill="1" applyAlignment="1">
      <alignment horizontal="center"/>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31" fillId="2" borderId="0" xfId="0" applyNumberFormat="1" applyFont="1" applyFill="1" applyBorder="1" applyAlignment="1" applyProtection="1">
      <alignment horizontal="center" vertical="center"/>
    </xf>
    <xf numFmtId="0" fontId="9" fillId="0" borderId="3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3" xfId="0" applyFont="1" applyBorder="1" applyAlignment="1">
      <alignment horizontal="center" vertical="center" textRotation="90" wrapText="1"/>
    </xf>
    <xf numFmtId="0" fontId="10" fillId="0" borderId="38" xfId="0" applyFont="1" applyBorder="1" applyAlignment="1">
      <alignment horizontal="center" vertical="center" textRotation="90" wrapText="1"/>
    </xf>
    <xf numFmtId="0" fontId="9" fillId="0" borderId="39" xfId="0" applyFont="1" applyFill="1" applyBorder="1" applyAlignment="1" applyProtection="1">
      <alignment horizontal="center" vertical="center" wrapText="1"/>
      <protection locked="0"/>
    </xf>
    <xf numFmtId="0" fontId="10" fillId="0" borderId="14" xfId="0" applyFont="1" applyBorder="1" applyAlignment="1">
      <alignment horizontal="center" vertical="center"/>
    </xf>
    <xf numFmtId="0" fontId="7" fillId="0" borderId="0" xfId="0" applyFont="1" applyBorder="1" applyAlignment="1">
      <alignment horizontal="justify" vertical="center" wrapText="1"/>
    </xf>
    <xf numFmtId="0" fontId="7" fillId="0" borderId="9" xfId="0" applyFont="1" applyBorder="1" applyAlignment="1">
      <alignment horizontal="justify"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3" fillId="0" borderId="12"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2" xfId="0" applyFont="1" applyBorder="1" applyAlignment="1">
      <alignment horizontal="left" vertical="center"/>
    </xf>
    <xf numFmtId="0" fontId="13" fillId="0" borderId="7" xfId="0" applyFont="1" applyBorder="1" applyAlignment="1">
      <alignment horizontal="left" vertical="center"/>
    </xf>
    <xf numFmtId="0" fontId="13" fillId="0" borderId="13" xfId="0" applyFont="1" applyBorder="1" applyAlignment="1">
      <alignment horizontal="left" vertical="center"/>
    </xf>
    <xf numFmtId="0" fontId="7" fillId="0" borderId="0" xfId="0" applyFont="1" applyBorder="1" applyAlignment="1">
      <alignment horizontal="justify" vertical="center"/>
    </xf>
    <xf numFmtId="0" fontId="7" fillId="0" borderId="40" xfId="0" applyFont="1" applyBorder="1" applyAlignment="1">
      <alignment horizontal="justify" vertical="center"/>
    </xf>
    <xf numFmtId="0" fontId="7" fillId="0" borderId="41" xfId="0" applyFont="1" applyBorder="1" applyAlignment="1">
      <alignment horizontal="justify" vertical="center" wrapText="1"/>
    </xf>
    <xf numFmtId="0" fontId="7" fillId="0" borderId="41" xfId="0" applyFont="1" applyBorder="1" applyAlignment="1">
      <alignment horizontal="justify" vertical="center"/>
    </xf>
    <xf numFmtId="0" fontId="7" fillId="0" borderId="42" xfId="0" applyFont="1" applyBorder="1" applyAlignment="1">
      <alignment horizontal="justify" vertical="center"/>
    </xf>
    <xf numFmtId="0" fontId="7" fillId="0" borderId="0" xfId="0" applyFont="1" applyFill="1" applyBorder="1" applyAlignment="1">
      <alignment horizontal="justify" vertical="center"/>
    </xf>
    <xf numFmtId="0" fontId="7" fillId="0" borderId="9" xfId="0" applyFont="1" applyFill="1" applyBorder="1" applyAlignment="1">
      <alignment horizontal="justify" vertical="center"/>
    </xf>
    <xf numFmtId="0" fontId="9" fillId="0" borderId="14" xfId="0" applyFont="1" applyFill="1" applyBorder="1" applyAlignment="1">
      <alignment horizontal="left" vertical="center"/>
    </xf>
    <xf numFmtId="0" fontId="12" fillId="0" borderId="14"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justify" vertical="center" wrapText="1"/>
    </xf>
    <xf numFmtId="0" fontId="10" fillId="0" borderId="0" xfId="0" applyFont="1" applyAlignment="1">
      <alignment horizontal="left" vertical="center"/>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0" fillId="0" borderId="8" xfId="0" applyFont="1" applyFill="1" applyBorder="1" applyAlignment="1">
      <alignment horizontal="center" vertical="center" textRotation="90"/>
    </xf>
    <xf numFmtId="0" fontId="10" fillId="0" borderId="9" xfId="0" applyFont="1" applyFill="1" applyBorder="1" applyAlignment="1">
      <alignment horizontal="center" vertical="center" textRotation="90"/>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7" fillId="0" borderId="0" xfId="0" applyFont="1" applyAlignment="1">
      <alignment horizontal="justify" wrapText="1"/>
    </xf>
    <xf numFmtId="0" fontId="7" fillId="0" borderId="53" xfId="0" applyFont="1" applyBorder="1" applyAlignment="1">
      <alignment horizontal="justify" vertical="center"/>
    </xf>
    <xf numFmtId="0" fontId="13" fillId="0" borderId="50" xfId="0" applyFont="1" applyBorder="1" applyAlignment="1">
      <alignment horizontal="left" vertical="center" wrapText="1"/>
    </xf>
    <xf numFmtId="0" fontId="13" fillId="0" borderId="48" xfId="0" applyFont="1" applyBorder="1" applyAlignment="1">
      <alignment horizontal="left" vertical="center" wrapText="1"/>
    </xf>
    <xf numFmtId="0" fontId="13" fillId="0" borderId="51" xfId="0" applyFont="1" applyBorder="1" applyAlignment="1">
      <alignment horizontal="left" vertical="center" wrapText="1"/>
    </xf>
    <xf numFmtId="0" fontId="10" fillId="0" borderId="15" xfId="0" applyFont="1" applyFill="1" applyBorder="1" applyAlignment="1">
      <alignment horizontal="center" vertical="center" textRotation="90" wrapText="1"/>
    </xf>
    <xf numFmtId="0" fontId="10" fillId="0" borderId="6" xfId="0" applyFont="1" applyFill="1" applyBorder="1" applyAlignment="1">
      <alignment horizontal="center" vertical="center" textRotation="90" wrapText="1"/>
    </xf>
    <xf numFmtId="0" fontId="10" fillId="0" borderId="16" xfId="0" applyFont="1" applyFill="1" applyBorder="1" applyAlignment="1">
      <alignment horizontal="center" vertical="center" textRotation="90" wrapText="1"/>
    </xf>
    <xf numFmtId="0" fontId="9" fillId="0" borderId="15" xfId="0" applyFont="1" applyFill="1" applyBorder="1" applyAlignment="1">
      <alignment horizontal="center" vertical="center" textRotation="90" wrapText="1"/>
    </xf>
    <xf numFmtId="0" fontId="9" fillId="0" borderId="6" xfId="0" applyFont="1" applyFill="1" applyBorder="1" applyAlignment="1">
      <alignment horizontal="center" vertical="center" textRotation="90" wrapText="1"/>
    </xf>
    <xf numFmtId="0" fontId="9" fillId="0" borderId="16" xfId="0" applyFont="1" applyFill="1" applyBorder="1" applyAlignment="1">
      <alignment horizontal="center" vertical="center" textRotation="90" wrapText="1"/>
    </xf>
    <xf numFmtId="0" fontId="7" fillId="0" borderId="0" xfId="0" applyFont="1" applyAlignment="1">
      <alignment horizontal="center" vertical="center" wrapText="1"/>
    </xf>
    <xf numFmtId="49" fontId="9" fillId="0" borderId="14" xfId="0" applyNumberFormat="1" applyFont="1" applyBorder="1" applyAlignment="1">
      <alignment horizontal="justify" vertical="center" wrapText="1"/>
    </xf>
    <xf numFmtId="49" fontId="10" fillId="0" borderId="14" xfId="0" applyNumberFormat="1" applyFont="1" applyBorder="1" applyAlignment="1">
      <alignment horizontal="center" vertical="center"/>
    </xf>
    <xf numFmtId="49" fontId="10" fillId="0" borderId="14" xfId="0" applyNumberFormat="1" applyFont="1" applyBorder="1" applyAlignment="1">
      <alignment horizontal="center" vertical="center" wrapText="1"/>
    </xf>
    <xf numFmtId="0" fontId="9" fillId="0" borderId="5" xfId="0" applyFont="1" applyBorder="1" applyAlignment="1" applyProtection="1">
      <alignment horizontal="center" vertical="center" wrapText="1"/>
      <protection locked="0"/>
    </xf>
    <xf numFmtId="0" fontId="22" fillId="4" borderId="31" xfId="0" applyFont="1" applyFill="1" applyBorder="1" applyAlignment="1">
      <alignment horizontal="center" vertical="center"/>
    </xf>
    <xf numFmtId="0" fontId="22" fillId="4" borderId="32" xfId="0" applyFont="1" applyFill="1" applyBorder="1" applyAlignment="1">
      <alignment horizontal="center" vertical="center"/>
    </xf>
    <xf numFmtId="0" fontId="22" fillId="4" borderId="33" xfId="0" applyFont="1" applyFill="1" applyBorder="1" applyAlignment="1">
      <alignment horizontal="center" vertical="center"/>
    </xf>
    <xf numFmtId="0" fontId="17" fillId="0" borderId="0"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0" xfId="0" applyFont="1" applyFill="1" applyAlignment="1">
      <alignment horizontal="justify" vertical="center" wrapText="1"/>
    </xf>
    <xf numFmtId="0" fontId="9" fillId="0" borderId="0" xfId="0" applyFont="1" applyFill="1" applyAlignment="1">
      <alignment horizontal="justify" vertical="center"/>
    </xf>
    <xf numFmtId="0" fontId="9" fillId="0" borderId="0" xfId="0" applyFont="1" applyFill="1" applyAlignment="1">
      <alignment horizontal="justify"/>
    </xf>
  </cellXfs>
  <cellStyles count="2">
    <cellStyle name="Hipervínculo" xfId="1" builtinId="8"/>
    <cellStyle name="Normal" xfId="0" builtinId="0"/>
  </cellStyles>
  <dxfs count="45">
    <dxf>
      <fill>
        <patternFill>
          <bgColor rgb="FFFFFF00"/>
        </patternFill>
      </fill>
    </dxf>
    <dxf>
      <fill>
        <patternFill>
          <bgColor rgb="FFFFFF00"/>
        </patternFill>
      </fill>
    </dxf>
    <dxf>
      <fill>
        <patternFill patternType="mediumGray"/>
      </fill>
    </dxf>
    <dxf>
      <fill>
        <patternFill patternType="mediumGray"/>
      </fill>
    </dxf>
    <dxf>
      <fill>
        <patternFill patternType="mediumGray"/>
      </fill>
    </dxf>
    <dxf>
      <fill>
        <patternFill>
          <bgColor rgb="FFFFFF00"/>
        </patternFill>
      </fill>
    </dxf>
    <dxf>
      <fill>
        <patternFill>
          <bgColor rgb="FFFFFF00"/>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77C8"/>
      <color rgb="FF003057"/>
      <color rgb="FF6F7070"/>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1CFF814F-3AB1-43EB-8568-9B0C18A5364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1AD6449F-0B03-421C-9338-EEA8CBB7AB15}"/>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E3F42FA9-035D-4303-AEE8-ED2B2BFBD3D2}"/>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6ACD2563-45C5-4FDB-9CD3-4CB23F4BAC08}"/>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08344588-E3D9-41D9-8BDE-58DA44C9279C}"/>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BDC3783D-DD5A-4B49-A0A7-CF88387E361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A7B5308C-CD5E-4865-BD43-EBF7B96052DE}"/>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3E92AA86-8DD8-4083-A9A3-F3F8A15F16F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6FE6F8EB-204F-4DB6-8E3E-58EBD1A956A5}"/>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6C2FD46E-1B46-4538-8A7D-39A8196D7781}"/>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38E3FB28-5149-418C-ADD5-8EA2993508ED}"/>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F6CD5959-148D-4AE7-A0BA-9C22873BF8D4}"/>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a16="http://schemas.microsoft.com/office/drawing/2014/main" xmlns="" id="{6BB1F662-73EA-435B-99F1-7E1BD7B9702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a16="http://schemas.microsoft.com/office/drawing/2014/main" xmlns="" id="{5A438C8A-E3B3-4DE2-9AA0-F7F40B69131E}"/>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tabSelected="1" zoomScaleNormal="100" workbookViewId="0">
      <selection activeCell="I6" sqref="I6"/>
    </sheetView>
  </sheetViews>
  <sheetFormatPr baseColWidth="10" defaultColWidth="0" defaultRowHeight="15" customHeight="1" x14ac:dyDescent="0.2"/>
  <cols>
    <col min="1" max="1" width="5.7109375" style="12" customWidth="1"/>
    <col min="2" max="30" width="3.7109375" style="12" customWidth="1"/>
    <col min="31" max="31" width="5.7109375" style="12" customWidth="1"/>
    <col min="32" max="32" width="3.7109375" style="113" hidden="1" customWidth="1"/>
    <col min="33" max="16384" width="3.7109375" style="12" hidden="1"/>
  </cols>
  <sheetData>
    <row r="1" spans="2:34" ht="173.25" customHeight="1" x14ac:dyDescent="0.3">
      <c r="B1" s="192" t="s">
        <v>493</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row>
    <row r="3" spans="2:34" ht="45" customHeight="1" x14ac:dyDescent="0.2">
      <c r="B3" s="194" t="s">
        <v>525</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row>
    <row r="5" spans="2:34" ht="45" customHeight="1" x14ac:dyDescent="0.2">
      <c r="B5" s="194" t="s">
        <v>5</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row>
    <row r="7" spans="2:34" ht="45" customHeight="1" thickBot="1" x14ac:dyDescent="0.25">
      <c r="B7" s="194" t="s">
        <v>0</v>
      </c>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row>
    <row r="8" spans="2:34" ht="15" customHeight="1" thickBot="1" x14ac:dyDescent="0.3">
      <c r="AG8" s="148" t="s">
        <v>889</v>
      </c>
      <c r="AH8" s="149">
        <v>201</v>
      </c>
    </row>
    <row r="9" spans="2:34" ht="15" customHeight="1" thickBot="1" x14ac:dyDescent="0.3">
      <c r="B9" s="196" t="s">
        <v>918</v>
      </c>
      <c r="C9" s="197"/>
      <c r="D9" s="197"/>
      <c r="E9" s="197"/>
      <c r="F9" s="197"/>
      <c r="G9" s="197"/>
      <c r="H9" s="197"/>
      <c r="I9" s="197"/>
      <c r="J9" s="197"/>
      <c r="K9" s="197"/>
      <c r="L9" s="198"/>
      <c r="N9" s="42">
        <f>IF(B9="","",VLOOKUP(B9,AG7:AH39,2,))</f>
        <v>230</v>
      </c>
      <c r="AG9" s="150" t="s">
        <v>890</v>
      </c>
      <c r="AH9" s="151">
        <v>202</v>
      </c>
    </row>
    <row r="10" spans="2:34" ht="15" customHeight="1" x14ac:dyDescent="0.25">
      <c r="AG10" s="150" t="s">
        <v>891</v>
      </c>
      <c r="AH10" s="151">
        <v>203</v>
      </c>
    </row>
    <row r="11" spans="2:34" x14ac:dyDescent="0.25">
      <c r="B11" s="191" t="s">
        <v>1</v>
      </c>
      <c r="C11" s="191"/>
      <c r="D11" s="191"/>
      <c r="E11" s="191"/>
      <c r="F11" s="191"/>
      <c r="G11" s="191"/>
      <c r="H11" s="191"/>
      <c r="I11" s="191"/>
      <c r="J11" s="191"/>
      <c r="K11" s="191"/>
      <c r="L11" s="191"/>
      <c r="M11" s="191"/>
      <c r="N11" s="191"/>
      <c r="O11" s="191"/>
      <c r="P11" s="191"/>
      <c r="Q11" s="191"/>
      <c r="R11" s="191"/>
      <c r="S11" s="191"/>
      <c r="T11" s="191"/>
      <c r="U11" s="191"/>
      <c r="V11" s="17"/>
      <c r="W11" s="17"/>
      <c r="X11" s="17"/>
      <c r="Y11" s="17"/>
      <c r="Z11" s="17"/>
      <c r="AA11" s="17"/>
      <c r="AB11" s="17"/>
      <c r="AC11" s="17"/>
      <c r="AD11" s="17"/>
      <c r="AG11" s="150" t="s">
        <v>892</v>
      </c>
      <c r="AH11" s="151">
        <v>204</v>
      </c>
    </row>
    <row r="12" spans="2:34" ht="15.75" x14ac:dyDescent="0.2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G12" s="150" t="s">
        <v>893</v>
      </c>
      <c r="AH12" s="151">
        <v>205</v>
      </c>
    </row>
    <row r="13" spans="2:34" x14ac:dyDescent="0.25">
      <c r="B13" s="191" t="s">
        <v>2</v>
      </c>
      <c r="C13" s="191"/>
      <c r="D13" s="191"/>
      <c r="E13" s="191"/>
      <c r="F13" s="191"/>
      <c r="G13" s="191"/>
      <c r="H13" s="191"/>
      <c r="I13" s="191"/>
      <c r="J13" s="191"/>
      <c r="K13" s="191"/>
      <c r="L13" s="191"/>
      <c r="M13" s="191"/>
      <c r="N13" s="191"/>
      <c r="O13" s="191"/>
      <c r="P13" s="191"/>
      <c r="Q13" s="191"/>
      <c r="R13" s="191"/>
      <c r="S13" s="191"/>
      <c r="T13" s="191"/>
      <c r="U13" s="191"/>
      <c r="V13" s="17"/>
      <c r="W13" s="17"/>
      <c r="X13" s="17"/>
      <c r="Y13" s="17"/>
      <c r="Z13" s="17"/>
      <c r="AA13" s="17"/>
      <c r="AB13" s="17"/>
      <c r="AC13" s="17"/>
      <c r="AD13" s="17"/>
      <c r="AG13" s="150" t="s">
        <v>894</v>
      </c>
      <c r="AH13" s="151">
        <v>206</v>
      </c>
    </row>
    <row r="14" spans="2:34" ht="15.75" x14ac:dyDescent="0.25">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G14" s="150" t="s">
        <v>895</v>
      </c>
      <c r="AH14" s="151">
        <v>207</v>
      </c>
    </row>
    <row r="15" spans="2:34" ht="15.75" x14ac:dyDescent="0.25">
      <c r="B15" s="191" t="s">
        <v>5</v>
      </c>
      <c r="C15" s="191"/>
      <c r="D15" s="191"/>
      <c r="E15" s="191"/>
      <c r="F15" s="191"/>
      <c r="G15" s="191"/>
      <c r="H15" s="191"/>
      <c r="I15" s="191"/>
      <c r="J15" s="191"/>
      <c r="K15" s="191"/>
      <c r="L15" s="191"/>
      <c r="M15" s="191"/>
      <c r="N15" s="191"/>
      <c r="O15" s="191"/>
      <c r="P15" s="191"/>
      <c r="Q15" s="191"/>
      <c r="R15" s="191"/>
      <c r="S15" s="191"/>
      <c r="T15" s="191"/>
      <c r="U15" s="191"/>
      <c r="V15" s="1"/>
      <c r="W15" s="1"/>
      <c r="X15" s="199" t="s">
        <v>850</v>
      </c>
      <c r="Y15" s="199"/>
      <c r="Z15" s="199"/>
      <c r="AA15" s="199"/>
      <c r="AB15" s="199"/>
      <c r="AC15" s="199"/>
      <c r="AD15" s="199"/>
      <c r="AG15" s="150" t="s">
        <v>896</v>
      </c>
      <c r="AH15" s="151">
        <v>208</v>
      </c>
    </row>
    <row r="16" spans="2:34" ht="15.75" x14ac:dyDescent="0.2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G16" s="150" t="s">
        <v>897</v>
      </c>
      <c r="AH16" s="151">
        <v>209</v>
      </c>
    </row>
    <row r="17" spans="2:34" ht="15.75" x14ac:dyDescent="0.25">
      <c r="B17" s="191" t="s">
        <v>854</v>
      </c>
      <c r="C17" s="191"/>
      <c r="D17" s="191"/>
      <c r="E17" s="191"/>
      <c r="F17" s="191"/>
      <c r="G17" s="191"/>
      <c r="H17" s="191"/>
      <c r="I17" s="191"/>
      <c r="J17" s="191"/>
      <c r="K17" s="191"/>
      <c r="L17" s="191"/>
      <c r="M17" s="191"/>
      <c r="N17" s="191"/>
      <c r="O17" s="191"/>
      <c r="P17" s="191"/>
      <c r="Q17" s="191"/>
      <c r="R17" s="191"/>
      <c r="S17" s="191"/>
      <c r="T17" s="191"/>
      <c r="U17" s="191"/>
      <c r="V17" s="1"/>
      <c r="W17" s="1"/>
      <c r="X17" s="1"/>
      <c r="Y17" s="1"/>
      <c r="Z17" s="1"/>
      <c r="AA17" s="1"/>
      <c r="AB17" s="1"/>
      <c r="AC17" s="1"/>
      <c r="AD17" s="1"/>
      <c r="AG17" s="150" t="s">
        <v>898</v>
      </c>
      <c r="AH17" s="151">
        <v>210</v>
      </c>
    </row>
    <row r="18" spans="2:34" ht="15.75"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G18" s="150" t="s">
        <v>899</v>
      </c>
      <c r="AH18" s="151">
        <v>211</v>
      </c>
    </row>
    <row r="19" spans="2:34" x14ac:dyDescent="0.25">
      <c r="B19" s="191" t="s">
        <v>3</v>
      </c>
      <c r="C19" s="191"/>
      <c r="D19" s="191"/>
      <c r="E19" s="191"/>
      <c r="F19" s="191"/>
      <c r="G19" s="191"/>
      <c r="H19" s="191"/>
      <c r="I19" s="191"/>
      <c r="J19" s="191"/>
      <c r="K19" s="191"/>
      <c r="L19" s="191"/>
      <c r="M19" s="191"/>
      <c r="N19" s="191"/>
      <c r="O19" s="191"/>
      <c r="P19" s="191"/>
      <c r="Q19" s="191"/>
      <c r="R19" s="191"/>
      <c r="S19" s="191"/>
      <c r="T19" s="191"/>
      <c r="U19" s="191"/>
      <c r="V19" s="17"/>
      <c r="W19" s="17"/>
      <c r="X19" s="17"/>
      <c r="Y19" s="17"/>
      <c r="Z19" s="17"/>
      <c r="AA19" s="17"/>
      <c r="AB19" s="17"/>
      <c r="AC19" s="17"/>
      <c r="AD19" s="17"/>
      <c r="AG19" s="150" t="s">
        <v>900</v>
      </c>
      <c r="AH19" s="151">
        <v>212</v>
      </c>
    </row>
    <row r="20" spans="2:34" ht="15.75"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G20" s="150" t="s">
        <v>901</v>
      </c>
      <c r="AH20" s="151">
        <v>213</v>
      </c>
    </row>
    <row r="21" spans="2:34" x14ac:dyDescent="0.25">
      <c r="B21" s="191" t="s">
        <v>4</v>
      </c>
      <c r="C21" s="191"/>
      <c r="D21" s="191"/>
      <c r="E21" s="191"/>
      <c r="F21" s="191"/>
      <c r="G21" s="191"/>
      <c r="H21" s="191"/>
      <c r="I21" s="191"/>
      <c r="J21" s="191"/>
      <c r="K21" s="191"/>
      <c r="L21" s="191"/>
      <c r="M21" s="191"/>
      <c r="N21" s="191"/>
      <c r="O21" s="191"/>
      <c r="P21" s="191"/>
      <c r="Q21" s="191"/>
      <c r="R21" s="191"/>
      <c r="S21" s="191"/>
      <c r="T21" s="191"/>
      <c r="U21" s="191"/>
      <c r="V21" s="17"/>
      <c r="W21" s="17"/>
      <c r="X21" s="17"/>
      <c r="Y21" s="17"/>
      <c r="Z21" s="17"/>
      <c r="AA21" s="17"/>
      <c r="AB21" s="17"/>
      <c r="AC21" s="17"/>
      <c r="AD21" s="17"/>
      <c r="AG21" s="150" t="s">
        <v>902</v>
      </c>
      <c r="AH21" s="151">
        <v>214</v>
      </c>
    </row>
    <row r="22" spans="2:34" ht="15" customHeight="1" x14ac:dyDescent="0.25">
      <c r="AG22" s="150" t="s">
        <v>903</v>
      </c>
      <c r="AH22" s="151">
        <v>215</v>
      </c>
    </row>
    <row r="23" spans="2:34" ht="15" customHeight="1" x14ac:dyDescent="0.25">
      <c r="AG23" s="150" t="s">
        <v>904</v>
      </c>
      <c r="AH23" s="151">
        <v>216</v>
      </c>
    </row>
    <row r="24" spans="2:34" ht="15" customHeight="1" x14ac:dyDescent="0.25">
      <c r="AG24" s="150" t="s">
        <v>905</v>
      </c>
      <c r="AH24" s="151">
        <v>217</v>
      </c>
    </row>
    <row r="25" spans="2:34" ht="15" customHeight="1" x14ac:dyDescent="0.25">
      <c r="AG25" s="150" t="s">
        <v>906</v>
      </c>
      <c r="AH25" s="151">
        <v>218</v>
      </c>
    </row>
    <row r="26" spans="2:34" ht="15" customHeight="1" x14ac:dyDescent="0.25">
      <c r="AG26" s="150" t="s">
        <v>907</v>
      </c>
      <c r="AH26" s="151">
        <v>219</v>
      </c>
    </row>
    <row r="27" spans="2:34" ht="15" customHeight="1" x14ac:dyDescent="0.25">
      <c r="AG27" s="150" t="s">
        <v>908</v>
      </c>
      <c r="AH27" s="151">
        <v>220</v>
      </c>
    </row>
    <row r="28" spans="2:34" ht="15" customHeight="1" x14ac:dyDescent="0.25">
      <c r="AG28" s="150" t="s">
        <v>909</v>
      </c>
      <c r="AH28" s="151">
        <v>221</v>
      </c>
    </row>
    <row r="29" spans="2:34" ht="15" customHeight="1" x14ac:dyDescent="0.25">
      <c r="AG29" s="150" t="s">
        <v>910</v>
      </c>
      <c r="AH29" s="151">
        <v>222</v>
      </c>
    </row>
    <row r="30" spans="2:34" ht="15" customHeight="1" x14ac:dyDescent="0.25">
      <c r="AG30" s="150" t="s">
        <v>911</v>
      </c>
      <c r="AH30" s="151">
        <v>223</v>
      </c>
    </row>
    <row r="31" spans="2:34" ht="15" customHeight="1" x14ac:dyDescent="0.25">
      <c r="AG31" s="150" t="s">
        <v>912</v>
      </c>
      <c r="AH31" s="151">
        <v>224</v>
      </c>
    </row>
    <row r="32" spans="2:34" ht="15" customHeight="1" x14ac:dyDescent="0.25">
      <c r="AG32" s="150" t="s">
        <v>913</v>
      </c>
      <c r="AH32" s="151">
        <v>225</v>
      </c>
    </row>
    <row r="33" spans="33:34" ht="15" customHeight="1" x14ac:dyDescent="0.25">
      <c r="AG33" s="150" t="s">
        <v>914</v>
      </c>
      <c r="AH33" s="151">
        <v>226</v>
      </c>
    </row>
    <row r="34" spans="33:34" ht="15" customHeight="1" x14ac:dyDescent="0.25">
      <c r="AG34" s="150" t="s">
        <v>915</v>
      </c>
      <c r="AH34" s="151">
        <v>227</v>
      </c>
    </row>
    <row r="35" spans="33:34" ht="15" customHeight="1" x14ac:dyDescent="0.25">
      <c r="AG35" s="150" t="s">
        <v>916</v>
      </c>
      <c r="AH35" s="151">
        <v>228</v>
      </c>
    </row>
    <row r="36" spans="33:34" ht="15" customHeight="1" x14ac:dyDescent="0.25">
      <c r="AG36" s="150" t="s">
        <v>917</v>
      </c>
      <c r="AH36" s="151">
        <v>229</v>
      </c>
    </row>
    <row r="37" spans="33:34" ht="15" customHeight="1" x14ac:dyDescent="0.25">
      <c r="AG37" s="150" t="s">
        <v>918</v>
      </c>
      <c r="AH37" s="151">
        <v>230</v>
      </c>
    </row>
    <row r="38" spans="33:34" ht="15" customHeight="1" x14ac:dyDescent="0.25">
      <c r="AG38" s="150" t="s">
        <v>919</v>
      </c>
      <c r="AH38" s="151">
        <v>231</v>
      </c>
    </row>
    <row r="39" spans="33:34" ht="15" customHeight="1" thickBot="1" x14ac:dyDescent="0.3">
      <c r="AG39" s="152" t="s">
        <v>920</v>
      </c>
      <c r="AH39" s="153">
        <v>232</v>
      </c>
    </row>
  </sheetData>
  <sheetProtection algorithmName="SHA-512" hashValue="vaWn6dB9CLzRB26h+PJWCwUaTXt2OBbprGt+EkNfk7w3BRFRYmvz9fZqmYyvwEbz0tuyb0jjGt9xdJXTx59hYQ==" saltValue="R+PEMgTYTvGILjqHWpKHcg==" spinCount="100000" sheet="1" objects="1" scenarios="1"/>
  <mergeCells count="12">
    <mergeCell ref="B15:U15"/>
    <mergeCell ref="X15:AD15"/>
    <mergeCell ref="B17:U17"/>
    <mergeCell ref="B19:U19"/>
    <mergeCell ref="B21:U21"/>
    <mergeCell ref="B13:U13"/>
    <mergeCell ref="B1:AD1"/>
    <mergeCell ref="B3:AD3"/>
    <mergeCell ref="B5:AD5"/>
    <mergeCell ref="B7:AD7"/>
    <mergeCell ref="B11:U11"/>
    <mergeCell ref="B9:L9"/>
  </mergeCells>
  <dataValidations count="1">
    <dataValidation type="list" allowBlank="1" showInputMessage="1" showErrorMessage="1" sqref="B9:L9">
      <formula1>$AG$7:$AG$39</formula1>
    </dataValidation>
  </dataValidations>
  <hyperlinks>
    <hyperlink ref="B11:U11" location="Presentación!AA9" display="Presentación"/>
    <hyperlink ref="B13:U13" location="Informantes!AA9" display="Informantes"/>
    <hyperlink ref="B15:U15" location="CNGSPSPE_2020_M1_Secc10!AA7" display="Sección X. Servicios periciales"/>
    <hyperlink ref="B17:U17" location="'Anexo 1'!AA9" display="Anexo 1. Guía de especialidades periciales"/>
    <hyperlink ref="B19:U19" location="'Participantes y comentarios'!AA9" display="Participantes y comentarios"/>
    <hyperlink ref="B21:U21" location="Glosario!AA9" display="Glosario"/>
    <hyperlink ref="X15:AD15" location="CNGSPSPE_2020_M1_Secc10!AA7" display="Preguntas 1 a 31"/>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Índice</oddHeader>
    <oddFooter>&amp;LCenso Nacional de Gobierno, Seguridad Pública y Sistema Penitenciario Estatales 2020&amp;R&amp;P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
  <sheetViews>
    <sheetView showGridLines="0" zoomScaleNormal="100" zoomScaleSheetLayoutView="80" workbookViewId="0">
      <selection activeCell="I6" sqref="I6"/>
    </sheetView>
  </sheetViews>
  <sheetFormatPr baseColWidth="10" defaultColWidth="0" defaultRowHeight="15" customHeight="1" zeroHeight="1" x14ac:dyDescent="0.2"/>
  <cols>
    <col min="1" max="1" width="5.7109375" style="9" customWidth="1"/>
    <col min="2" max="30" width="3.7109375" style="9" customWidth="1"/>
    <col min="31" max="31" width="5.7109375" style="9" customWidth="1"/>
    <col min="32" max="32" width="0" style="9" hidden="1" customWidth="1"/>
    <col min="33" max="16384" width="3.7109375" style="9" hidden="1"/>
  </cols>
  <sheetData>
    <row r="1" spans="2:32" ht="173.25" customHeight="1" x14ac:dyDescent="0.3">
      <c r="B1" s="192" t="s">
        <v>493</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row>
    <row r="2" spans="2:32" ht="15" customHeight="1" x14ac:dyDescent="0.2"/>
    <row r="3" spans="2:32" s="12" customFormat="1" ht="45" customHeight="1" x14ac:dyDescent="0.2">
      <c r="B3" s="194" t="s">
        <v>525</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F3" s="17"/>
    </row>
    <row r="4" spans="2:32" ht="15" customHeight="1" x14ac:dyDescent="0.2"/>
    <row r="5" spans="2:32" ht="45" customHeight="1" x14ac:dyDescent="0.2">
      <c r="B5" s="194" t="s">
        <v>5</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row>
    <row r="6" spans="2:32" ht="15" customHeight="1" x14ac:dyDescent="0.2"/>
    <row r="7" spans="2:32" ht="45" customHeight="1" x14ac:dyDescent="0.2">
      <c r="B7" s="194" t="s">
        <v>1</v>
      </c>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row>
    <row r="8" spans="2:32" ht="15" customHeight="1" x14ac:dyDescent="0.2"/>
    <row r="9" spans="2:32" ht="15" customHeight="1" thickBot="1" x14ac:dyDescent="0.25">
      <c r="AA9" s="201" t="s">
        <v>0</v>
      </c>
      <c r="AB9" s="201"/>
      <c r="AC9" s="201"/>
      <c r="AD9" s="201"/>
    </row>
    <row r="10" spans="2:32" ht="15" customHeight="1" thickBot="1" x14ac:dyDescent="0.25">
      <c r="B10" s="202" t="str">
        <f>IF(Índice!B9="","",Índice!B9)</f>
        <v>Veracruz de Ignacio de la Llave</v>
      </c>
      <c r="C10" s="203"/>
      <c r="D10" s="203"/>
      <c r="E10" s="203"/>
      <c r="F10" s="203"/>
      <c r="G10" s="203"/>
      <c r="H10" s="203"/>
      <c r="I10" s="203"/>
      <c r="J10" s="203"/>
      <c r="K10" s="203"/>
      <c r="L10" s="204"/>
      <c r="N10" s="42">
        <f>IF(Índice!N9="","",Índice!N9)</f>
        <v>230</v>
      </c>
    </row>
    <row r="11" spans="2:32" ht="15" customHeight="1" thickBot="1" x14ac:dyDescent="0.25"/>
    <row r="12" spans="2:32" ht="15" customHeight="1" x14ac:dyDescent="0.25">
      <c r="B12" s="18"/>
      <c r="C12" s="19" t="s">
        <v>6</v>
      </c>
      <c r="D12" s="20"/>
      <c r="E12" s="20"/>
      <c r="F12" s="20"/>
      <c r="G12" s="20"/>
      <c r="H12" s="20"/>
      <c r="I12" s="20"/>
      <c r="J12" s="20"/>
      <c r="K12" s="20"/>
      <c r="L12" s="21"/>
      <c r="N12" s="22"/>
      <c r="O12" s="23" t="s">
        <v>7</v>
      </c>
      <c r="P12" s="24"/>
      <c r="Q12" s="24"/>
      <c r="R12" s="24"/>
      <c r="S12" s="24"/>
      <c r="T12" s="24"/>
      <c r="U12" s="24"/>
      <c r="V12" s="24"/>
      <c r="W12" s="24"/>
      <c r="X12" s="24"/>
      <c r="Y12" s="24"/>
      <c r="Z12" s="24"/>
      <c r="AA12" s="24"/>
      <c r="AB12" s="24"/>
      <c r="AC12" s="24"/>
      <c r="AD12" s="25"/>
    </row>
    <row r="13" spans="2:32" ht="144" customHeight="1" thickBot="1" x14ac:dyDescent="0.25">
      <c r="B13" s="26"/>
      <c r="C13" s="205" t="s">
        <v>494</v>
      </c>
      <c r="D13" s="205"/>
      <c r="E13" s="205"/>
      <c r="F13" s="205"/>
      <c r="G13" s="205"/>
      <c r="H13" s="205"/>
      <c r="I13" s="205"/>
      <c r="J13" s="205"/>
      <c r="K13" s="205"/>
      <c r="L13" s="27"/>
      <c r="N13" s="28"/>
      <c r="O13" s="206" t="s">
        <v>495</v>
      </c>
      <c r="P13" s="206"/>
      <c r="Q13" s="206"/>
      <c r="R13" s="206"/>
      <c r="S13" s="206"/>
      <c r="T13" s="206"/>
      <c r="U13" s="206"/>
      <c r="V13" s="206"/>
      <c r="W13" s="206"/>
      <c r="X13" s="206"/>
      <c r="Y13" s="206"/>
      <c r="Z13" s="206"/>
      <c r="AA13" s="206"/>
      <c r="AB13" s="206"/>
      <c r="AC13" s="206"/>
      <c r="AD13" s="29"/>
    </row>
    <row r="14" spans="2:32" ht="15" customHeight="1" thickBot="1" x14ac:dyDescent="0.25"/>
    <row r="15" spans="2:32" ht="15" customHeight="1" x14ac:dyDescent="0.25">
      <c r="B15" s="18"/>
      <c r="C15" s="19" t="s">
        <v>8</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5"/>
    </row>
    <row r="16" spans="2:32" ht="36" customHeight="1" thickBot="1" x14ac:dyDescent="0.25">
      <c r="B16" s="26"/>
      <c r="C16" s="206" t="s">
        <v>496</v>
      </c>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9"/>
    </row>
    <row r="17" spans="2:30" ht="15" customHeight="1" thickBot="1" x14ac:dyDescent="0.25"/>
    <row r="18" spans="2:30" ht="15" customHeight="1" x14ac:dyDescent="0.2">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2:30" ht="48" customHeight="1" x14ac:dyDescent="0.2">
      <c r="B19" s="33"/>
      <c r="C19" s="200" t="s">
        <v>497</v>
      </c>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34"/>
    </row>
    <row r="20" spans="2:30" ht="6.75" customHeight="1" x14ac:dyDescent="0.2">
      <c r="B20" s="33"/>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34"/>
    </row>
    <row r="21" spans="2:30" ht="36" customHeight="1" x14ac:dyDescent="0.2">
      <c r="B21" s="33"/>
      <c r="C21" s="200" t="s">
        <v>498</v>
      </c>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34"/>
    </row>
    <row r="22" spans="2:30" ht="6.75" customHeight="1" x14ac:dyDescent="0.2">
      <c r="B22" s="33"/>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34"/>
    </row>
    <row r="23" spans="2:30" ht="15" customHeight="1" x14ac:dyDescent="0.2">
      <c r="B23" s="33"/>
      <c r="C23" s="200" t="s">
        <v>9</v>
      </c>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34"/>
    </row>
    <row r="24" spans="2:30" ht="6.75" customHeight="1" x14ac:dyDescent="0.2">
      <c r="B24" s="33"/>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34"/>
    </row>
    <row r="25" spans="2:30" ht="48" customHeight="1" x14ac:dyDescent="0.2">
      <c r="B25" s="33"/>
      <c r="C25" s="46"/>
      <c r="D25" s="200" t="s">
        <v>499</v>
      </c>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34"/>
    </row>
    <row r="26" spans="2:30" ht="6.75" customHeight="1" x14ac:dyDescent="0.2">
      <c r="B26" s="33"/>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34"/>
    </row>
    <row r="27" spans="2:30" ht="36" customHeight="1" x14ac:dyDescent="0.2">
      <c r="B27" s="33"/>
      <c r="C27" s="200" t="s">
        <v>500</v>
      </c>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34"/>
    </row>
    <row r="28" spans="2:30" ht="6.75" customHeight="1" x14ac:dyDescent="0.2">
      <c r="B28" s="33"/>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34"/>
    </row>
    <row r="29" spans="2:30" ht="60" customHeight="1" x14ac:dyDescent="0.2">
      <c r="B29" s="33"/>
      <c r="C29" s="200" t="s">
        <v>501</v>
      </c>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34"/>
    </row>
    <row r="30" spans="2:30" ht="6.75" customHeight="1" x14ac:dyDescent="0.2">
      <c r="B30" s="33"/>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34"/>
    </row>
    <row r="31" spans="2:30" ht="60" customHeight="1" x14ac:dyDescent="0.2">
      <c r="B31" s="33"/>
      <c r="C31" s="200" t="s">
        <v>502</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34"/>
    </row>
    <row r="32" spans="2:30" ht="6.75" customHeight="1" x14ac:dyDescent="0.2">
      <c r="B32" s="33"/>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34"/>
    </row>
    <row r="33" spans="2:30" ht="60" customHeight="1" x14ac:dyDescent="0.2">
      <c r="B33" s="33"/>
      <c r="C33" s="200" t="s">
        <v>503</v>
      </c>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34"/>
    </row>
    <row r="34" spans="2:30" ht="6.75" customHeight="1" x14ac:dyDescent="0.2">
      <c r="B34" s="33"/>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34"/>
    </row>
    <row r="35" spans="2:30" ht="84" customHeight="1" x14ac:dyDescent="0.2">
      <c r="B35" s="33"/>
      <c r="C35" s="200" t="s">
        <v>504</v>
      </c>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34"/>
    </row>
    <row r="36" spans="2:30" ht="6.75" customHeight="1" x14ac:dyDescent="0.2">
      <c r="B36" s="33"/>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34"/>
    </row>
    <row r="37" spans="2:30" ht="15" customHeight="1" x14ac:dyDescent="0.2">
      <c r="B37" s="33"/>
      <c r="C37" s="200" t="s">
        <v>505</v>
      </c>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34"/>
    </row>
    <row r="38" spans="2:30" ht="6.75" customHeight="1" x14ac:dyDescent="0.2">
      <c r="B38" s="33"/>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34"/>
    </row>
    <row r="39" spans="2:30" ht="60" customHeight="1" x14ac:dyDescent="0.2">
      <c r="B39" s="33"/>
      <c r="C39" s="46"/>
      <c r="D39" s="200" t="s">
        <v>526</v>
      </c>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34"/>
    </row>
    <row r="40" spans="2:30" ht="6.75" customHeight="1" x14ac:dyDescent="0.2">
      <c r="B40" s="33"/>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34"/>
    </row>
    <row r="41" spans="2:30" ht="15" customHeight="1" x14ac:dyDescent="0.2">
      <c r="B41" s="33"/>
      <c r="C41" s="200" t="s">
        <v>506</v>
      </c>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34"/>
    </row>
    <row r="42" spans="2:30" ht="6.75" customHeight="1" x14ac:dyDescent="0.2">
      <c r="B42" s="33"/>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34"/>
    </row>
    <row r="43" spans="2:30" ht="24" customHeight="1" x14ac:dyDescent="0.2">
      <c r="B43" s="33"/>
      <c r="C43" s="46"/>
      <c r="D43" s="200" t="s">
        <v>531</v>
      </c>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34"/>
    </row>
    <row r="44" spans="2:30" ht="6.75" customHeight="1" x14ac:dyDescent="0.2">
      <c r="B44" s="33"/>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34"/>
    </row>
    <row r="45" spans="2:30" ht="24" customHeight="1" x14ac:dyDescent="0.2">
      <c r="B45" s="33"/>
      <c r="C45" s="46"/>
      <c r="D45" s="200" t="s">
        <v>507</v>
      </c>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34"/>
    </row>
    <row r="46" spans="2:30" ht="6.75" customHeight="1" x14ac:dyDescent="0.2">
      <c r="B46" s="33"/>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34"/>
    </row>
    <row r="47" spans="2:30" ht="36" customHeight="1" x14ac:dyDescent="0.2">
      <c r="B47" s="33"/>
      <c r="C47" s="46"/>
      <c r="D47" s="200" t="s">
        <v>508</v>
      </c>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34"/>
    </row>
    <row r="48" spans="2:30" ht="6.75" customHeight="1" x14ac:dyDescent="0.2">
      <c r="B48" s="33"/>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34"/>
    </row>
    <row r="49" spans="2:30" ht="48" customHeight="1" x14ac:dyDescent="0.2">
      <c r="B49" s="33"/>
      <c r="C49" s="46"/>
      <c r="D49" s="200" t="s">
        <v>509</v>
      </c>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34"/>
    </row>
    <row r="50" spans="2:30" ht="6.75" customHeight="1" x14ac:dyDescent="0.2">
      <c r="B50" s="33"/>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34"/>
    </row>
    <row r="51" spans="2:30" ht="15" customHeight="1" x14ac:dyDescent="0.2">
      <c r="B51" s="33"/>
      <c r="C51" s="46"/>
      <c r="D51" s="200" t="s">
        <v>510</v>
      </c>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34"/>
    </row>
    <row r="52" spans="2:30" ht="6.75" customHeight="1" x14ac:dyDescent="0.2">
      <c r="B52" s="33"/>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34"/>
    </row>
    <row r="53" spans="2:30" ht="36" customHeight="1" x14ac:dyDescent="0.2">
      <c r="B53" s="33"/>
      <c r="C53" s="200" t="s">
        <v>530</v>
      </c>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34"/>
    </row>
    <row r="54" spans="2:30" ht="6.75" customHeight="1" x14ac:dyDescent="0.2">
      <c r="B54" s="33"/>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34"/>
    </row>
    <row r="55" spans="2:30" ht="72" customHeight="1" x14ac:dyDescent="0.2">
      <c r="B55" s="33"/>
      <c r="C55" s="200" t="s">
        <v>838</v>
      </c>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34"/>
    </row>
    <row r="56" spans="2:30" ht="6.75" customHeight="1" x14ac:dyDescent="0.2">
      <c r="B56" s="33"/>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34"/>
    </row>
    <row r="57" spans="2:30" ht="15" customHeight="1" x14ac:dyDescent="0.2">
      <c r="B57" s="33"/>
      <c r="C57" s="200" t="s">
        <v>852</v>
      </c>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34"/>
    </row>
    <row r="58" spans="2:30" ht="6.75" customHeight="1" x14ac:dyDescent="0.2">
      <c r="B58" s="33"/>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34"/>
    </row>
    <row r="59" spans="2:30" ht="144" customHeight="1" x14ac:dyDescent="0.2">
      <c r="B59" s="33"/>
      <c r="C59" s="46"/>
      <c r="D59" s="200" t="s">
        <v>837</v>
      </c>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34"/>
    </row>
    <row r="60" spans="2:30" ht="6.75" customHeight="1" x14ac:dyDescent="0.2">
      <c r="B60" s="33"/>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34"/>
    </row>
    <row r="61" spans="2:30" ht="60" customHeight="1" x14ac:dyDescent="0.2">
      <c r="B61" s="33"/>
      <c r="C61" s="200" t="s">
        <v>511</v>
      </c>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34"/>
    </row>
    <row r="62" spans="2:30" ht="6.75" customHeight="1" x14ac:dyDescent="0.2">
      <c r="B62" s="33"/>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34"/>
    </row>
    <row r="63" spans="2:30" ht="60" customHeight="1" x14ac:dyDescent="0.2">
      <c r="B63" s="33"/>
      <c r="C63" s="200" t="s">
        <v>512</v>
      </c>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34"/>
    </row>
    <row r="64" spans="2:30" ht="6.75" customHeight="1" x14ac:dyDescent="0.2">
      <c r="B64" s="33"/>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34"/>
    </row>
    <row r="65" spans="2:30" ht="24" customHeight="1" x14ac:dyDescent="0.2">
      <c r="B65" s="33"/>
      <c r="C65" s="200" t="s">
        <v>10</v>
      </c>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34"/>
    </row>
    <row r="66" spans="2:30" ht="6.75" customHeight="1" x14ac:dyDescent="0.2">
      <c r="B66" s="33"/>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34"/>
    </row>
    <row r="67" spans="2:30" ht="48" customHeight="1" x14ac:dyDescent="0.2">
      <c r="B67" s="33"/>
      <c r="C67" s="200" t="s">
        <v>529</v>
      </c>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34"/>
    </row>
    <row r="68" spans="2:30" ht="15" customHeight="1" thickBot="1" x14ac:dyDescent="0.25">
      <c r="B68" s="35"/>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36"/>
    </row>
    <row r="69" spans="2:30" ht="15" customHeight="1" thickBot="1" x14ac:dyDescent="0.25">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row>
    <row r="70" spans="2:30" ht="15" customHeight="1" x14ac:dyDescent="0.2">
      <c r="B70" s="3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32"/>
    </row>
    <row r="71" spans="2:30" ht="36" customHeight="1" x14ac:dyDescent="0.2">
      <c r="B71" s="33"/>
      <c r="C71" s="207" t="s">
        <v>945</v>
      </c>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34"/>
    </row>
    <row r="72" spans="2:30" ht="6.75" customHeight="1" x14ac:dyDescent="0.2">
      <c r="B72" s="33"/>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34"/>
    </row>
    <row r="73" spans="2:30" ht="60" customHeight="1" x14ac:dyDescent="0.2">
      <c r="B73" s="33"/>
      <c r="C73" s="200" t="s">
        <v>527</v>
      </c>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34"/>
    </row>
    <row r="74" spans="2:30" ht="6.75" customHeight="1" x14ac:dyDescent="0.2">
      <c r="B74" s="33"/>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34"/>
    </row>
    <row r="75" spans="2:30" ht="24" customHeight="1" x14ac:dyDescent="0.2">
      <c r="B75" s="33"/>
      <c r="C75" s="200" t="s">
        <v>528</v>
      </c>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34"/>
    </row>
    <row r="76" spans="2:30" ht="6.75" customHeight="1" x14ac:dyDescent="0.2">
      <c r="B76" s="33"/>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34"/>
    </row>
    <row r="77" spans="2:30" ht="15" customHeight="1" x14ac:dyDescent="0.2">
      <c r="B77" s="33"/>
      <c r="C77" s="46"/>
      <c r="D77" s="50" t="s">
        <v>11</v>
      </c>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34"/>
    </row>
    <row r="78" spans="2:30" ht="6.75" customHeight="1" x14ac:dyDescent="0.2">
      <c r="B78" s="33"/>
      <c r="C78" s="46"/>
      <c r="D78" s="50"/>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34"/>
    </row>
    <row r="79" spans="2:30" ht="36" customHeight="1" x14ac:dyDescent="0.2">
      <c r="B79" s="33"/>
      <c r="C79" s="46"/>
      <c r="D79" s="209" t="s">
        <v>946</v>
      </c>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34"/>
    </row>
    <row r="80" spans="2:30" ht="6.75" customHeight="1" x14ac:dyDescent="0.2">
      <c r="B80" s="33"/>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34"/>
    </row>
    <row r="81" spans="2:30" ht="15" customHeight="1" x14ac:dyDescent="0.2">
      <c r="B81" s="33"/>
      <c r="C81" s="46"/>
      <c r="D81" s="50" t="s">
        <v>12</v>
      </c>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34"/>
    </row>
    <row r="82" spans="2:30" ht="6.75" customHeight="1" x14ac:dyDescent="0.2">
      <c r="B82" s="33"/>
      <c r="C82" s="46"/>
      <c r="D82" s="50"/>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34"/>
    </row>
    <row r="83" spans="2:30" ht="24" customHeight="1" x14ac:dyDescent="0.2">
      <c r="B83" s="33"/>
      <c r="C83" s="46"/>
      <c r="D83" s="209" t="s">
        <v>947</v>
      </c>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34"/>
    </row>
    <row r="84" spans="2:30" ht="15" customHeight="1" thickBot="1" x14ac:dyDescent="0.25">
      <c r="B84" s="35"/>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36"/>
    </row>
    <row r="85" spans="2:30" ht="15" customHeight="1" thickBot="1" x14ac:dyDescent="0.25">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row>
    <row r="86" spans="2:30" ht="15" customHeight="1" x14ac:dyDescent="0.2">
      <c r="B86" s="30"/>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32"/>
    </row>
    <row r="87" spans="2:30" ht="24" customHeight="1" x14ac:dyDescent="0.2">
      <c r="B87" s="33"/>
      <c r="C87" s="200" t="s">
        <v>513</v>
      </c>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34"/>
    </row>
    <row r="88" spans="2:30" ht="6.75" customHeight="1" x14ac:dyDescent="0.2">
      <c r="B88" s="33"/>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34"/>
    </row>
    <row r="89" spans="2:30" ht="15" customHeight="1" x14ac:dyDescent="0.2">
      <c r="B89" s="33"/>
      <c r="C89" s="46"/>
      <c r="D89" s="187" t="s">
        <v>13</v>
      </c>
      <c r="E89" s="46"/>
      <c r="F89" s="46"/>
      <c r="G89" s="208" t="s">
        <v>942</v>
      </c>
      <c r="H89" s="208"/>
      <c r="I89" s="208"/>
      <c r="J89" s="208"/>
      <c r="K89" s="208"/>
      <c r="L89" s="208"/>
      <c r="M89" s="208"/>
      <c r="N89" s="208"/>
      <c r="O89" s="208"/>
      <c r="P89" s="208"/>
      <c r="Q89" s="208"/>
      <c r="R89" s="208"/>
      <c r="S89" s="208"/>
      <c r="T89" s="208"/>
      <c r="U89" s="208"/>
      <c r="V89" s="208"/>
      <c r="W89" s="208"/>
      <c r="X89" s="208"/>
      <c r="Y89" s="208"/>
      <c r="Z89" s="208"/>
      <c r="AA89" s="208"/>
      <c r="AB89" s="208"/>
      <c r="AC89" s="208"/>
      <c r="AD89" s="34"/>
    </row>
    <row r="90" spans="2:30" ht="15" customHeight="1" x14ac:dyDescent="0.2">
      <c r="B90" s="33"/>
      <c r="C90" s="46"/>
      <c r="D90" s="187" t="s">
        <v>14</v>
      </c>
      <c r="E90" s="46"/>
      <c r="F90" s="46"/>
      <c r="G90" s="46"/>
      <c r="H90" s="46"/>
      <c r="I90" s="210" t="s">
        <v>943</v>
      </c>
      <c r="J90" s="210"/>
      <c r="K90" s="210"/>
      <c r="L90" s="210"/>
      <c r="M90" s="210"/>
      <c r="N90" s="210"/>
      <c r="O90" s="210"/>
      <c r="P90" s="210"/>
      <c r="Q90" s="210"/>
      <c r="R90" s="210"/>
      <c r="S90" s="210"/>
      <c r="T90" s="210"/>
      <c r="U90" s="210"/>
      <c r="V90" s="210"/>
      <c r="W90" s="210"/>
      <c r="X90" s="210"/>
      <c r="Y90" s="210"/>
      <c r="Z90" s="210"/>
      <c r="AA90" s="210"/>
      <c r="AB90" s="210"/>
      <c r="AC90" s="210"/>
      <c r="AD90" s="34"/>
    </row>
    <row r="91" spans="2:30" ht="15" customHeight="1" x14ac:dyDescent="0.2">
      <c r="B91" s="33"/>
      <c r="C91" s="46"/>
      <c r="D91" s="187" t="s">
        <v>15</v>
      </c>
      <c r="E91" s="46"/>
      <c r="F91" s="46"/>
      <c r="G91" s="208" t="s">
        <v>944</v>
      </c>
      <c r="H91" s="208"/>
      <c r="I91" s="208"/>
      <c r="J91" s="208"/>
      <c r="K91" s="208"/>
      <c r="L91" s="208"/>
      <c r="M91" s="208"/>
      <c r="N91" s="208"/>
      <c r="O91" s="208"/>
      <c r="P91" s="208"/>
      <c r="Q91" s="208"/>
      <c r="R91" s="208"/>
      <c r="S91" s="208"/>
      <c r="T91" s="208"/>
      <c r="U91" s="208"/>
      <c r="V91" s="208"/>
      <c r="W91" s="208"/>
      <c r="X91" s="208"/>
      <c r="Y91" s="208"/>
      <c r="Z91" s="208"/>
      <c r="AA91" s="208"/>
      <c r="AB91" s="208"/>
      <c r="AC91" s="208"/>
      <c r="AD91" s="34"/>
    </row>
    <row r="92" spans="2:30" ht="15" customHeight="1" thickBot="1" x14ac:dyDescent="0.25">
      <c r="B92" s="35"/>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36"/>
    </row>
    <row r="93" spans="2:30" ht="15" customHeight="1" x14ac:dyDescent="0.2"/>
    <row r="94" spans="2:30" ht="15" customHeight="1" x14ac:dyDescent="0.2"/>
    <row r="95" spans="2:30" ht="15" customHeight="1" x14ac:dyDescent="0.2"/>
  </sheetData>
  <sheetProtection password="DDF0" sheet="1" objects="1" scenarios="1"/>
  <mergeCells count="43">
    <mergeCell ref="G91:AC91"/>
    <mergeCell ref="C75:AC75"/>
    <mergeCell ref="D79:AC79"/>
    <mergeCell ref="D83:AC83"/>
    <mergeCell ref="C87:AC87"/>
    <mergeCell ref="G89:AC89"/>
    <mergeCell ref="I90:AC90"/>
    <mergeCell ref="C73:AC73"/>
    <mergeCell ref="D49:AC49"/>
    <mergeCell ref="D51:AC51"/>
    <mergeCell ref="C53:AC53"/>
    <mergeCell ref="C55:AC55"/>
    <mergeCell ref="C57:AC57"/>
    <mergeCell ref="D59:AC59"/>
    <mergeCell ref="C61:AC61"/>
    <mergeCell ref="C63:AC63"/>
    <mergeCell ref="C65:AC65"/>
    <mergeCell ref="C67:AC67"/>
    <mergeCell ref="C71:AC71"/>
    <mergeCell ref="D47:AC47"/>
    <mergeCell ref="D25:AC25"/>
    <mergeCell ref="C27:AC27"/>
    <mergeCell ref="C29:AC29"/>
    <mergeCell ref="C31:AC31"/>
    <mergeCell ref="C33:AC33"/>
    <mergeCell ref="C35:AC35"/>
    <mergeCell ref="C37:AC37"/>
    <mergeCell ref="D39:AC39"/>
    <mergeCell ref="C41:AC41"/>
    <mergeCell ref="D43:AC43"/>
    <mergeCell ref="D45:AC45"/>
    <mergeCell ref="C23:AC23"/>
    <mergeCell ref="B1:AD1"/>
    <mergeCell ref="B3:AD3"/>
    <mergeCell ref="B5:AD5"/>
    <mergeCell ref="B7:AD7"/>
    <mergeCell ref="AA9:AD9"/>
    <mergeCell ref="B10:L10"/>
    <mergeCell ref="C13:K13"/>
    <mergeCell ref="O13:AC13"/>
    <mergeCell ref="C16:AC16"/>
    <mergeCell ref="C19:AC19"/>
    <mergeCell ref="C21:AC21"/>
  </mergeCells>
  <hyperlinks>
    <hyperlink ref="AA9:AD9" location="Índice!B11"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Presentación</oddHeader>
    <oddFooter>&amp;LCenso Nacional de Gobierno, Seguridad Pública y Sistema Penitenciario Estatales 2020&amp;R&amp;P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zoomScaleNormal="100" zoomScaleSheetLayoutView="90" workbookViewId="0">
      <selection activeCell="I6" sqref="I6"/>
    </sheetView>
  </sheetViews>
  <sheetFormatPr baseColWidth="10" defaultColWidth="0" defaultRowHeight="15" customHeight="1" zeroHeight="1" x14ac:dyDescent="0.2"/>
  <cols>
    <col min="1" max="1" width="5.7109375" style="154" customWidth="1"/>
    <col min="2" max="30" width="3.7109375" style="154" customWidth="1"/>
    <col min="31" max="31" width="5.7109375" style="154" customWidth="1"/>
    <col min="32" max="16384" width="3.7109375" style="154" hidden="1"/>
  </cols>
  <sheetData>
    <row r="1" spans="2:30" ht="173.25" customHeight="1" x14ac:dyDescent="0.3">
      <c r="B1" s="219" t="s">
        <v>493</v>
      </c>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row>
    <row r="2" spans="2:30" ht="15" customHeight="1" x14ac:dyDescent="0.2"/>
    <row r="3" spans="2:30" s="155" customFormat="1" ht="45" customHeight="1" x14ac:dyDescent="0.2">
      <c r="B3" s="220" t="s">
        <v>525</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row>
    <row r="4" spans="2:30" ht="15" customHeight="1" x14ac:dyDescent="0.2"/>
    <row r="5" spans="2:30" s="155" customFormat="1" ht="45" customHeight="1" x14ac:dyDescent="0.2">
      <c r="B5" s="220" t="s">
        <v>5</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row>
    <row r="6" spans="2:30" ht="15" customHeight="1" x14ac:dyDescent="0.2"/>
    <row r="7" spans="2:30" ht="45" customHeight="1" x14ac:dyDescent="0.2">
      <c r="B7" s="222" t="s">
        <v>853</v>
      </c>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row>
    <row r="8" spans="2:30" ht="15" customHeight="1" x14ac:dyDescent="0.2"/>
    <row r="9" spans="2:30" ht="15" customHeight="1" thickBot="1" x14ac:dyDescent="0.25">
      <c r="AA9" s="223" t="s">
        <v>0</v>
      </c>
      <c r="AB9" s="223"/>
      <c r="AC9" s="223"/>
      <c r="AD9" s="223"/>
    </row>
    <row r="10" spans="2:30" ht="15" customHeight="1" thickBot="1" x14ac:dyDescent="0.25">
      <c r="B10" s="216" t="str">
        <f>IF(Índice!B9="","",Índice!B9)</f>
        <v>Veracruz de Ignacio de la Llave</v>
      </c>
      <c r="C10" s="217"/>
      <c r="D10" s="217"/>
      <c r="E10" s="217"/>
      <c r="F10" s="217"/>
      <c r="G10" s="217"/>
      <c r="H10" s="217"/>
      <c r="I10" s="217"/>
      <c r="J10" s="217"/>
      <c r="K10" s="217"/>
      <c r="L10" s="218"/>
      <c r="N10" s="156">
        <f>IF(Índice!N9="","",Índice!N9)</f>
        <v>230</v>
      </c>
    </row>
    <row r="11" spans="2:30" ht="15" customHeight="1" thickBot="1" x14ac:dyDescent="0.25"/>
    <row r="12" spans="2:30" ht="15" customHeight="1" x14ac:dyDescent="0.2">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9"/>
    </row>
    <row r="13" spans="2:30" ht="36" customHeight="1" x14ac:dyDescent="0.2">
      <c r="B13" s="160"/>
      <c r="C13" s="212" t="s">
        <v>532</v>
      </c>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161"/>
    </row>
    <row r="14" spans="2:30" ht="15" customHeight="1" x14ac:dyDescent="0.2">
      <c r="B14" s="160"/>
      <c r="C14" s="162" t="s">
        <v>16</v>
      </c>
      <c r="D14" s="163"/>
      <c r="E14" s="164"/>
      <c r="F14" s="164"/>
      <c r="G14" s="164"/>
      <c r="H14" s="213"/>
      <c r="I14" s="213"/>
      <c r="J14" s="213"/>
      <c r="K14" s="213"/>
      <c r="L14" s="213"/>
      <c r="M14" s="213"/>
      <c r="N14" s="213"/>
      <c r="O14" s="213"/>
      <c r="P14" s="213"/>
      <c r="Q14" s="213"/>
      <c r="R14" s="213"/>
      <c r="S14" s="213"/>
      <c r="T14" s="213"/>
      <c r="U14" s="213"/>
      <c r="V14" s="213"/>
      <c r="W14" s="213"/>
      <c r="X14" s="213"/>
      <c r="Y14" s="213"/>
      <c r="Z14" s="213"/>
      <c r="AA14" s="213"/>
      <c r="AB14" s="213"/>
      <c r="AC14" s="213"/>
      <c r="AD14" s="161"/>
    </row>
    <row r="15" spans="2:30" ht="15" customHeight="1" x14ac:dyDescent="0.2">
      <c r="B15" s="160"/>
      <c r="C15" s="51" t="s">
        <v>514</v>
      </c>
      <c r="D15" s="51"/>
      <c r="E15" s="105"/>
      <c r="F15" s="105"/>
      <c r="G15" s="105"/>
      <c r="H15" s="105"/>
      <c r="I15" s="106"/>
      <c r="J15" s="214"/>
      <c r="K15" s="214"/>
      <c r="L15" s="214"/>
      <c r="M15" s="214"/>
      <c r="N15" s="214"/>
      <c r="O15" s="214"/>
      <c r="P15" s="214"/>
      <c r="Q15" s="214"/>
      <c r="R15" s="214"/>
      <c r="S15" s="214"/>
      <c r="T15" s="214"/>
      <c r="U15" s="214"/>
      <c r="V15" s="214"/>
      <c r="W15" s="214"/>
      <c r="X15" s="214"/>
      <c r="Y15" s="214"/>
      <c r="Z15" s="214"/>
      <c r="AA15" s="214"/>
      <c r="AB15" s="214"/>
      <c r="AC15" s="214"/>
      <c r="AD15" s="161"/>
    </row>
    <row r="16" spans="2:30" ht="15" customHeight="1" x14ac:dyDescent="0.2">
      <c r="B16" s="160"/>
      <c r="C16" s="51" t="s">
        <v>17</v>
      </c>
      <c r="D16" s="51"/>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161"/>
    </row>
    <row r="17" spans="2:30" ht="15" customHeight="1" x14ac:dyDescent="0.2">
      <c r="B17" s="160"/>
      <c r="C17" s="162" t="s">
        <v>15</v>
      </c>
      <c r="D17" s="163"/>
      <c r="E17" s="164"/>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161"/>
    </row>
    <row r="18" spans="2:30" ht="15" customHeight="1" x14ac:dyDescent="0.2">
      <c r="B18" s="160"/>
      <c r="C18" s="162" t="s">
        <v>14</v>
      </c>
      <c r="D18" s="163"/>
      <c r="E18" s="164"/>
      <c r="F18" s="164"/>
      <c r="G18" s="164"/>
      <c r="H18" s="213"/>
      <c r="I18" s="213"/>
      <c r="J18" s="213"/>
      <c r="K18" s="213"/>
      <c r="L18" s="213"/>
      <c r="M18" s="213"/>
      <c r="N18" s="213"/>
      <c r="O18" s="213"/>
      <c r="P18" s="213"/>
      <c r="Q18" s="213"/>
      <c r="R18" s="213"/>
      <c r="S18" s="213"/>
      <c r="T18" s="213"/>
      <c r="U18" s="213"/>
      <c r="V18" s="213"/>
      <c r="W18" s="213"/>
      <c r="X18" s="213"/>
      <c r="Y18" s="213"/>
      <c r="Z18" s="213"/>
      <c r="AA18" s="213"/>
      <c r="AB18" s="213"/>
      <c r="AC18" s="213"/>
      <c r="AD18" s="161"/>
    </row>
    <row r="19" spans="2:30" ht="15" customHeight="1" x14ac:dyDescent="0.2">
      <c r="B19" s="160"/>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1"/>
    </row>
    <row r="20" spans="2:30" ht="15" customHeight="1" x14ac:dyDescent="0.2">
      <c r="B20" s="160"/>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1"/>
    </row>
    <row r="21" spans="2:30" ht="15" customHeight="1" x14ac:dyDescent="0.2">
      <c r="B21" s="160"/>
      <c r="C21" s="163"/>
      <c r="D21" s="163"/>
      <c r="E21" s="163"/>
      <c r="F21" s="163"/>
      <c r="G21" s="163"/>
      <c r="H21" s="163"/>
      <c r="I21" s="163"/>
      <c r="J21" s="165"/>
      <c r="K21" s="165"/>
      <c r="L21" s="165"/>
      <c r="M21" s="165"/>
      <c r="N21" s="165"/>
      <c r="O21" s="165"/>
      <c r="P21" s="165"/>
      <c r="Q21" s="165"/>
      <c r="R21" s="165"/>
      <c r="S21" s="165"/>
      <c r="T21" s="165"/>
      <c r="U21" s="165"/>
      <c r="V21" s="165"/>
      <c r="W21" s="163"/>
      <c r="X21" s="163"/>
      <c r="Y21" s="163"/>
      <c r="Z21" s="163"/>
      <c r="AA21" s="163"/>
      <c r="AB21" s="163"/>
      <c r="AC21" s="163"/>
      <c r="AD21" s="161"/>
    </row>
    <row r="22" spans="2:30" ht="15" customHeight="1" x14ac:dyDescent="0.2">
      <c r="B22" s="160"/>
      <c r="C22" s="163"/>
      <c r="D22" s="163"/>
      <c r="E22" s="163"/>
      <c r="F22" s="163"/>
      <c r="G22" s="163"/>
      <c r="H22" s="163"/>
      <c r="I22" s="163"/>
      <c r="J22" s="211" t="s">
        <v>18</v>
      </c>
      <c r="K22" s="211"/>
      <c r="L22" s="211"/>
      <c r="M22" s="211"/>
      <c r="N22" s="211"/>
      <c r="O22" s="211"/>
      <c r="P22" s="211"/>
      <c r="Q22" s="211"/>
      <c r="R22" s="211"/>
      <c r="S22" s="211"/>
      <c r="T22" s="211"/>
      <c r="U22" s="211"/>
      <c r="V22" s="211"/>
      <c r="W22" s="163"/>
      <c r="X22" s="163"/>
      <c r="Y22" s="163"/>
      <c r="Z22" s="163"/>
      <c r="AA22" s="163"/>
      <c r="AB22" s="163"/>
      <c r="AC22" s="163"/>
      <c r="AD22" s="161"/>
    </row>
    <row r="23" spans="2:30" ht="15" customHeight="1" x14ac:dyDescent="0.2">
      <c r="B23" s="160"/>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1"/>
    </row>
    <row r="24" spans="2:30" ht="36" customHeight="1" x14ac:dyDescent="0.2">
      <c r="B24" s="160"/>
      <c r="C24" s="212" t="s">
        <v>533</v>
      </c>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161"/>
    </row>
    <row r="25" spans="2:30" ht="15" customHeight="1" x14ac:dyDescent="0.2">
      <c r="B25" s="160"/>
      <c r="C25" s="162" t="s">
        <v>16</v>
      </c>
      <c r="D25" s="163"/>
      <c r="E25" s="164"/>
      <c r="F25" s="164"/>
      <c r="G25" s="164"/>
      <c r="H25" s="213"/>
      <c r="I25" s="213"/>
      <c r="J25" s="213"/>
      <c r="K25" s="213"/>
      <c r="L25" s="213"/>
      <c r="M25" s="213"/>
      <c r="N25" s="213"/>
      <c r="O25" s="213"/>
      <c r="P25" s="213"/>
      <c r="Q25" s="213"/>
      <c r="R25" s="213"/>
      <c r="S25" s="213"/>
      <c r="T25" s="213"/>
      <c r="U25" s="213"/>
      <c r="V25" s="213"/>
      <c r="W25" s="213"/>
      <c r="X25" s="213"/>
      <c r="Y25" s="213"/>
      <c r="Z25" s="213"/>
      <c r="AA25" s="213"/>
      <c r="AB25" s="213"/>
      <c r="AC25" s="213"/>
      <c r="AD25" s="161"/>
    </row>
    <row r="26" spans="2:30" ht="15" customHeight="1" x14ac:dyDescent="0.2">
      <c r="B26" s="160"/>
      <c r="C26" s="51" t="s">
        <v>514</v>
      </c>
      <c r="D26" s="51"/>
      <c r="E26" s="105"/>
      <c r="F26" s="105"/>
      <c r="G26" s="105"/>
      <c r="H26" s="105"/>
      <c r="I26" s="106"/>
      <c r="J26" s="214"/>
      <c r="K26" s="214"/>
      <c r="L26" s="214"/>
      <c r="M26" s="214"/>
      <c r="N26" s="214"/>
      <c r="O26" s="214"/>
      <c r="P26" s="214"/>
      <c r="Q26" s="214"/>
      <c r="R26" s="214"/>
      <c r="S26" s="214"/>
      <c r="T26" s="214"/>
      <c r="U26" s="214"/>
      <c r="V26" s="214"/>
      <c r="W26" s="214"/>
      <c r="X26" s="214"/>
      <c r="Y26" s="214"/>
      <c r="Z26" s="214"/>
      <c r="AA26" s="214"/>
      <c r="AB26" s="214"/>
      <c r="AC26" s="214"/>
      <c r="AD26" s="161"/>
    </row>
    <row r="27" spans="2:30" ht="15" customHeight="1" x14ac:dyDescent="0.2">
      <c r="B27" s="160"/>
      <c r="C27" s="51" t="s">
        <v>17</v>
      </c>
      <c r="D27" s="51"/>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161"/>
    </row>
    <row r="28" spans="2:30" ht="15" customHeight="1" x14ac:dyDescent="0.2">
      <c r="B28" s="160"/>
      <c r="C28" s="162" t="s">
        <v>15</v>
      </c>
      <c r="D28" s="163"/>
      <c r="E28" s="164"/>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161"/>
    </row>
    <row r="29" spans="2:30" ht="15" customHeight="1" x14ac:dyDescent="0.2">
      <c r="B29" s="160"/>
      <c r="C29" s="162" t="s">
        <v>14</v>
      </c>
      <c r="D29" s="163"/>
      <c r="E29" s="164"/>
      <c r="F29" s="164"/>
      <c r="G29" s="164"/>
      <c r="H29" s="213"/>
      <c r="I29" s="213"/>
      <c r="J29" s="213"/>
      <c r="K29" s="213"/>
      <c r="L29" s="213"/>
      <c r="M29" s="213"/>
      <c r="N29" s="213"/>
      <c r="O29" s="213"/>
      <c r="P29" s="213"/>
      <c r="Q29" s="213"/>
      <c r="R29" s="213"/>
      <c r="S29" s="213"/>
      <c r="T29" s="213"/>
      <c r="U29" s="213"/>
      <c r="V29" s="213"/>
      <c r="W29" s="213"/>
      <c r="X29" s="213"/>
      <c r="Y29" s="213"/>
      <c r="Z29" s="213"/>
      <c r="AA29" s="213"/>
      <c r="AB29" s="213"/>
      <c r="AC29" s="213"/>
      <c r="AD29" s="161"/>
    </row>
    <row r="30" spans="2:30" ht="15" customHeight="1" x14ac:dyDescent="0.2">
      <c r="B30" s="160"/>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1"/>
    </row>
    <row r="31" spans="2:30" ht="15" customHeight="1" x14ac:dyDescent="0.2">
      <c r="B31" s="160"/>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1"/>
    </row>
    <row r="32" spans="2:30" ht="15" customHeight="1" x14ac:dyDescent="0.2">
      <c r="B32" s="160"/>
      <c r="C32" s="163"/>
      <c r="D32" s="163"/>
      <c r="E32" s="163"/>
      <c r="F32" s="163"/>
      <c r="G32" s="163"/>
      <c r="H32" s="163"/>
      <c r="I32" s="163"/>
      <c r="J32" s="165"/>
      <c r="K32" s="165"/>
      <c r="L32" s="165"/>
      <c r="M32" s="165"/>
      <c r="N32" s="165"/>
      <c r="O32" s="165"/>
      <c r="P32" s="165"/>
      <c r="Q32" s="165"/>
      <c r="R32" s="165"/>
      <c r="S32" s="165"/>
      <c r="T32" s="165"/>
      <c r="U32" s="165"/>
      <c r="V32" s="165"/>
      <c r="W32" s="163"/>
      <c r="X32" s="163"/>
      <c r="Y32" s="163"/>
      <c r="Z32" s="163"/>
      <c r="AA32" s="163"/>
      <c r="AB32" s="163"/>
      <c r="AC32" s="163"/>
      <c r="AD32" s="161"/>
    </row>
    <row r="33" spans="2:30" ht="15" customHeight="1" x14ac:dyDescent="0.2">
      <c r="B33" s="160"/>
      <c r="C33" s="163"/>
      <c r="D33" s="163"/>
      <c r="E33" s="163"/>
      <c r="F33" s="163"/>
      <c r="G33" s="163"/>
      <c r="H33" s="163"/>
      <c r="I33" s="163"/>
      <c r="J33" s="211" t="s">
        <v>18</v>
      </c>
      <c r="K33" s="211"/>
      <c r="L33" s="211"/>
      <c r="M33" s="211"/>
      <c r="N33" s="211"/>
      <c r="O33" s="211"/>
      <c r="P33" s="211"/>
      <c r="Q33" s="211"/>
      <c r="R33" s="211"/>
      <c r="S33" s="211"/>
      <c r="T33" s="211"/>
      <c r="U33" s="211"/>
      <c r="V33" s="211"/>
      <c r="W33" s="163"/>
      <c r="X33" s="163"/>
      <c r="Y33" s="163"/>
      <c r="Z33" s="163"/>
      <c r="AA33" s="163"/>
      <c r="AB33" s="163"/>
      <c r="AC33" s="163"/>
      <c r="AD33" s="161"/>
    </row>
    <row r="34" spans="2:30" ht="15" customHeight="1" x14ac:dyDescent="0.2">
      <c r="B34" s="160"/>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1"/>
    </row>
    <row r="35" spans="2:30" ht="36" customHeight="1" x14ac:dyDescent="0.2">
      <c r="B35" s="160"/>
      <c r="C35" s="212" t="s">
        <v>534</v>
      </c>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161"/>
    </row>
    <row r="36" spans="2:30" ht="15" customHeight="1" x14ac:dyDescent="0.2">
      <c r="B36" s="160"/>
      <c r="C36" s="162" t="s">
        <v>16</v>
      </c>
      <c r="D36" s="163"/>
      <c r="E36" s="164"/>
      <c r="F36" s="164"/>
      <c r="G36" s="164"/>
      <c r="H36" s="213"/>
      <c r="I36" s="213"/>
      <c r="J36" s="213"/>
      <c r="K36" s="213"/>
      <c r="L36" s="213"/>
      <c r="M36" s="213"/>
      <c r="N36" s="213"/>
      <c r="O36" s="213"/>
      <c r="P36" s="213"/>
      <c r="Q36" s="213"/>
      <c r="R36" s="213"/>
      <c r="S36" s="213"/>
      <c r="T36" s="213"/>
      <c r="U36" s="213"/>
      <c r="V36" s="213"/>
      <c r="W36" s="213"/>
      <c r="X36" s="213"/>
      <c r="Y36" s="213"/>
      <c r="Z36" s="213"/>
      <c r="AA36" s="213"/>
      <c r="AB36" s="213"/>
      <c r="AC36" s="213"/>
      <c r="AD36" s="161"/>
    </row>
    <row r="37" spans="2:30" ht="15" customHeight="1" x14ac:dyDescent="0.2">
      <c r="B37" s="160"/>
      <c r="C37" s="51" t="s">
        <v>514</v>
      </c>
      <c r="D37" s="51"/>
      <c r="E37" s="105"/>
      <c r="F37" s="105"/>
      <c r="G37" s="105"/>
      <c r="H37" s="105"/>
      <c r="I37" s="106"/>
      <c r="J37" s="214"/>
      <c r="K37" s="214"/>
      <c r="L37" s="214"/>
      <c r="M37" s="214"/>
      <c r="N37" s="214"/>
      <c r="O37" s="214"/>
      <c r="P37" s="214"/>
      <c r="Q37" s="214"/>
      <c r="R37" s="214"/>
      <c r="S37" s="214"/>
      <c r="T37" s="214"/>
      <c r="U37" s="214"/>
      <c r="V37" s="214"/>
      <c r="W37" s="214"/>
      <c r="X37" s="214"/>
      <c r="Y37" s="214"/>
      <c r="Z37" s="214"/>
      <c r="AA37" s="214"/>
      <c r="AB37" s="214"/>
      <c r="AC37" s="214"/>
      <c r="AD37" s="161"/>
    </row>
    <row r="38" spans="2:30" ht="15" customHeight="1" x14ac:dyDescent="0.2">
      <c r="B38" s="160"/>
      <c r="C38" s="51" t="s">
        <v>17</v>
      </c>
      <c r="D38" s="51"/>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161"/>
    </row>
    <row r="39" spans="2:30" ht="15" customHeight="1" x14ac:dyDescent="0.2">
      <c r="B39" s="160"/>
      <c r="C39" s="162" t="s">
        <v>15</v>
      </c>
      <c r="D39" s="163"/>
      <c r="E39" s="164"/>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161"/>
    </row>
    <row r="40" spans="2:30" ht="15" customHeight="1" x14ac:dyDescent="0.2">
      <c r="B40" s="160"/>
      <c r="C40" s="162" t="s">
        <v>14</v>
      </c>
      <c r="D40" s="163"/>
      <c r="E40" s="164"/>
      <c r="F40" s="164"/>
      <c r="G40" s="164"/>
      <c r="H40" s="213"/>
      <c r="I40" s="213"/>
      <c r="J40" s="213"/>
      <c r="K40" s="213"/>
      <c r="L40" s="213"/>
      <c r="M40" s="213"/>
      <c r="N40" s="213"/>
      <c r="O40" s="213"/>
      <c r="P40" s="213"/>
      <c r="Q40" s="213"/>
      <c r="R40" s="213"/>
      <c r="S40" s="213"/>
      <c r="T40" s="213"/>
      <c r="U40" s="213"/>
      <c r="V40" s="213"/>
      <c r="W40" s="213"/>
      <c r="X40" s="213"/>
      <c r="Y40" s="213"/>
      <c r="Z40" s="213"/>
      <c r="AA40" s="213"/>
      <c r="AB40" s="213"/>
      <c r="AC40" s="213"/>
      <c r="AD40" s="161"/>
    </row>
    <row r="41" spans="2:30" ht="15" customHeight="1" x14ac:dyDescent="0.2">
      <c r="B41" s="160"/>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1"/>
    </row>
    <row r="42" spans="2:30" ht="15" customHeight="1" x14ac:dyDescent="0.2">
      <c r="B42" s="160"/>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1"/>
    </row>
    <row r="43" spans="2:30" ht="15" customHeight="1" x14ac:dyDescent="0.2">
      <c r="B43" s="160"/>
      <c r="C43" s="163"/>
      <c r="D43" s="163"/>
      <c r="E43" s="163"/>
      <c r="F43" s="163"/>
      <c r="G43" s="163"/>
      <c r="H43" s="163"/>
      <c r="I43" s="163"/>
      <c r="J43" s="165"/>
      <c r="K43" s="165"/>
      <c r="L43" s="165"/>
      <c r="M43" s="165"/>
      <c r="N43" s="165"/>
      <c r="O43" s="165"/>
      <c r="P43" s="165"/>
      <c r="Q43" s="165"/>
      <c r="R43" s="165"/>
      <c r="S43" s="165"/>
      <c r="T43" s="165"/>
      <c r="U43" s="165"/>
      <c r="V43" s="165"/>
      <c r="W43" s="163"/>
      <c r="X43" s="163"/>
      <c r="Y43" s="163"/>
      <c r="Z43" s="163"/>
      <c r="AA43" s="163"/>
      <c r="AB43" s="163"/>
      <c r="AC43" s="163"/>
      <c r="AD43" s="161"/>
    </row>
    <row r="44" spans="2:30" ht="15" customHeight="1" x14ac:dyDescent="0.2">
      <c r="B44" s="160"/>
      <c r="C44" s="163"/>
      <c r="D44" s="163"/>
      <c r="E44" s="163"/>
      <c r="F44" s="163"/>
      <c r="G44" s="163"/>
      <c r="H44" s="163"/>
      <c r="I44" s="163"/>
      <c r="J44" s="211" t="s">
        <v>18</v>
      </c>
      <c r="K44" s="211"/>
      <c r="L44" s="211"/>
      <c r="M44" s="211"/>
      <c r="N44" s="211"/>
      <c r="O44" s="211"/>
      <c r="P44" s="211"/>
      <c r="Q44" s="211"/>
      <c r="R44" s="211"/>
      <c r="S44" s="211"/>
      <c r="T44" s="211"/>
      <c r="U44" s="211"/>
      <c r="V44" s="211"/>
      <c r="W44" s="163"/>
      <c r="X44" s="163"/>
      <c r="Y44" s="163"/>
      <c r="Z44" s="163"/>
      <c r="AA44" s="163"/>
      <c r="AB44" s="163"/>
      <c r="AC44" s="163"/>
      <c r="AD44" s="161"/>
    </row>
    <row r="45" spans="2:30" ht="15" customHeight="1" thickBot="1" x14ac:dyDescent="0.25">
      <c r="B45" s="166"/>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8"/>
    </row>
    <row r="46" spans="2:30" ht="15" customHeight="1" thickBot="1" x14ac:dyDescent="0.25"/>
    <row r="47" spans="2:30" ht="15" customHeight="1" x14ac:dyDescent="0.2">
      <c r="B47" s="157"/>
      <c r="C47" s="169" t="s">
        <v>20</v>
      </c>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9"/>
    </row>
    <row r="48" spans="2:30" ht="72" customHeight="1" thickBot="1" x14ac:dyDescent="0.25">
      <c r="B48" s="166"/>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168"/>
    </row>
    <row r="49" ht="15" customHeight="1" x14ac:dyDescent="0.2"/>
    <row r="50" ht="15" customHeight="1" x14ac:dyDescent="0.2"/>
    <row r="51" ht="15" customHeight="1" x14ac:dyDescent="0.2"/>
    <row r="52" ht="15" hidden="1" customHeight="1" x14ac:dyDescent="0.2"/>
    <row r="53" ht="15" hidden="1" customHeight="1" x14ac:dyDescent="0.2"/>
    <row r="54" ht="15" hidden="1" customHeight="1" x14ac:dyDescent="0.2"/>
  </sheetData>
  <sheetProtection algorithmName="SHA-512" hashValue="g/bnZky1zwcFElITljMG5ZCeXaG8buE8e9MmcZG0/drWeuKRSn7+l93pki8HoHiGqkHvjg30gEhJ/BnLSgbdBg==" saltValue="2Soq95atUkFyiRJFj5TGIQ==" spinCount="100000" sheet="1" objects="1" scenarios="1"/>
  <mergeCells count="28">
    <mergeCell ref="J26:AC26"/>
    <mergeCell ref="E27:AC27"/>
    <mergeCell ref="F28:AC28"/>
    <mergeCell ref="J44:V44"/>
    <mergeCell ref="C48:AC48"/>
    <mergeCell ref="J33:V33"/>
    <mergeCell ref="C35:AC35"/>
    <mergeCell ref="H36:AC36"/>
    <mergeCell ref="J37:AC37"/>
    <mergeCell ref="E38:AC38"/>
    <mergeCell ref="F39:AC39"/>
    <mergeCell ref="H40:AC40"/>
    <mergeCell ref="H29:AC29"/>
    <mergeCell ref="B10:L10"/>
    <mergeCell ref="B1:AD1"/>
    <mergeCell ref="B3:AD3"/>
    <mergeCell ref="B5:AD5"/>
    <mergeCell ref="B7:AD7"/>
    <mergeCell ref="AA9:AD9"/>
    <mergeCell ref="J22:V22"/>
    <mergeCell ref="C24:AC24"/>
    <mergeCell ref="H25:AC25"/>
    <mergeCell ref="C13:AC13"/>
    <mergeCell ref="H14:AC14"/>
    <mergeCell ref="J15:AC15"/>
    <mergeCell ref="E16:AC16"/>
    <mergeCell ref="F17:AC17"/>
    <mergeCell ref="H18:AC18"/>
  </mergeCells>
  <hyperlinks>
    <hyperlink ref="AA9:AD9" location="Índice!B13" display="Índice"/>
  </hyperlinks>
  <pageMargins left="0.70866141732283472" right="0.70866141732283472" top="0.74803149606299213" bottom="0.74803149606299213" header="0.31496062992125984" footer="0.31496062992125984"/>
  <pageSetup scale="71" orientation="portrait" r:id="rId1"/>
  <headerFooter>
    <oddHeader>&amp;CMódulo 1
Informantes</oddHeader>
    <oddFooter>&amp;LCenso Nacional de Gobierno, Seguridad Pública y Sistema Penitenciario Estatales 2020&amp;R&amp;P de &amp;N</oddFooter>
  </headerFooter>
  <rowBreaks count="1" manualBreakCount="1">
    <brk id="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859"/>
  <sheetViews>
    <sheetView showGridLines="0" topLeftCell="A558" zoomScaleNormal="100" zoomScaleSheetLayoutView="90" workbookViewId="0">
      <selection activeCell="I6" sqref="I6"/>
    </sheetView>
  </sheetViews>
  <sheetFormatPr baseColWidth="10" defaultColWidth="0" defaultRowHeight="14.25" zeroHeight="1" x14ac:dyDescent="0.2"/>
  <cols>
    <col min="1" max="1" width="5.7109375" style="79" customWidth="1"/>
    <col min="2" max="30" width="3.7109375" style="12" customWidth="1"/>
    <col min="31" max="31" width="5.7109375" style="12" customWidth="1"/>
    <col min="32" max="32" width="3.7109375" style="113" hidden="1" customWidth="1"/>
    <col min="33" max="33" width="5.85546875" style="12" hidden="1" customWidth="1"/>
    <col min="34" max="34" width="8" style="12" hidden="1" customWidth="1"/>
    <col min="35" max="35" width="6.42578125" style="12" hidden="1" customWidth="1"/>
    <col min="36" max="36" width="4.7109375" style="12" hidden="1" customWidth="1"/>
    <col min="37" max="37" width="6.5703125" style="12" hidden="1" customWidth="1"/>
    <col min="38" max="38" width="3.7109375" style="12" hidden="1" customWidth="1"/>
    <col min="39" max="39" width="4.85546875" style="12" hidden="1" customWidth="1"/>
    <col min="40" max="49" width="3.7109375" style="12" hidden="1" customWidth="1"/>
    <col min="50" max="50" width="4.7109375" style="12" hidden="1" customWidth="1"/>
    <col min="51" max="51" width="4.28515625" style="12" hidden="1" customWidth="1"/>
    <col min="52" max="16384" width="3.7109375" style="12" hidden="1"/>
  </cols>
  <sheetData>
    <row r="1" spans="2:30" ht="173.25" customHeight="1" x14ac:dyDescent="0.3">
      <c r="B1" s="192" t="s">
        <v>493</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row>
    <row r="2" spans="2:30" ht="15" customHeight="1" x14ac:dyDescent="0.2"/>
    <row r="3" spans="2:30" ht="45" customHeight="1" x14ac:dyDescent="0.2">
      <c r="B3" s="194" t="s">
        <v>525</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row>
    <row r="4" spans="2:30" ht="15" customHeight="1" x14ac:dyDescent="0.2"/>
    <row r="5" spans="2:30" ht="45" customHeight="1" x14ac:dyDescent="0.2">
      <c r="B5" s="194" t="s">
        <v>5</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row>
    <row r="6" spans="2:30" ht="15" customHeight="1" x14ac:dyDescent="0.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2:30" ht="15" customHeight="1" thickBot="1" x14ac:dyDescent="0.3">
      <c r="AA7" s="272" t="s">
        <v>0</v>
      </c>
      <c r="AB7" s="272"/>
      <c r="AC7" s="272"/>
      <c r="AD7" s="272"/>
    </row>
    <row r="8" spans="2:30" ht="15" customHeight="1" thickBot="1" x14ac:dyDescent="0.3">
      <c r="B8" s="382" t="str">
        <f>IF(Índice!B9="","",Índice!B9)</f>
        <v>Veracruz de Ignacio de la Llave</v>
      </c>
      <c r="C8" s="383"/>
      <c r="D8" s="383"/>
      <c r="E8" s="383"/>
      <c r="F8" s="383"/>
      <c r="G8" s="383"/>
      <c r="H8" s="383"/>
      <c r="I8" s="383"/>
      <c r="J8" s="383"/>
      <c r="K8" s="383"/>
      <c r="L8" s="384"/>
      <c r="M8" s="37"/>
      <c r="N8" s="43">
        <f>IF(Índice!N9="","",Índice!N9)</f>
        <v>230</v>
      </c>
      <c r="X8" s="4"/>
      <c r="Y8" s="5"/>
      <c r="Z8" s="5"/>
      <c r="AA8" s="170"/>
      <c r="AB8" s="170"/>
      <c r="AC8" s="170"/>
      <c r="AD8" s="170"/>
    </row>
    <row r="9" spans="2:30" ht="15" customHeight="1" x14ac:dyDescent="0.25">
      <c r="B9" s="71"/>
      <c r="C9" s="71"/>
      <c r="D9" s="71"/>
      <c r="E9" s="71"/>
      <c r="F9" s="71"/>
      <c r="G9" s="71"/>
      <c r="H9" s="71"/>
      <c r="I9" s="71"/>
      <c r="J9" s="71"/>
      <c r="K9" s="71"/>
      <c r="L9" s="71"/>
      <c r="M9" s="37"/>
      <c r="N9" s="71"/>
      <c r="X9" s="4"/>
      <c r="Y9" s="5"/>
      <c r="Z9" s="5"/>
    </row>
    <row r="10" spans="2:30" ht="15" customHeight="1" x14ac:dyDescent="0.2">
      <c r="B10" s="388" t="s">
        <v>555</v>
      </c>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90"/>
    </row>
    <row r="11" spans="2:30" ht="36" customHeight="1" x14ac:dyDescent="0.2">
      <c r="B11" s="38"/>
      <c r="C11" s="380" t="s">
        <v>830</v>
      </c>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2"/>
    </row>
    <row r="12" spans="2:30" ht="24" customHeight="1" x14ac:dyDescent="0.2">
      <c r="B12" s="38"/>
      <c r="C12" s="380" t="s">
        <v>694</v>
      </c>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2"/>
    </row>
    <row r="13" spans="2:30" ht="60" customHeight="1" x14ac:dyDescent="0.2">
      <c r="B13" s="38"/>
      <c r="C13" s="380" t="s">
        <v>695</v>
      </c>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1"/>
    </row>
    <row r="14" spans="2:30" ht="24" customHeight="1" x14ac:dyDescent="0.2">
      <c r="B14" s="38"/>
      <c r="C14" s="396" t="s">
        <v>696</v>
      </c>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7"/>
    </row>
    <row r="15" spans="2:30" ht="36" customHeight="1" x14ac:dyDescent="0.2">
      <c r="B15" s="38"/>
      <c r="C15" s="380" t="s">
        <v>697</v>
      </c>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2"/>
    </row>
    <row r="16" spans="2:30" ht="15" customHeight="1" x14ac:dyDescent="0.2">
      <c r="B16" s="39"/>
      <c r="C16" s="393" t="s">
        <v>698</v>
      </c>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5"/>
    </row>
    <row r="17" spans="1:33" ht="15" customHeight="1" x14ac:dyDescent="0.2">
      <c r="B17" s="385" t="s">
        <v>699</v>
      </c>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7"/>
    </row>
    <row r="18" spans="1:33" ht="48" customHeight="1" x14ac:dyDescent="0.2">
      <c r="B18" s="97"/>
      <c r="C18" s="263" t="s">
        <v>717</v>
      </c>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4"/>
    </row>
    <row r="19" spans="1:33" ht="72" customHeight="1" x14ac:dyDescent="0.2">
      <c r="B19" s="95"/>
      <c r="C19" s="304" t="s">
        <v>718</v>
      </c>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5"/>
    </row>
    <row r="20" spans="1:33" s="17" customFormat="1" ht="15" customHeight="1" thickBot="1" x14ac:dyDescent="0.25">
      <c r="A20" s="80"/>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F20" s="113"/>
    </row>
    <row r="21" spans="1:33" ht="15" customHeight="1" thickBot="1" x14ac:dyDescent="0.25">
      <c r="B21" s="354" t="s">
        <v>21</v>
      </c>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6"/>
    </row>
    <row r="22" spans="1:33" ht="15" customHeight="1" x14ac:dyDescent="0.2">
      <c r="B22" s="385" t="s">
        <v>693</v>
      </c>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7"/>
    </row>
    <row r="23" spans="1:33" ht="60" customHeight="1" x14ac:dyDescent="0.2">
      <c r="B23" s="95"/>
      <c r="C23" s="304" t="s">
        <v>700</v>
      </c>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5"/>
    </row>
    <row r="24" spans="1:33" ht="15" customHeight="1" x14ac:dyDescent="0.2"/>
    <row r="25" spans="1:33" ht="24" customHeight="1" x14ac:dyDescent="0.2">
      <c r="A25" s="6" t="s">
        <v>23</v>
      </c>
      <c r="B25" s="271" t="s">
        <v>540</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G25" s="12" t="s">
        <v>861</v>
      </c>
    </row>
    <row r="26" spans="1:33" ht="24" customHeight="1" x14ac:dyDescent="0.2">
      <c r="C26" s="253" t="s">
        <v>568</v>
      </c>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row>
    <row r="27" spans="1:33" ht="15" customHeight="1" x14ac:dyDescent="0.2">
      <c r="C27" s="253" t="s">
        <v>561</v>
      </c>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row>
    <row r="28" spans="1:33" ht="15" customHeight="1" thickBot="1" x14ac:dyDescent="0.25"/>
    <row r="29" spans="1:33" ht="15" customHeight="1" thickBot="1" x14ac:dyDescent="0.25">
      <c r="C29" s="142"/>
      <c r="D29" s="7" t="s">
        <v>24</v>
      </c>
      <c r="I29" s="142"/>
      <c r="J29" s="7" t="s">
        <v>26</v>
      </c>
      <c r="T29" s="142"/>
      <c r="U29" s="7" t="s">
        <v>25</v>
      </c>
    </row>
    <row r="30" spans="1:33" ht="15" customHeight="1" x14ac:dyDescent="0.2"/>
    <row r="31" spans="1:33" ht="15" customHeight="1" x14ac:dyDescent="0.2">
      <c r="B31" s="247" t="str">
        <f>IF(COUNTIF(C29:T29,"X")&gt;1,"Error: Seleccionar sólo un código.","")</f>
        <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row>
    <row r="32" spans="1:33" ht="15" customHeight="1" x14ac:dyDescent="0.2"/>
    <row r="33" spans="1:35" ht="24" customHeight="1" x14ac:dyDescent="0.2">
      <c r="A33" s="82" t="s">
        <v>32</v>
      </c>
      <c r="B33" s="250" t="s">
        <v>569</v>
      </c>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G33" s="12" t="s">
        <v>862</v>
      </c>
    </row>
    <row r="34" spans="1:35" ht="15" customHeight="1" x14ac:dyDescent="0.2">
      <c r="A34" s="80"/>
      <c r="B34" s="17"/>
      <c r="C34" s="243" t="s">
        <v>562</v>
      </c>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G34" s="12">
        <f>COUNTBLANK(M37:AD39)</f>
        <v>54</v>
      </c>
      <c r="AH34" s="12">
        <v>54</v>
      </c>
      <c r="AI34" s="12">
        <v>52</v>
      </c>
    </row>
    <row r="35" spans="1:35" ht="15" customHeight="1" x14ac:dyDescent="0.2">
      <c r="A35" s="80"/>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row>
    <row r="36" spans="1:35" ht="36" customHeight="1" x14ac:dyDescent="0.2">
      <c r="A36" s="80"/>
      <c r="B36" s="17"/>
      <c r="C36" s="17"/>
      <c r="D36" s="17"/>
      <c r="E36" s="17"/>
      <c r="F36" s="17"/>
      <c r="G36" s="17"/>
      <c r="H36" s="17"/>
      <c r="I36" s="17"/>
      <c r="J36" s="17"/>
      <c r="K36" s="17"/>
      <c r="L36" s="17"/>
      <c r="M36" s="399" t="s">
        <v>779</v>
      </c>
      <c r="N36" s="399"/>
      <c r="O36" s="399"/>
      <c r="P36" s="399"/>
      <c r="Q36" s="399"/>
      <c r="R36" s="399"/>
      <c r="S36" s="399"/>
      <c r="T36" s="399"/>
      <c r="U36" s="399"/>
      <c r="V36" s="399" t="s">
        <v>780</v>
      </c>
      <c r="W36" s="399"/>
      <c r="X36" s="399"/>
      <c r="Y36" s="399"/>
      <c r="Z36" s="399"/>
      <c r="AA36" s="399"/>
      <c r="AB36" s="399"/>
      <c r="AC36" s="399"/>
      <c r="AD36" s="399"/>
      <c r="AG36" s="12" t="s">
        <v>861</v>
      </c>
    </row>
    <row r="37" spans="1:35" ht="15" customHeight="1" x14ac:dyDescent="0.2">
      <c r="A37" s="80"/>
      <c r="B37" s="17"/>
      <c r="C37" s="83" t="s">
        <v>27</v>
      </c>
      <c r="D37" s="398" t="s">
        <v>941</v>
      </c>
      <c r="E37" s="398"/>
      <c r="F37" s="398"/>
      <c r="G37" s="398"/>
      <c r="H37" s="398"/>
      <c r="I37" s="398"/>
      <c r="J37" s="398"/>
      <c r="K37" s="398"/>
      <c r="L37" s="398"/>
      <c r="M37" s="328"/>
      <c r="N37" s="328"/>
      <c r="O37" s="328"/>
      <c r="P37" s="328"/>
      <c r="Q37" s="328"/>
      <c r="R37" s="328"/>
      <c r="S37" s="328"/>
      <c r="T37" s="328"/>
      <c r="U37" s="328"/>
      <c r="V37" s="328"/>
      <c r="W37" s="328"/>
      <c r="X37" s="328"/>
      <c r="Y37" s="328"/>
      <c r="Z37" s="328"/>
      <c r="AA37" s="328"/>
      <c r="AB37" s="328"/>
      <c r="AC37" s="328"/>
      <c r="AD37" s="328"/>
    </row>
    <row r="38" spans="1:35" ht="15" customHeight="1" x14ac:dyDescent="0.2">
      <c r="A38" s="80"/>
      <c r="B38" s="17"/>
      <c r="C38" s="83" t="s">
        <v>28</v>
      </c>
      <c r="D38" s="398" t="s">
        <v>29</v>
      </c>
      <c r="E38" s="398"/>
      <c r="F38" s="398"/>
      <c r="G38" s="398"/>
      <c r="H38" s="398"/>
      <c r="I38" s="398"/>
      <c r="J38" s="398"/>
      <c r="K38" s="398"/>
      <c r="L38" s="398"/>
      <c r="M38" s="328"/>
      <c r="N38" s="328"/>
      <c r="O38" s="328"/>
      <c r="P38" s="328"/>
      <c r="Q38" s="328"/>
      <c r="R38" s="328"/>
      <c r="S38" s="328"/>
      <c r="T38" s="328"/>
      <c r="U38" s="328"/>
      <c r="V38" s="328"/>
      <c r="W38" s="328"/>
      <c r="X38" s="328"/>
      <c r="Y38" s="328"/>
      <c r="Z38" s="328"/>
      <c r="AA38" s="328"/>
      <c r="AB38" s="328"/>
      <c r="AC38" s="328"/>
      <c r="AD38" s="328"/>
    </row>
    <row r="39" spans="1:35" ht="15" customHeight="1" x14ac:dyDescent="0.2">
      <c r="A39" s="80"/>
      <c r="B39" s="17"/>
      <c r="C39" s="83" t="s">
        <v>30</v>
      </c>
      <c r="D39" s="398" t="s">
        <v>31</v>
      </c>
      <c r="E39" s="398"/>
      <c r="F39" s="398"/>
      <c r="G39" s="398"/>
      <c r="H39" s="398"/>
      <c r="I39" s="398"/>
      <c r="J39" s="398"/>
      <c r="K39" s="398"/>
      <c r="L39" s="398"/>
      <c r="M39" s="328"/>
      <c r="N39" s="328"/>
      <c r="O39" s="328"/>
      <c r="P39" s="328"/>
      <c r="Q39" s="328"/>
      <c r="R39" s="328"/>
      <c r="S39" s="328"/>
      <c r="T39" s="328"/>
      <c r="U39" s="328"/>
      <c r="V39" s="328"/>
      <c r="W39" s="328"/>
      <c r="X39" s="328"/>
      <c r="Y39" s="328"/>
      <c r="Z39" s="328"/>
      <c r="AA39" s="328"/>
      <c r="AB39" s="328"/>
      <c r="AC39" s="328"/>
      <c r="AD39" s="328"/>
    </row>
    <row r="40" spans="1:35" ht="15" customHeight="1" x14ac:dyDescent="0.2">
      <c r="B40" s="247" t="str">
        <f>IF(COUNTIF(M37:U39,"X")&gt;1,"Error: Seleccionar sólo un código.","")</f>
        <v/>
      </c>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row>
    <row r="41" spans="1:35" ht="15" customHeight="1" x14ac:dyDescent="0.2">
      <c r="B41" s="247" t="str">
        <f>IF(COUNTIF(V37:AD39,"X")&gt;1,"Error: Seleccionar sólo un código.","")</f>
        <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row>
    <row r="42" spans="1:35" ht="15" customHeight="1" x14ac:dyDescent="0.2"/>
    <row r="43" spans="1:35" ht="24" customHeight="1" x14ac:dyDescent="0.2">
      <c r="A43" s="6" t="s">
        <v>33</v>
      </c>
      <c r="B43" s="271" t="s">
        <v>563</v>
      </c>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row>
    <row r="44" spans="1:35" ht="24" customHeight="1" x14ac:dyDescent="0.2">
      <c r="A44" s="6"/>
      <c r="B44" s="73"/>
      <c r="C44" s="253" t="s">
        <v>570</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row>
    <row r="45" spans="1:35" ht="15" customHeight="1" x14ac:dyDescent="0.2">
      <c r="A45" s="6"/>
      <c r="B45" s="73"/>
      <c r="C45" s="253" t="s">
        <v>564</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row>
    <row r="46" spans="1:35" ht="24" customHeight="1" x14ac:dyDescent="0.2">
      <c r="A46" s="6"/>
      <c r="B46" s="73"/>
      <c r="C46" s="253" t="s">
        <v>565</v>
      </c>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row>
    <row r="47" spans="1:35" ht="15" customHeight="1" thickBot="1" x14ac:dyDescent="0.25"/>
    <row r="48" spans="1:35" ht="15" customHeight="1" thickBot="1" x14ac:dyDescent="0.25">
      <c r="C48" s="401" t="s">
        <v>541</v>
      </c>
      <c r="D48" s="401"/>
      <c r="E48" s="401"/>
      <c r="F48" s="401"/>
      <c r="G48" s="401"/>
      <c r="H48" s="401"/>
      <c r="I48" s="402"/>
      <c r="J48" s="403"/>
      <c r="K48" s="403"/>
      <c r="L48" s="403"/>
      <c r="M48" s="403"/>
      <c r="N48" s="403"/>
      <c r="O48" s="403"/>
      <c r="P48" s="403"/>
      <c r="Q48" s="403"/>
      <c r="R48" s="403"/>
      <c r="S48" s="403"/>
      <c r="T48" s="403"/>
      <c r="U48" s="403"/>
      <c r="V48" s="403"/>
      <c r="W48" s="403"/>
      <c r="X48" s="403"/>
      <c r="Y48" s="403"/>
      <c r="Z48" s="403"/>
      <c r="AA48" s="403"/>
      <c r="AB48" s="403"/>
      <c r="AC48" s="403"/>
      <c r="AD48" s="404"/>
      <c r="AG48" s="130">
        <f>IF(OR(AND($M$37="",$I$48=""),AND($M$37="x",$I$48&lt;&gt;""),AND($M$38="X",$I$48=""),AND($M$39="X",$I$48="")),0,1)</f>
        <v>0</v>
      </c>
    </row>
    <row r="49" spans="1:36" ht="15" customHeight="1" thickBot="1" x14ac:dyDescent="0.25"/>
    <row r="50" spans="1:36" ht="15" customHeight="1" thickBot="1" x14ac:dyDescent="0.25">
      <c r="C50" s="401" t="s">
        <v>542</v>
      </c>
      <c r="D50" s="401"/>
      <c r="E50" s="401"/>
      <c r="F50" s="401"/>
      <c r="G50" s="401"/>
      <c r="H50" s="401"/>
      <c r="I50" s="402"/>
      <c r="J50" s="403"/>
      <c r="K50" s="403"/>
      <c r="L50" s="403"/>
      <c r="M50" s="403"/>
      <c r="N50" s="403"/>
      <c r="O50" s="403"/>
      <c r="P50" s="403"/>
      <c r="Q50" s="403"/>
      <c r="R50" s="403"/>
      <c r="S50" s="403"/>
      <c r="T50" s="403"/>
      <c r="U50" s="403"/>
      <c r="V50" s="403"/>
      <c r="W50" s="403"/>
      <c r="X50" s="403"/>
      <c r="Y50" s="403"/>
      <c r="Z50" s="403"/>
      <c r="AA50" s="403"/>
      <c r="AB50" s="403"/>
      <c r="AC50" s="403"/>
      <c r="AD50" s="404"/>
      <c r="AG50" s="130">
        <f>IF(OR(AND($V$37="",$I$50=""),AND($V$37="x",$I$50&lt;&gt;""),AND($V$38="X",$I$50=""),AND($V$39="X",$I$50="")),0,1)</f>
        <v>0</v>
      </c>
    </row>
    <row r="51" spans="1:36" ht="15" customHeight="1" x14ac:dyDescent="0.2"/>
    <row r="52" spans="1:36" ht="15" customHeight="1" x14ac:dyDescent="0.2">
      <c r="B52" s="225" t="str">
        <f>IF(AG48=0,"","Error: Debe completar toda la información requerida.")</f>
        <v/>
      </c>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row>
    <row r="53" spans="1:36" ht="15" customHeight="1" x14ac:dyDescent="0.2">
      <c r="B53" s="225" t="str">
        <f>IF(AG50=0,"","Error: Debe completar toda la información requerida.")</f>
        <v/>
      </c>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row>
    <row r="54" spans="1:36" ht="36" customHeight="1" x14ac:dyDescent="0.2">
      <c r="A54" s="6" t="s">
        <v>36</v>
      </c>
      <c r="B54" s="321" t="s">
        <v>575</v>
      </c>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row>
    <row r="55" spans="1:36" ht="15" customHeight="1" x14ac:dyDescent="0.2">
      <c r="C55" s="253" t="s">
        <v>571</v>
      </c>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row>
    <row r="56" spans="1:36" ht="24" customHeight="1" x14ac:dyDescent="0.2">
      <c r="C56" s="400" t="s">
        <v>572</v>
      </c>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G56" s="12" t="s">
        <v>862</v>
      </c>
    </row>
    <row r="57" spans="1:36" ht="24" customHeight="1" x14ac:dyDescent="0.2">
      <c r="C57" s="267" t="s">
        <v>573</v>
      </c>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G57" s="12">
        <f>+COUNTBLANK(C59:H63)</f>
        <v>29</v>
      </c>
      <c r="AH57" s="12">
        <v>29</v>
      </c>
      <c r="AI57" s="12">
        <v>26</v>
      </c>
    </row>
    <row r="58" spans="1:36" ht="15" customHeight="1" thickBot="1" x14ac:dyDescent="0.25">
      <c r="AG58" s="116" t="s">
        <v>863</v>
      </c>
      <c r="AH58" s="117" t="s">
        <v>864</v>
      </c>
      <c r="AI58" s="117" t="s">
        <v>865</v>
      </c>
      <c r="AJ58" s="117" t="s">
        <v>866</v>
      </c>
    </row>
    <row r="59" spans="1:36" ht="15" customHeight="1" thickBot="1" x14ac:dyDescent="0.25">
      <c r="C59" s="322"/>
      <c r="D59" s="323"/>
      <c r="E59" s="323"/>
      <c r="F59" s="324"/>
      <c r="G59" s="8" t="s">
        <v>574</v>
      </c>
      <c r="AG59" s="116">
        <f>C59</f>
        <v>0</v>
      </c>
      <c r="AH59" s="117">
        <f>COUNTIF(E61:H63,"NS")</f>
        <v>0</v>
      </c>
      <c r="AI59" s="117">
        <f>+SUM(E61:H63)</f>
        <v>0</v>
      </c>
      <c r="AJ59" s="118">
        <f>IF($AG$57=29,0,IF(OR(AND(AG59=0,AH59&gt;0),AND(AG59="ns",AI59&gt;0),AND(AG59="ns",AH59=0,AI59=0)),1,IF(OR(AND(AG59&gt;0,AH59=2),AND(AG59="ns",AH59=2),AND(AG59="ns",AI59=0,AH59&gt;0),AG59=AI59),0,1)))</f>
        <v>0</v>
      </c>
    </row>
    <row r="60" spans="1:36" ht="15" customHeight="1" x14ac:dyDescent="0.2"/>
    <row r="61" spans="1:36" ht="15" customHeight="1" x14ac:dyDescent="0.2">
      <c r="E61" s="244"/>
      <c r="F61" s="245"/>
      <c r="G61" s="245"/>
      <c r="H61" s="246"/>
      <c r="I61" s="7" t="s">
        <v>566</v>
      </c>
      <c r="AG61" s="130">
        <f>IF(OR(AND($M$37="",E61=""),AND($M$37="x",E61&lt;&gt;""),AND($M$38="X",E61=""),AND($M$39="X",E61="")),0,1)</f>
        <v>0</v>
      </c>
      <c r="AH61" s="12">
        <f>IF(OR(AG57=29,AND(C59&lt;&gt;"",OR(E61&lt;&gt;"",E63&lt;&gt;""))),0,1)</f>
        <v>0</v>
      </c>
    </row>
    <row r="62" spans="1:36" ht="15" customHeight="1" x14ac:dyDescent="0.2"/>
    <row r="63" spans="1:36" ht="15" customHeight="1" x14ac:dyDescent="0.2">
      <c r="E63" s="244"/>
      <c r="F63" s="245"/>
      <c r="G63" s="245"/>
      <c r="H63" s="246"/>
      <c r="I63" s="7" t="s">
        <v>567</v>
      </c>
      <c r="AG63" s="130">
        <f>IF(OR(AND($V$37="",E63=""),AND($V$37="x",E63&lt;&gt;""),AND($V$38="X",E63=""),AND($V$39="X",E63="")),0,1)</f>
        <v>0</v>
      </c>
    </row>
    <row r="64" spans="1:36" ht="15" customHeight="1" x14ac:dyDescent="0.2">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row>
    <row r="65" spans="1:36" ht="15" customHeight="1" x14ac:dyDescent="0.2">
      <c r="B65" s="228" t="str">
        <f>IF(AJ59=0,"","Error: Verificar sumas por desagregados.")</f>
        <v/>
      </c>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row>
    <row r="66" spans="1:36" ht="19.5" customHeight="1" thickBot="1" x14ac:dyDescent="0.25">
      <c r="B66" s="225" t="str">
        <f>IF(SUM(AG61:AH63)=0,"","Error: Debe completar toda la información requerida o revisar las instrucciones comparando lo contestado en la pregunta 2.")</f>
        <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row>
    <row r="67" spans="1:36" ht="15" customHeight="1" thickBot="1" x14ac:dyDescent="0.25">
      <c r="B67" s="354" t="s">
        <v>34</v>
      </c>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6"/>
    </row>
    <row r="68" spans="1:36" ht="15" customHeight="1" thickBot="1" x14ac:dyDescent="0.25">
      <c r="B68" s="296" t="s">
        <v>702</v>
      </c>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8"/>
    </row>
    <row r="69" spans="1:36" ht="15" customHeight="1" x14ac:dyDescent="0.2">
      <c r="B69" s="385" t="s">
        <v>548</v>
      </c>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7"/>
    </row>
    <row r="70" spans="1:36" ht="24" customHeight="1" x14ac:dyDescent="0.2">
      <c r="B70" s="94"/>
      <c r="C70" s="263" t="s">
        <v>35</v>
      </c>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4"/>
    </row>
    <row r="71" spans="1:36" ht="24" customHeight="1" x14ac:dyDescent="0.2">
      <c r="B71" s="95"/>
      <c r="C71" s="304" t="s">
        <v>701</v>
      </c>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5"/>
    </row>
    <row r="72" spans="1:36" ht="15" customHeight="1" x14ac:dyDescent="0.2">
      <c r="AG72" s="12" t="s">
        <v>862</v>
      </c>
    </row>
    <row r="73" spans="1:36" ht="24" customHeight="1" x14ac:dyDescent="0.2">
      <c r="A73" s="6" t="s">
        <v>37</v>
      </c>
      <c r="B73" s="271" t="s">
        <v>576</v>
      </c>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G73" s="12">
        <f>+COUNTBLANK(C75:H79)</f>
        <v>29</v>
      </c>
      <c r="AH73" s="12">
        <v>29</v>
      </c>
      <c r="AI73" s="12">
        <v>26</v>
      </c>
    </row>
    <row r="74" spans="1:36" ht="15" customHeight="1" thickBot="1" x14ac:dyDescent="0.25">
      <c r="AG74" s="116" t="s">
        <v>863</v>
      </c>
      <c r="AH74" s="117" t="s">
        <v>864</v>
      </c>
      <c r="AI74" s="117" t="s">
        <v>865</v>
      </c>
      <c r="AJ74" s="117" t="s">
        <v>866</v>
      </c>
    </row>
    <row r="75" spans="1:36" ht="15" customHeight="1" thickBot="1" x14ac:dyDescent="0.25">
      <c r="C75" s="322"/>
      <c r="D75" s="323"/>
      <c r="E75" s="323"/>
      <c r="F75" s="324"/>
      <c r="G75" s="8" t="s">
        <v>577</v>
      </c>
      <c r="AG75" s="116">
        <f>C75</f>
        <v>0</v>
      </c>
      <c r="AH75" s="117">
        <f>COUNTIF(E77:H79,"NS")</f>
        <v>0</v>
      </c>
      <c r="AI75" s="117">
        <f>+SUM(E77:H79)</f>
        <v>0</v>
      </c>
      <c r="AJ75" s="118">
        <f>IF(AG73=29,0,IF(OR(AND(AG75=0,AH75&gt;0),AND(AG75="ns",AI75&gt;0),AND(AG75="ns",AH75=0,AI75=0)),1,IF(OR(AND(AG75&gt;0,AH75=2),AND(AG75="ns",AH75=2),AND(AG75="ns",AI75=0,AH75&gt;0),AG75=AI75),0,1)))</f>
        <v>0</v>
      </c>
    </row>
    <row r="76" spans="1:36" ht="15" customHeight="1" x14ac:dyDescent="0.2"/>
    <row r="77" spans="1:36" ht="15" customHeight="1" x14ac:dyDescent="0.2">
      <c r="E77" s="244"/>
      <c r="F77" s="245"/>
      <c r="G77" s="245"/>
      <c r="H77" s="246"/>
      <c r="I77" s="7" t="s">
        <v>535</v>
      </c>
    </row>
    <row r="78" spans="1:36" ht="15" customHeight="1" x14ac:dyDescent="0.2"/>
    <row r="79" spans="1:36" ht="15" customHeight="1" x14ac:dyDescent="0.2">
      <c r="E79" s="244"/>
      <c r="F79" s="245"/>
      <c r="G79" s="245"/>
      <c r="H79" s="246"/>
      <c r="I79" s="7" t="s">
        <v>536</v>
      </c>
    </row>
    <row r="80" spans="1:36" ht="15" customHeight="1" x14ac:dyDescent="0.2">
      <c r="B80" s="225" t="str">
        <f>IF(OR(AG73=29,AG73=26),"","Error: Debe completar toda la información requerida.")</f>
        <v/>
      </c>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row>
    <row r="81" spans="1:34" ht="15" customHeight="1" x14ac:dyDescent="0.2">
      <c r="B81" s="228" t="str">
        <f>IF(AJ75=0,"","Error: Verificar sumas por desagregados.")</f>
        <v/>
      </c>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row>
    <row r="82" spans="1:34" ht="15" customHeight="1" thickBot="1" x14ac:dyDescent="0.25"/>
    <row r="83" spans="1:34" ht="15" customHeight="1" thickBot="1" x14ac:dyDescent="0.25">
      <c r="B83" s="296" t="s">
        <v>543</v>
      </c>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8"/>
    </row>
    <row r="84" spans="1:34" x14ac:dyDescent="0.2">
      <c r="B84" s="299" t="s">
        <v>548</v>
      </c>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1"/>
    </row>
    <row r="85" spans="1:34" ht="60" customHeight="1" x14ac:dyDescent="0.2">
      <c r="B85" s="94"/>
      <c r="C85" s="263" t="s">
        <v>703</v>
      </c>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4"/>
    </row>
    <row r="86" spans="1:34" ht="24" customHeight="1" x14ac:dyDescent="0.2">
      <c r="B86" s="94"/>
      <c r="C86" s="96"/>
      <c r="D86" s="263" t="s">
        <v>704</v>
      </c>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4"/>
    </row>
    <row r="87" spans="1:34" ht="60" customHeight="1" x14ac:dyDescent="0.2">
      <c r="B87" s="94"/>
      <c r="C87" s="96"/>
      <c r="D87" s="263" t="s">
        <v>705</v>
      </c>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4"/>
    </row>
    <row r="88" spans="1:34" ht="48" customHeight="1" x14ac:dyDescent="0.2">
      <c r="B88" s="94"/>
      <c r="C88" s="96"/>
      <c r="D88" s="263" t="s">
        <v>707</v>
      </c>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4"/>
    </row>
    <row r="89" spans="1:34" ht="36" customHeight="1" x14ac:dyDescent="0.2">
      <c r="B89" s="94"/>
      <c r="C89" s="96"/>
      <c r="D89" s="263" t="s">
        <v>706</v>
      </c>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4"/>
    </row>
    <row r="90" spans="1:34" ht="36" customHeight="1" x14ac:dyDescent="0.2">
      <c r="B90" s="94"/>
      <c r="C90" s="96"/>
      <c r="D90" s="263" t="s">
        <v>708</v>
      </c>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3"/>
      <c r="AC90" s="263"/>
      <c r="AD90" s="264"/>
    </row>
    <row r="91" spans="1:34" ht="36" customHeight="1" x14ac:dyDescent="0.2">
      <c r="B91" s="95"/>
      <c r="C91" s="304" t="s">
        <v>709</v>
      </c>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5"/>
    </row>
    <row r="92" spans="1:34" ht="15" customHeight="1" x14ac:dyDescent="0.2"/>
    <row r="93" spans="1:34" ht="36" customHeight="1" x14ac:dyDescent="0.2">
      <c r="A93" s="6" t="s">
        <v>55</v>
      </c>
      <c r="B93" s="321" t="s">
        <v>578</v>
      </c>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row>
    <row r="94" spans="1:34" ht="36" customHeight="1" x14ac:dyDescent="0.2">
      <c r="C94" s="243" t="s">
        <v>579</v>
      </c>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G94" s="12" t="s">
        <v>862</v>
      </c>
    </row>
    <row r="95" spans="1:34" ht="36" customHeight="1" x14ac:dyDescent="0.2">
      <c r="C95" s="243" t="s">
        <v>580</v>
      </c>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G95" s="12">
        <f>+COUNTBLANK(S98:AD105)</f>
        <v>96</v>
      </c>
      <c r="AH95" s="12">
        <v>96</v>
      </c>
    </row>
    <row r="96" spans="1:34" x14ac:dyDescent="0.2"/>
    <row r="97" spans="2:34" ht="112.5" customHeight="1" x14ac:dyDescent="0.2">
      <c r="C97" s="270" t="s">
        <v>38</v>
      </c>
      <c r="D97" s="270"/>
      <c r="E97" s="270"/>
      <c r="F97" s="270"/>
      <c r="G97" s="270"/>
      <c r="H97" s="270"/>
      <c r="I97" s="270"/>
      <c r="J97" s="270"/>
      <c r="K97" s="270"/>
      <c r="L97" s="270"/>
      <c r="M97" s="270"/>
      <c r="N97" s="270"/>
      <c r="O97" s="270"/>
      <c r="P97" s="270"/>
      <c r="Q97" s="270"/>
      <c r="R97" s="270"/>
      <c r="S97" s="265" t="s">
        <v>582</v>
      </c>
      <c r="T97" s="265"/>
      <c r="U97" s="265"/>
      <c r="V97" s="265"/>
      <c r="W97" s="265"/>
      <c r="X97" s="265"/>
      <c r="Y97" s="270" t="s">
        <v>581</v>
      </c>
      <c r="Z97" s="270"/>
      <c r="AA97" s="270"/>
      <c r="AB97" s="270"/>
      <c r="AC97" s="270"/>
      <c r="AD97" s="270"/>
      <c r="AH97" s="12" t="s">
        <v>862</v>
      </c>
    </row>
    <row r="98" spans="2:34" ht="15" customHeight="1" x14ac:dyDescent="0.2">
      <c r="C98" s="16" t="s">
        <v>27</v>
      </c>
      <c r="D98" s="351" t="s">
        <v>40</v>
      </c>
      <c r="E98" s="351"/>
      <c r="F98" s="351"/>
      <c r="G98" s="351"/>
      <c r="H98" s="351"/>
      <c r="I98" s="351"/>
      <c r="J98" s="351"/>
      <c r="K98" s="351"/>
      <c r="L98" s="351"/>
      <c r="M98" s="351"/>
      <c r="N98" s="351"/>
      <c r="O98" s="351"/>
      <c r="P98" s="351"/>
      <c r="Q98" s="351"/>
      <c r="R98" s="351"/>
      <c r="S98" s="248"/>
      <c r="T98" s="248"/>
      <c r="U98" s="248"/>
      <c r="V98" s="248"/>
      <c r="W98" s="248"/>
      <c r="X98" s="248"/>
      <c r="Y98" s="248"/>
      <c r="Z98" s="248"/>
      <c r="AA98" s="248"/>
      <c r="AB98" s="248"/>
      <c r="AC98" s="248"/>
      <c r="AD98" s="248"/>
      <c r="AG98" s="12">
        <v>1</v>
      </c>
      <c r="AH98" s="12">
        <f>IF($AG$95=96,0,IF(OR(AND(S98=1,Y98&lt;&gt;""),AND(S98=2,Y98=""),AND(S98=9,Y98="")),0,1))</f>
        <v>0</v>
      </c>
    </row>
    <row r="99" spans="2:34" ht="15" customHeight="1" x14ac:dyDescent="0.2">
      <c r="C99" s="16" t="s">
        <v>28</v>
      </c>
      <c r="D99" s="351" t="s">
        <v>41</v>
      </c>
      <c r="E99" s="351"/>
      <c r="F99" s="351"/>
      <c r="G99" s="351"/>
      <c r="H99" s="351"/>
      <c r="I99" s="351"/>
      <c r="J99" s="351"/>
      <c r="K99" s="351"/>
      <c r="L99" s="351"/>
      <c r="M99" s="351"/>
      <c r="N99" s="351"/>
      <c r="O99" s="351"/>
      <c r="P99" s="351"/>
      <c r="Q99" s="351"/>
      <c r="R99" s="351"/>
      <c r="S99" s="248"/>
      <c r="T99" s="248"/>
      <c r="U99" s="248"/>
      <c r="V99" s="248"/>
      <c r="W99" s="248"/>
      <c r="X99" s="248"/>
      <c r="Y99" s="248"/>
      <c r="Z99" s="248"/>
      <c r="AA99" s="248"/>
      <c r="AB99" s="248"/>
      <c r="AC99" s="248"/>
      <c r="AD99" s="248"/>
      <c r="AG99" s="12">
        <v>2</v>
      </c>
      <c r="AH99" s="12">
        <f t="shared" ref="AH99:AH105" si="0">IF($AG$95=96,0,IF(OR(AND(S99=1,Y99&lt;&gt;""),AND(S99=2,Y99=""),AND(S99=9,Y99="")),0,1))</f>
        <v>0</v>
      </c>
    </row>
    <row r="100" spans="2:34" ht="15" customHeight="1" x14ac:dyDescent="0.2">
      <c r="C100" s="16" t="s">
        <v>42</v>
      </c>
      <c r="D100" s="351" t="s">
        <v>43</v>
      </c>
      <c r="E100" s="351"/>
      <c r="F100" s="351"/>
      <c r="G100" s="351"/>
      <c r="H100" s="351"/>
      <c r="I100" s="351"/>
      <c r="J100" s="351"/>
      <c r="K100" s="351"/>
      <c r="L100" s="351"/>
      <c r="M100" s="351"/>
      <c r="N100" s="351"/>
      <c r="O100" s="351"/>
      <c r="P100" s="351"/>
      <c r="Q100" s="351"/>
      <c r="R100" s="351"/>
      <c r="S100" s="248"/>
      <c r="T100" s="248"/>
      <c r="U100" s="248"/>
      <c r="V100" s="248"/>
      <c r="W100" s="248"/>
      <c r="X100" s="248"/>
      <c r="Y100" s="248"/>
      <c r="Z100" s="248"/>
      <c r="AA100" s="248"/>
      <c r="AB100" s="248"/>
      <c r="AC100" s="248"/>
      <c r="AD100" s="248"/>
      <c r="AG100" s="12">
        <v>9</v>
      </c>
      <c r="AH100" s="12">
        <f t="shared" si="0"/>
        <v>0</v>
      </c>
    </row>
    <row r="101" spans="2:34" ht="15" customHeight="1" x14ac:dyDescent="0.2">
      <c r="C101" s="16" t="s">
        <v>44</v>
      </c>
      <c r="D101" s="351" t="s">
        <v>45</v>
      </c>
      <c r="E101" s="351"/>
      <c r="F101" s="351"/>
      <c r="G101" s="351"/>
      <c r="H101" s="351"/>
      <c r="I101" s="351"/>
      <c r="J101" s="351"/>
      <c r="K101" s="351"/>
      <c r="L101" s="351"/>
      <c r="M101" s="351"/>
      <c r="N101" s="351"/>
      <c r="O101" s="351"/>
      <c r="P101" s="351"/>
      <c r="Q101" s="351"/>
      <c r="R101" s="351"/>
      <c r="S101" s="248"/>
      <c r="T101" s="248"/>
      <c r="U101" s="248"/>
      <c r="V101" s="248"/>
      <c r="W101" s="248"/>
      <c r="X101" s="248"/>
      <c r="Y101" s="248"/>
      <c r="Z101" s="248"/>
      <c r="AA101" s="248"/>
      <c r="AB101" s="248"/>
      <c r="AC101" s="248"/>
      <c r="AD101" s="248"/>
      <c r="AH101" s="12">
        <f t="shared" si="0"/>
        <v>0</v>
      </c>
    </row>
    <row r="102" spans="2:34" ht="15" customHeight="1" x14ac:dyDescent="0.2">
      <c r="C102" s="16" t="s">
        <v>46</v>
      </c>
      <c r="D102" s="351" t="s">
        <v>47</v>
      </c>
      <c r="E102" s="351"/>
      <c r="F102" s="351"/>
      <c r="G102" s="351"/>
      <c r="H102" s="351"/>
      <c r="I102" s="351"/>
      <c r="J102" s="351"/>
      <c r="K102" s="351"/>
      <c r="L102" s="351"/>
      <c r="M102" s="351"/>
      <c r="N102" s="351"/>
      <c r="O102" s="351"/>
      <c r="P102" s="351"/>
      <c r="Q102" s="351"/>
      <c r="R102" s="351"/>
      <c r="S102" s="248"/>
      <c r="T102" s="248"/>
      <c r="U102" s="248"/>
      <c r="V102" s="248"/>
      <c r="W102" s="248"/>
      <c r="X102" s="248"/>
      <c r="Y102" s="248"/>
      <c r="Z102" s="248"/>
      <c r="AA102" s="248"/>
      <c r="AB102" s="248"/>
      <c r="AC102" s="248"/>
      <c r="AD102" s="248"/>
      <c r="AH102" s="12">
        <f t="shared" si="0"/>
        <v>0</v>
      </c>
    </row>
    <row r="103" spans="2:34" ht="15" customHeight="1" x14ac:dyDescent="0.2">
      <c r="C103" s="16" t="s">
        <v>48</v>
      </c>
      <c r="D103" s="351" t="s">
        <v>49</v>
      </c>
      <c r="E103" s="351"/>
      <c r="F103" s="351"/>
      <c r="G103" s="351"/>
      <c r="H103" s="351"/>
      <c r="I103" s="351"/>
      <c r="J103" s="351"/>
      <c r="K103" s="351"/>
      <c r="L103" s="351"/>
      <c r="M103" s="351"/>
      <c r="N103" s="351"/>
      <c r="O103" s="351"/>
      <c r="P103" s="351"/>
      <c r="Q103" s="351"/>
      <c r="R103" s="351"/>
      <c r="S103" s="248"/>
      <c r="T103" s="248"/>
      <c r="U103" s="248"/>
      <c r="V103" s="248"/>
      <c r="W103" s="248"/>
      <c r="X103" s="248"/>
      <c r="Y103" s="248"/>
      <c r="Z103" s="248"/>
      <c r="AA103" s="248"/>
      <c r="AB103" s="248"/>
      <c r="AC103" s="248"/>
      <c r="AD103" s="248"/>
      <c r="AH103" s="12">
        <f t="shared" si="0"/>
        <v>0</v>
      </c>
    </row>
    <row r="104" spans="2:34" ht="15" customHeight="1" x14ac:dyDescent="0.2">
      <c r="C104" s="16" t="s">
        <v>50</v>
      </c>
      <c r="D104" s="351" t="s">
        <v>51</v>
      </c>
      <c r="E104" s="351"/>
      <c r="F104" s="351"/>
      <c r="G104" s="351"/>
      <c r="H104" s="351"/>
      <c r="I104" s="351"/>
      <c r="J104" s="351"/>
      <c r="K104" s="351"/>
      <c r="L104" s="351"/>
      <c r="M104" s="351"/>
      <c r="N104" s="351"/>
      <c r="O104" s="351"/>
      <c r="P104" s="351"/>
      <c r="Q104" s="351"/>
      <c r="R104" s="351"/>
      <c r="S104" s="248"/>
      <c r="T104" s="248"/>
      <c r="U104" s="248"/>
      <c r="V104" s="248"/>
      <c r="W104" s="248"/>
      <c r="X104" s="248"/>
      <c r="Y104" s="248"/>
      <c r="Z104" s="248"/>
      <c r="AA104" s="248"/>
      <c r="AB104" s="248"/>
      <c r="AC104" s="248"/>
      <c r="AD104" s="248"/>
      <c r="AG104" s="119" t="s">
        <v>867</v>
      </c>
      <c r="AH104" s="12">
        <f t="shared" si="0"/>
        <v>0</v>
      </c>
    </row>
    <row r="105" spans="2:34" ht="15" customHeight="1" x14ac:dyDescent="0.2">
      <c r="C105" s="16" t="s">
        <v>52</v>
      </c>
      <c r="D105" s="351" t="s">
        <v>538</v>
      </c>
      <c r="E105" s="351"/>
      <c r="F105" s="351"/>
      <c r="G105" s="351"/>
      <c r="H105" s="351"/>
      <c r="I105" s="351"/>
      <c r="J105" s="351"/>
      <c r="K105" s="351"/>
      <c r="L105" s="351"/>
      <c r="M105" s="351"/>
      <c r="N105" s="351"/>
      <c r="O105" s="351"/>
      <c r="P105" s="351"/>
      <c r="Q105" s="351"/>
      <c r="R105" s="351"/>
      <c r="S105" s="248"/>
      <c r="T105" s="248"/>
      <c r="U105" s="248"/>
      <c r="V105" s="248"/>
      <c r="W105" s="248"/>
      <c r="X105" s="248"/>
      <c r="Y105" s="248"/>
      <c r="Z105" s="248"/>
      <c r="AA105" s="248"/>
      <c r="AB105" s="248"/>
      <c r="AC105" s="248"/>
      <c r="AD105" s="248"/>
      <c r="AG105" s="120">
        <f>IF(OR(AND(S105="",G108=""),AND(S105=2,G108=""),AND(S105=9,G108=""),AND(S105=1,G108&lt;&gt;"")),0,1)</f>
        <v>0</v>
      </c>
      <c r="AH105" s="12">
        <f t="shared" si="0"/>
        <v>0</v>
      </c>
    </row>
    <row r="106" spans="2:34" ht="15" customHeight="1" x14ac:dyDescent="0.2">
      <c r="X106" s="68" t="s">
        <v>53</v>
      </c>
      <c r="Y106" s="270">
        <f>IF(AND(SUM(Y98:AD105)=0,COUNTIF(Y98:AD105,"NS")&gt;0),"NS",SUM(Y98:AD105))</f>
        <v>0</v>
      </c>
      <c r="Z106" s="270"/>
      <c r="AA106" s="270"/>
      <c r="AB106" s="270"/>
      <c r="AC106" s="270"/>
      <c r="AD106" s="270"/>
      <c r="AH106" s="130">
        <f>+SUM(AH98:AH105)</f>
        <v>0</v>
      </c>
    </row>
    <row r="107" spans="2:34" ht="15" customHeight="1" x14ac:dyDescent="0.2"/>
    <row r="108" spans="2:34" ht="45" customHeight="1" x14ac:dyDescent="0.2">
      <c r="C108" s="320" t="s">
        <v>781</v>
      </c>
      <c r="D108" s="320"/>
      <c r="E108" s="320"/>
      <c r="F108" s="320"/>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row>
    <row r="109" spans="2:34" ht="15" customHeight="1" x14ac:dyDescent="0.2"/>
    <row r="110" spans="2:34" ht="24" customHeight="1" x14ac:dyDescent="0.2">
      <c r="C110" s="314" t="s">
        <v>550</v>
      </c>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row>
    <row r="111" spans="2:34" ht="60" customHeight="1" x14ac:dyDescent="0.2">
      <c r="C111" s="244"/>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6"/>
    </row>
    <row r="112" spans="2:34" ht="15" customHeight="1" x14ac:dyDescent="0.2">
      <c r="B112" s="225" t="str">
        <f>IF(AH106=0,"","Error: Debe completar toda la información requerida.")</f>
        <v/>
      </c>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row>
    <row r="113" spans="1:36" ht="15" customHeight="1" x14ac:dyDescent="0.2">
      <c r="B113" s="228" t="str">
        <f>IF(AG105=0,"","Error: Debe especificar el otro.")</f>
        <v/>
      </c>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row>
    <row r="114" spans="1:36" ht="15" customHeight="1" thickBot="1" x14ac:dyDescent="0.25"/>
    <row r="115" spans="1:36" ht="15" customHeight="1" thickBot="1" x14ac:dyDescent="0.25">
      <c r="B115" s="354" t="s">
        <v>54</v>
      </c>
      <c r="C115" s="355"/>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55"/>
      <c r="AD115" s="356"/>
    </row>
    <row r="116" spans="1:36" ht="15" customHeight="1" thickBot="1" x14ac:dyDescent="0.25">
      <c r="B116" s="296" t="s">
        <v>547</v>
      </c>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7"/>
      <c r="Y116" s="297"/>
      <c r="Z116" s="297"/>
      <c r="AA116" s="297"/>
      <c r="AB116" s="297"/>
      <c r="AC116" s="297"/>
      <c r="AD116" s="298"/>
    </row>
    <row r="117" spans="1:36" ht="15" customHeight="1" x14ac:dyDescent="0.2">
      <c r="B117" s="347" t="s">
        <v>22</v>
      </c>
      <c r="C117" s="348"/>
      <c r="D117" s="348"/>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9"/>
    </row>
    <row r="118" spans="1:36" ht="36" customHeight="1" x14ac:dyDescent="0.2">
      <c r="B118" s="38"/>
      <c r="C118" s="380" t="s">
        <v>583</v>
      </c>
      <c r="D118" s="380"/>
      <c r="E118" s="380"/>
      <c r="F118" s="380"/>
      <c r="G118" s="380"/>
      <c r="H118" s="380"/>
      <c r="I118" s="380"/>
      <c r="J118" s="380"/>
      <c r="K118" s="380"/>
      <c r="L118" s="380"/>
      <c r="M118" s="380"/>
      <c r="N118" s="380"/>
      <c r="O118" s="380"/>
      <c r="P118" s="380"/>
      <c r="Q118" s="380"/>
      <c r="R118" s="380"/>
      <c r="S118" s="380"/>
      <c r="T118" s="380"/>
      <c r="U118" s="380"/>
      <c r="V118" s="380"/>
      <c r="W118" s="380"/>
      <c r="X118" s="380"/>
      <c r="Y118" s="380"/>
      <c r="Z118" s="380"/>
      <c r="AA118" s="380"/>
      <c r="AB118" s="380"/>
      <c r="AC118" s="380"/>
      <c r="AD118" s="381"/>
    </row>
    <row r="119" spans="1:36" ht="24" customHeight="1" x14ac:dyDescent="0.2">
      <c r="B119" s="39"/>
      <c r="C119" s="314" t="s">
        <v>782</v>
      </c>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50"/>
    </row>
    <row r="120" spans="1:36" ht="15" customHeight="1" x14ac:dyDescent="0.2"/>
    <row r="121" spans="1:36" ht="24" customHeight="1" x14ac:dyDescent="0.2">
      <c r="A121" s="6" t="s">
        <v>557</v>
      </c>
      <c r="B121" s="271" t="s">
        <v>584</v>
      </c>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G121" s="12" t="s">
        <v>862</v>
      </c>
    </row>
    <row r="122" spans="1:36" ht="24" customHeight="1" x14ac:dyDescent="0.2">
      <c r="A122" s="6"/>
      <c r="B122" s="73"/>
      <c r="C122" s="409" t="s">
        <v>585</v>
      </c>
      <c r="D122" s="409"/>
      <c r="E122" s="409"/>
      <c r="F122" s="409"/>
      <c r="G122" s="409"/>
      <c r="H122" s="409"/>
      <c r="I122" s="409"/>
      <c r="J122" s="409"/>
      <c r="K122" s="409"/>
      <c r="L122" s="409"/>
      <c r="M122" s="409"/>
      <c r="N122" s="409"/>
      <c r="O122" s="409"/>
      <c r="P122" s="409"/>
      <c r="Q122" s="409"/>
      <c r="R122" s="409"/>
      <c r="S122" s="409"/>
      <c r="T122" s="409"/>
      <c r="U122" s="409"/>
      <c r="V122" s="409"/>
      <c r="W122" s="409"/>
      <c r="X122" s="409"/>
      <c r="Y122" s="409"/>
      <c r="Z122" s="409"/>
      <c r="AA122" s="409"/>
      <c r="AB122" s="409"/>
      <c r="AC122" s="409"/>
      <c r="AD122" s="409"/>
      <c r="AG122" s="12">
        <f>+COUNTBLANK(C124:H128)</f>
        <v>29</v>
      </c>
      <c r="AH122" s="12">
        <v>29</v>
      </c>
      <c r="AI122" s="12">
        <v>26</v>
      </c>
    </row>
    <row r="123" spans="1:36" ht="15" customHeight="1" thickBot="1" x14ac:dyDescent="0.25">
      <c r="AG123" s="116" t="s">
        <v>863</v>
      </c>
      <c r="AH123" s="117" t="s">
        <v>864</v>
      </c>
      <c r="AI123" s="117" t="s">
        <v>865</v>
      </c>
      <c r="AJ123" s="117" t="s">
        <v>866</v>
      </c>
    </row>
    <row r="124" spans="1:36" ht="15" customHeight="1" thickBot="1" x14ac:dyDescent="0.25">
      <c r="C124" s="402"/>
      <c r="D124" s="403"/>
      <c r="E124" s="403"/>
      <c r="F124" s="404"/>
      <c r="G124" s="8" t="s">
        <v>586</v>
      </c>
      <c r="AG124" s="116">
        <f>C124</f>
        <v>0</v>
      </c>
      <c r="AH124" s="117">
        <f>COUNTIF(E126:H128,"NS")</f>
        <v>0</v>
      </c>
      <c r="AI124" s="117">
        <f>+SUM(E126:H128)</f>
        <v>0</v>
      </c>
      <c r="AJ124" s="118">
        <f>IF(AG122=29,0,IF(OR(AND(AG124=0,AH124&gt;0),AND(AG124="ns",AI124&gt;0),AND(AG124="ns",AH124=0,AI124=0)),1,IF(OR(AND(AG124&gt;0,AH124=2),AND(AG124="ns",AH124=2),AND(AG124="ns",AI124=0,AH124&gt;0),AG124=AI124),0,1)))</f>
        <v>0</v>
      </c>
    </row>
    <row r="125" spans="1:36" ht="15" customHeight="1" x14ac:dyDescent="0.2"/>
    <row r="126" spans="1:36" ht="15" customHeight="1" x14ac:dyDescent="0.2">
      <c r="E126" s="302"/>
      <c r="F126" s="302"/>
      <c r="G126" s="302"/>
      <c r="H126" s="302"/>
      <c r="I126" s="7" t="s">
        <v>537</v>
      </c>
    </row>
    <row r="127" spans="1:36" ht="15" customHeight="1" x14ac:dyDescent="0.2"/>
    <row r="128" spans="1:36" ht="15" customHeight="1" x14ac:dyDescent="0.2">
      <c r="E128" s="302"/>
      <c r="F128" s="302"/>
      <c r="G128" s="302"/>
      <c r="H128" s="302"/>
      <c r="I128" s="7" t="s">
        <v>587</v>
      </c>
    </row>
    <row r="129" spans="1:42" ht="15" customHeight="1" x14ac:dyDescent="0.2">
      <c r="B129" s="225" t="str">
        <f>IF(OR(AG122=29,AG122=26),"","Error: Debe completar toda la información requerida.")</f>
        <v/>
      </c>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row>
    <row r="130" spans="1:42" ht="15" customHeight="1" x14ac:dyDescent="0.2">
      <c r="B130" s="228" t="str">
        <f>IF(AJ124=0,"","Error: Verificar sumas por desagregados.")</f>
        <v/>
      </c>
      <c r="C130" s="228"/>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row>
    <row r="131" spans="1:42" ht="15" customHeight="1" x14ac:dyDescent="0.2"/>
    <row r="132" spans="1:42" ht="24" customHeight="1" x14ac:dyDescent="0.25">
      <c r="A132" s="6" t="s">
        <v>67</v>
      </c>
      <c r="B132" s="271" t="s">
        <v>588</v>
      </c>
      <c r="C132" s="271"/>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1"/>
      <c r="AB132" s="271"/>
      <c r="AC132" s="271"/>
      <c r="AD132" s="271"/>
      <c r="AG132" s="121" t="s">
        <v>862</v>
      </c>
      <c r="AH132" s="122"/>
      <c r="AI132" s="122"/>
      <c r="AJ132" s="122"/>
      <c r="AK132" s="122"/>
      <c r="AL132" s="122"/>
      <c r="AM132" s="122"/>
      <c r="AN132" s="122"/>
      <c r="AO132" s="122"/>
      <c r="AP132" s="123"/>
    </row>
    <row r="133" spans="1:42" customFormat="1" ht="24" customHeight="1" x14ac:dyDescent="0.25">
      <c r="A133" s="66"/>
      <c r="B133" s="48"/>
      <c r="C133" s="243" t="s">
        <v>589</v>
      </c>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17"/>
      <c r="AF133" s="114"/>
      <c r="AG133" s="121">
        <f>COUNTBLANK(G137:AD138)</f>
        <v>48</v>
      </c>
      <c r="AH133" s="121">
        <v>48</v>
      </c>
      <c r="AI133" s="121">
        <v>32</v>
      </c>
      <c r="AJ133" s="122"/>
      <c r="AK133" s="122"/>
      <c r="AL133" s="122"/>
      <c r="AM133" s="122"/>
      <c r="AN133" s="122"/>
      <c r="AO133" s="122"/>
      <c r="AP133" s="123"/>
    </row>
    <row r="134" spans="1:42" ht="15" customHeight="1" x14ac:dyDescent="0.25">
      <c r="AG134" s="122"/>
      <c r="AH134" s="122"/>
      <c r="AI134" s="122"/>
      <c r="AJ134" s="122"/>
      <c r="AK134" s="122"/>
      <c r="AL134" s="122"/>
      <c r="AM134" s="122"/>
      <c r="AN134" s="122"/>
      <c r="AO134" s="122"/>
      <c r="AP134" s="123"/>
    </row>
    <row r="135" spans="1:42" ht="36" customHeight="1" x14ac:dyDescent="0.25">
      <c r="C135" s="270" t="s">
        <v>56</v>
      </c>
      <c r="D135" s="270"/>
      <c r="E135" s="270"/>
      <c r="F135" s="270"/>
      <c r="G135" s="270" t="s">
        <v>590</v>
      </c>
      <c r="H135" s="270"/>
      <c r="I135" s="270"/>
      <c r="J135" s="270"/>
      <c r="K135" s="270"/>
      <c r="L135" s="270"/>
      <c r="M135" s="270"/>
      <c r="N135" s="270"/>
      <c r="O135" s="270"/>
      <c r="P135" s="270"/>
      <c r="Q135" s="270"/>
      <c r="R135" s="270"/>
      <c r="S135" s="270"/>
      <c r="T135" s="270"/>
      <c r="U135" s="270"/>
      <c r="V135" s="270"/>
      <c r="W135" s="270"/>
      <c r="X135" s="270"/>
      <c r="Y135" s="270"/>
      <c r="Z135" s="270"/>
      <c r="AA135" s="270"/>
      <c r="AB135" s="270"/>
      <c r="AC135" s="270"/>
      <c r="AD135" s="270"/>
      <c r="AG135" s="122"/>
      <c r="AH135" s="122"/>
      <c r="AI135" s="122"/>
      <c r="AJ135" s="122"/>
      <c r="AK135" s="122"/>
      <c r="AL135" s="122"/>
      <c r="AM135" s="122"/>
      <c r="AN135" s="122"/>
      <c r="AO135" s="122"/>
      <c r="AP135" s="123"/>
    </row>
    <row r="136" spans="1:42" ht="68.25" customHeight="1" x14ac:dyDescent="0.25">
      <c r="C136" s="270"/>
      <c r="D136" s="270"/>
      <c r="E136" s="270"/>
      <c r="F136" s="270"/>
      <c r="G136" s="270" t="s">
        <v>57</v>
      </c>
      <c r="H136" s="270"/>
      <c r="I136" s="270"/>
      <c r="J136" s="254" t="s">
        <v>58</v>
      </c>
      <c r="K136" s="254"/>
      <c r="L136" s="254"/>
      <c r="M136" s="254" t="s">
        <v>59</v>
      </c>
      <c r="N136" s="254"/>
      <c r="O136" s="254"/>
      <c r="P136" s="254" t="s">
        <v>60</v>
      </c>
      <c r="Q136" s="254"/>
      <c r="R136" s="254"/>
      <c r="S136" s="254" t="s">
        <v>61</v>
      </c>
      <c r="T136" s="254"/>
      <c r="U136" s="254"/>
      <c r="V136" s="254" t="s">
        <v>62</v>
      </c>
      <c r="W136" s="254"/>
      <c r="X136" s="254"/>
      <c r="Y136" s="254" t="s">
        <v>63</v>
      </c>
      <c r="Z136" s="254"/>
      <c r="AA136" s="254"/>
      <c r="AB136" s="254" t="s">
        <v>64</v>
      </c>
      <c r="AC136" s="254"/>
      <c r="AD136" s="254"/>
      <c r="AG136" s="124" t="s">
        <v>863</v>
      </c>
      <c r="AH136" s="117" t="s">
        <v>864</v>
      </c>
      <c r="AI136" s="125" t="s">
        <v>865</v>
      </c>
      <c r="AJ136" s="117" t="s">
        <v>868</v>
      </c>
      <c r="AK136" s="122"/>
      <c r="AL136" s="121"/>
      <c r="AM136" s="117" t="s">
        <v>875</v>
      </c>
      <c r="AN136" s="125" t="s">
        <v>864</v>
      </c>
      <c r="AO136" s="117" t="s">
        <v>865</v>
      </c>
      <c r="AP136" s="125" t="s">
        <v>867</v>
      </c>
    </row>
    <row r="137" spans="1:42" ht="15" customHeight="1" x14ac:dyDescent="0.25">
      <c r="C137" s="16" t="s">
        <v>27</v>
      </c>
      <c r="D137" s="249" t="s">
        <v>65</v>
      </c>
      <c r="E137" s="249"/>
      <c r="F137" s="249"/>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G137" s="124">
        <f>G137</f>
        <v>0</v>
      </c>
      <c r="AH137" s="125">
        <f>COUNTIF(J137:AD137,"NS")</f>
        <v>0</v>
      </c>
      <c r="AI137" s="126">
        <f>SUM(J137:AD137)</f>
        <v>0</v>
      </c>
      <c r="AJ137" s="117">
        <f>IF($AG$133=48,0,IF(OR(AND(AG137=0,AH137&gt;0),AND(AG137="NS",AI137&gt;0),AND(AG137="NS",AI137=0,AH137=0)),1,IF(OR(AND(AH137&gt;=2,AI137&lt;AG137),AND(AG137="NS",AI137=0,AH137&gt;0),AG137=AI137),0,1)))</f>
        <v>0</v>
      </c>
      <c r="AK137" s="122"/>
      <c r="AL137" s="121" t="s">
        <v>57</v>
      </c>
      <c r="AM137" s="117">
        <f>C124</f>
        <v>0</v>
      </c>
      <c r="AN137" s="125">
        <f>COUNTIF(G137:I138,"NS")</f>
        <v>0</v>
      </c>
      <c r="AO137" s="127">
        <f>SUM(G137:I138)</f>
        <v>0</v>
      </c>
      <c r="AP137" s="118">
        <f>IF(AG133=29,0,IF(OR(AND(AM137=0,AN137&gt;0),AND(AM137="ns",AO137&gt;0),AND(AM137="ns",AN137=0,AO137=0)),1,IF(OR(AND(AM137&gt;0,AN137=2),AND(AM137="ns",AN137=2),AND(AM137="ns",AO137=0,AN137&gt;0),AM137=AO137),0,1)))</f>
        <v>0</v>
      </c>
    </row>
    <row r="138" spans="1:42" ht="15" customHeight="1" x14ac:dyDescent="0.25">
      <c r="C138" s="16" t="s">
        <v>28</v>
      </c>
      <c r="D138" s="249" t="s">
        <v>66</v>
      </c>
      <c r="E138" s="249"/>
      <c r="F138" s="249"/>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G138" s="124">
        <f>G138</f>
        <v>0</v>
      </c>
      <c r="AH138" s="125">
        <f>COUNTIF(J138:AD138,"NS")</f>
        <v>0</v>
      </c>
      <c r="AI138" s="126">
        <f>SUM(J138:AD138)</f>
        <v>0</v>
      </c>
      <c r="AJ138" s="117">
        <f>IF($AG$133=48,0,IF(OR(AND(AG138=0,AH138&gt;0),AND(AG138="NS",AI138&gt;0),AND(AG138="NS",AI138=0,AH138=0)),1,IF(OR(AND(AH138&gt;=2,AI138&lt;AG138),AND(AG138="NS",AI138=0,AH138&gt;0),AG138=AI138),0,1)))</f>
        <v>0</v>
      </c>
      <c r="AK138" s="122"/>
      <c r="AL138" s="121" t="s">
        <v>65</v>
      </c>
      <c r="AM138" s="121">
        <f>E126</f>
        <v>0</v>
      </c>
      <c r="AN138" s="125">
        <f>COUNTIF(J137:AD137,"NS")</f>
        <v>0</v>
      </c>
      <c r="AO138" s="127">
        <f>SUM(J137:AD137)</f>
        <v>0</v>
      </c>
      <c r="AP138" s="128">
        <f>IF($AG$133=48,0,IF(OR(AND(AM138=0,AN138&gt;0),AND(AM138="NS",AO138&gt;0),AND(AM138="NS",AO138=0,AN138=0)),1,IF(OR(AND(AN138&gt;=2,AO138&lt;AM138),AND(AM138="NS",AO138=0,AN138&gt;0),AM138=AO138),0,1)))</f>
        <v>0</v>
      </c>
    </row>
    <row r="139" spans="1:42" ht="15" customHeight="1" x14ac:dyDescent="0.25">
      <c r="F139" s="68" t="s">
        <v>53</v>
      </c>
      <c r="G139" s="270">
        <f>IF(AND(SUM(G137:I138)=0,COUNTIF(G137:I138,"NS")&gt;0),"NS",SUM(G137:I138))</f>
        <v>0</v>
      </c>
      <c r="H139" s="270"/>
      <c r="I139" s="270"/>
      <c r="J139" s="270">
        <f t="shared" ref="J139:AB139" si="1">IF(AND(SUM(J137:L138)=0,COUNTIF(J137:L138,"NS")&gt;0),"NS",SUM(J137:L138))</f>
        <v>0</v>
      </c>
      <c r="K139" s="270"/>
      <c r="L139" s="270"/>
      <c r="M139" s="270">
        <f t="shared" si="1"/>
        <v>0</v>
      </c>
      <c r="N139" s="270"/>
      <c r="O139" s="270"/>
      <c r="P139" s="270">
        <f t="shared" si="1"/>
        <v>0</v>
      </c>
      <c r="Q139" s="270"/>
      <c r="R139" s="270"/>
      <c r="S139" s="270">
        <f t="shared" si="1"/>
        <v>0</v>
      </c>
      <c r="T139" s="270"/>
      <c r="U139" s="270"/>
      <c r="V139" s="270">
        <f t="shared" si="1"/>
        <v>0</v>
      </c>
      <c r="W139" s="270"/>
      <c r="X139" s="270"/>
      <c r="Y139" s="270">
        <f t="shared" si="1"/>
        <v>0</v>
      </c>
      <c r="Z139" s="270"/>
      <c r="AA139" s="270"/>
      <c r="AB139" s="270">
        <f t="shared" si="1"/>
        <v>0</v>
      </c>
      <c r="AC139" s="270"/>
      <c r="AD139" s="270"/>
      <c r="AG139" s="124"/>
      <c r="AH139" s="125"/>
      <c r="AI139" s="126"/>
      <c r="AJ139" s="118">
        <f>+SUM(AJ137:AJ138)</f>
        <v>0</v>
      </c>
      <c r="AK139" s="122"/>
      <c r="AL139" s="121" t="s">
        <v>66</v>
      </c>
      <c r="AM139" s="121">
        <f>E128</f>
        <v>0</v>
      </c>
      <c r="AN139" s="125">
        <f>COUNTIF(J138:AD138,"NS")</f>
        <v>0</v>
      </c>
      <c r="AO139" s="127">
        <f>SUM(J138:AD138)</f>
        <v>0</v>
      </c>
      <c r="AP139" s="128">
        <f>IF($AG$133=48,0,IF(OR(AND(AM139=0,AN139&gt;0),AND(AM139="NS",AO139&gt;0),AND(AM139="NS",AO139=0,AN139=0)),1,IF(OR(AND(AN139&gt;=2,AO139&lt;AM139),AND(AM139="NS",AO139=0,AN139&gt;0),AM139=AO139),0,1)))</f>
        <v>0</v>
      </c>
    </row>
    <row r="140" spans="1:42" ht="15" customHeight="1" x14ac:dyDescent="0.25">
      <c r="B140" s="225" t="str">
        <f>IF(OR(AG133=48,AG133=32),"","Error: Debe completar toda la información requerida.")</f>
        <v/>
      </c>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G140" s="124"/>
      <c r="AH140" s="125"/>
      <c r="AI140" s="126"/>
      <c r="AJ140" s="117"/>
      <c r="AK140" s="122"/>
      <c r="AL140" s="121"/>
      <c r="AM140" s="121"/>
      <c r="AN140" s="121"/>
      <c r="AO140" s="121"/>
      <c r="AP140" s="129">
        <f>SUM(AP137:AP139)</f>
        <v>0</v>
      </c>
    </row>
    <row r="141" spans="1:42" ht="15" customHeight="1" x14ac:dyDescent="0.2">
      <c r="B141" s="228" t="str">
        <f>IF(AJ139=0,"","Error: Verificar sumas por desagregados.")</f>
        <v/>
      </c>
      <c r="C141" s="228"/>
      <c r="D141" s="228"/>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row>
    <row r="142" spans="1:42" ht="15" customHeight="1" x14ac:dyDescent="0.2">
      <c r="B142" s="228" t="str">
        <f>IF(AP140=0,"","Error: Verificar las cantidades con las de la pregunta 7.")</f>
        <v/>
      </c>
      <c r="C142" s="228"/>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row>
    <row r="143" spans="1:42" ht="24" customHeight="1" x14ac:dyDescent="0.25">
      <c r="A143" s="6" t="s">
        <v>74</v>
      </c>
      <c r="B143" s="271" t="s">
        <v>593</v>
      </c>
      <c r="C143" s="271"/>
      <c r="D143" s="271"/>
      <c r="E143" s="271"/>
      <c r="F143" s="271"/>
      <c r="G143" s="271"/>
      <c r="H143" s="271"/>
      <c r="I143" s="271"/>
      <c r="J143" s="271"/>
      <c r="K143" s="271"/>
      <c r="L143" s="271"/>
      <c r="M143" s="271"/>
      <c r="N143" s="271"/>
      <c r="O143" s="271"/>
      <c r="P143" s="271"/>
      <c r="Q143" s="271"/>
      <c r="R143" s="271"/>
      <c r="S143" s="271"/>
      <c r="T143" s="271"/>
      <c r="U143" s="271"/>
      <c r="V143" s="271"/>
      <c r="W143" s="271"/>
      <c r="X143" s="271"/>
      <c r="Y143" s="271"/>
      <c r="Z143" s="271"/>
      <c r="AA143" s="271"/>
      <c r="AB143" s="271"/>
      <c r="AC143" s="271"/>
      <c r="AD143" s="271"/>
      <c r="AG143" s="121" t="s">
        <v>862</v>
      </c>
      <c r="AH143" s="122"/>
      <c r="AI143" s="122"/>
      <c r="AJ143" s="122"/>
      <c r="AK143" s="122"/>
      <c r="AL143" s="122"/>
      <c r="AM143" s="122"/>
      <c r="AN143" s="122"/>
      <c r="AO143" s="122"/>
      <c r="AP143" s="123"/>
    </row>
    <row r="144" spans="1:42" ht="15" customHeight="1" x14ac:dyDescent="0.25">
      <c r="AG144" s="121">
        <f>COUNTBLANK(G148:AD152)</f>
        <v>120</v>
      </c>
      <c r="AH144" s="121">
        <v>120</v>
      </c>
      <c r="AI144" s="121">
        <v>0</v>
      </c>
      <c r="AJ144" s="122"/>
      <c r="AK144" s="122"/>
      <c r="AL144" s="122"/>
      <c r="AM144" s="122"/>
      <c r="AN144" s="122"/>
      <c r="AO144" s="122"/>
      <c r="AP144" s="123"/>
    </row>
    <row r="145" spans="1:107" ht="36" customHeight="1" x14ac:dyDescent="0.25">
      <c r="C145" s="282" t="s">
        <v>68</v>
      </c>
      <c r="D145" s="283"/>
      <c r="E145" s="283"/>
      <c r="F145" s="284"/>
      <c r="G145" s="270" t="s">
        <v>598</v>
      </c>
      <c r="H145" s="270"/>
      <c r="I145" s="270"/>
      <c r="J145" s="270"/>
      <c r="K145" s="270"/>
      <c r="L145" s="270"/>
      <c r="M145" s="270"/>
      <c r="N145" s="270"/>
      <c r="O145" s="270"/>
      <c r="P145" s="270"/>
      <c r="Q145" s="270"/>
      <c r="R145" s="270"/>
      <c r="S145" s="270"/>
      <c r="T145" s="270"/>
      <c r="U145" s="270"/>
      <c r="V145" s="270"/>
      <c r="W145" s="270"/>
      <c r="X145" s="270"/>
      <c r="Y145" s="270"/>
      <c r="Z145" s="270"/>
      <c r="AA145" s="270"/>
      <c r="AB145" s="270"/>
      <c r="AC145" s="270"/>
      <c r="AD145" s="270"/>
      <c r="AG145" s="122"/>
      <c r="AH145" s="122"/>
      <c r="AI145" s="122"/>
      <c r="AJ145" s="122"/>
      <c r="AK145" s="122"/>
      <c r="AL145" s="122"/>
      <c r="AM145" s="122"/>
      <c r="AN145" s="122"/>
      <c r="AO145" s="122"/>
      <c r="AP145" s="123"/>
    </row>
    <row r="146" spans="1:107" ht="72" customHeight="1" x14ac:dyDescent="0.25">
      <c r="C146" s="335"/>
      <c r="D146" s="336"/>
      <c r="E146" s="336"/>
      <c r="F146" s="375"/>
      <c r="G146" s="376" t="s">
        <v>57</v>
      </c>
      <c r="H146" s="376" t="s">
        <v>65</v>
      </c>
      <c r="I146" s="376" t="s">
        <v>66</v>
      </c>
      <c r="J146" s="254" t="s">
        <v>58</v>
      </c>
      <c r="K146" s="254"/>
      <c r="L146" s="254"/>
      <c r="M146" s="254" t="s">
        <v>59</v>
      </c>
      <c r="N146" s="254"/>
      <c r="O146" s="254"/>
      <c r="P146" s="254" t="s">
        <v>69</v>
      </c>
      <c r="Q146" s="254"/>
      <c r="R146" s="254"/>
      <c r="S146" s="254" t="s">
        <v>61</v>
      </c>
      <c r="T146" s="254"/>
      <c r="U146" s="254"/>
      <c r="V146" s="254" t="s">
        <v>62</v>
      </c>
      <c r="W146" s="254"/>
      <c r="X146" s="254"/>
      <c r="Y146" s="254" t="s">
        <v>63</v>
      </c>
      <c r="Z146" s="254"/>
      <c r="AA146" s="254"/>
      <c r="AB146" s="255" t="s">
        <v>64</v>
      </c>
      <c r="AC146" s="256"/>
      <c r="AD146" s="341"/>
      <c r="AG146" s="122"/>
      <c r="AH146" s="122"/>
      <c r="AI146" s="122"/>
      <c r="AJ146" s="122"/>
      <c r="AK146" s="122"/>
      <c r="AL146" s="122"/>
      <c r="AM146" s="122"/>
      <c r="AN146" s="122"/>
      <c r="AO146" s="122"/>
      <c r="AP146" s="123"/>
    </row>
    <row r="147" spans="1:107" ht="43.5" customHeight="1" x14ac:dyDescent="0.25">
      <c r="C147" s="285"/>
      <c r="D147" s="286"/>
      <c r="E147" s="286"/>
      <c r="F147" s="287"/>
      <c r="G147" s="377"/>
      <c r="H147" s="377"/>
      <c r="I147" s="377"/>
      <c r="J147" s="74" t="s">
        <v>591</v>
      </c>
      <c r="K147" s="15" t="s">
        <v>65</v>
      </c>
      <c r="L147" s="15" t="s">
        <v>66</v>
      </c>
      <c r="M147" s="74" t="s">
        <v>591</v>
      </c>
      <c r="N147" s="15" t="s">
        <v>65</v>
      </c>
      <c r="O147" s="15" t="s">
        <v>66</v>
      </c>
      <c r="P147" s="74" t="s">
        <v>591</v>
      </c>
      <c r="Q147" s="15" t="s">
        <v>65</v>
      </c>
      <c r="R147" s="15" t="s">
        <v>66</v>
      </c>
      <c r="S147" s="74" t="s">
        <v>591</v>
      </c>
      <c r="T147" s="15" t="s">
        <v>65</v>
      </c>
      <c r="U147" s="15" t="s">
        <v>66</v>
      </c>
      <c r="V147" s="74" t="s">
        <v>591</v>
      </c>
      <c r="W147" s="15" t="s">
        <v>65</v>
      </c>
      <c r="X147" s="15" t="s">
        <v>66</v>
      </c>
      <c r="Y147" s="74" t="s">
        <v>591</v>
      </c>
      <c r="Z147" s="15" t="s">
        <v>65</v>
      </c>
      <c r="AA147" s="15" t="s">
        <v>66</v>
      </c>
      <c r="AB147" s="74" t="s">
        <v>591</v>
      </c>
      <c r="AC147" s="15" t="s">
        <v>65</v>
      </c>
      <c r="AD147" s="15" t="s">
        <v>66</v>
      </c>
      <c r="AG147" s="124" t="s">
        <v>863</v>
      </c>
      <c r="AH147" s="117" t="s">
        <v>864</v>
      </c>
      <c r="AI147" s="125" t="s">
        <v>865</v>
      </c>
      <c r="AJ147" s="117" t="s">
        <v>868</v>
      </c>
      <c r="AK147" s="124" t="s">
        <v>869</v>
      </c>
      <c r="AL147" s="117" t="s">
        <v>864</v>
      </c>
      <c r="AM147" s="125" t="s">
        <v>865</v>
      </c>
      <c r="AN147" s="117" t="s">
        <v>868</v>
      </c>
      <c r="AO147" s="124" t="s">
        <v>870</v>
      </c>
      <c r="AP147" s="117" t="s">
        <v>864</v>
      </c>
      <c r="AQ147" s="125" t="s">
        <v>865</v>
      </c>
      <c r="AR147" s="117" t="s">
        <v>868</v>
      </c>
      <c r="AS147" s="124" t="s">
        <v>60</v>
      </c>
      <c r="AT147" s="117" t="s">
        <v>864</v>
      </c>
      <c r="AU147" s="125" t="s">
        <v>865</v>
      </c>
      <c r="AV147" s="117" t="s">
        <v>868</v>
      </c>
      <c r="AW147" s="124" t="s">
        <v>871</v>
      </c>
      <c r="AX147" s="117" t="s">
        <v>864</v>
      </c>
      <c r="AY147" s="125" t="s">
        <v>865</v>
      </c>
      <c r="AZ147" s="117" t="s">
        <v>868</v>
      </c>
      <c r="BA147" s="124" t="s">
        <v>872</v>
      </c>
      <c r="BB147" s="117" t="s">
        <v>864</v>
      </c>
      <c r="BC147" s="125" t="s">
        <v>865</v>
      </c>
      <c r="BD147" s="117" t="s">
        <v>868</v>
      </c>
      <c r="BE147" s="124" t="s">
        <v>873</v>
      </c>
      <c r="BF147" s="117" t="s">
        <v>864</v>
      </c>
      <c r="BG147" s="125" t="s">
        <v>865</v>
      </c>
      <c r="BH147" s="117" t="s">
        <v>868</v>
      </c>
      <c r="BI147" s="124" t="s">
        <v>64</v>
      </c>
      <c r="BJ147" s="117" t="s">
        <v>864</v>
      </c>
      <c r="BK147" s="125" t="s">
        <v>865</v>
      </c>
      <c r="BL147" s="117" t="s">
        <v>868</v>
      </c>
      <c r="BN147" s="121"/>
      <c r="BO147" s="117" t="s">
        <v>874</v>
      </c>
      <c r="BP147" s="125" t="s">
        <v>864</v>
      </c>
      <c r="BQ147" s="117" t="s">
        <v>865</v>
      </c>
      <c r="BR147" s="125" t="s">
        <v>867</v>
      </c>
      <c r="BT147" s="121"/>
      <c r="BU147" s="117" t="s">
        <v>874</v>
      </c>
      <c r="BV147" s="125" t="s">
        <v>864</v>
      </c>
      <c r="BW147" s="117" t="s">
        <v>865</v>
      </c>
      <c r="BX147" s="125" t="s">
        <v>867</v>
      </c>
      <c r="BY147" s="121"/>
      <c r="BZ147" s="117" t="s">
        <v>874</v>
      </c>
      <c r="CA147" s="125" t="s">
        <v>864</v>
      </c>
      <c r="CB147" s="117" t="s">
        <v>865</v>
      </c>
      <c r="CC147" s="125" t="s">
        <v>867</v>
      </c>
      <c r="CD147" s="121"/>
      <c r="CE147" s="117" t="s">
        <v>874</v>
      </c>
      <c r="CF147" s="125" t="s">
        <v>864</v>
      </c>
      <c r="CG147" s="117" t="s">
        <v>865</v>
      </c>
      <c r="CH147" s="125" t="s">
        <v>867</v>
      </c>
      <c r="CI147" s="121"/>
      <c r="CJ147" s="117" t="s">
        <v>874</v>
      </c>
      <c r="CK147" s="125" t="s">
        <v>864</v>
      </c>
      <c r="CL147" s="117" t="s">
        <v>865</v>
      </c>
      <c r="CM147" s="125" t="s">
        <v>867</v>
      </c>
      <c r="CN147" s="121"/>
      <c r="CO147" s="117" t="s">
        <v>874</v>
      </c>
      <c r="CP147" s="125" t="s">
        <v>864</v>
      </c>
      <c r="CQ147" s="117" t="s">
        <v>865</v>
      </c>
      <c r="CR147" s="125" t="s">
        <v>867</v>
      </c>
      <c r="CS147" s="121"/>
      <c r="CT147" s="117" t="s">
        <v>874</v>
      </c>
      <c r="CU147" s="125" t="s">
        <v>864</v>
      </c>
      <c r="CV147" s="117" t="s">
        <v>865</v>
      </c>
      <c r="CW147" s="125" t="s">
        <v>867</v>
      </c>
      <c r="CX147" s="121"/>
      <c r="CY147" s="117" t="s">
        <v>874</v>
      </c>
      <c r="CZ147" s="125" t="s">
        <v>864</v>
      </c>
      <c r="DA147" s="117" t="s">
        <v>865</v>
      </c>
      <c r="DB147" s="125" t="s">
        <v>867</v>
      </c>
    </row>
    <row r="148" spans="1:107" ht="15" customHeight="1" x14ac:dyDescent="0.25">
      <c r="C148" s="16" t="s">
        <v>27</v>
      </c>
      <c r="D148" s="229" t="s">
        <v>70</v>
      </c>
      <c r="E148" s="230"/>
      <c r="F148" s="231"/>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G148" s="124">
        <f>G148</f>
        <v>0</v>
      </c>
      <c r="AH148" s="125">
        <f>COUNTIF(H148:I148,"NS")</f>
        <v>0</v>
      </c>
      <c r="AI148" s="126">
        <f>SUM(H148:I148)</f>
        <v>0</v>
      </c>
      <c r="AJ148" s="117">
        <f>IF($AG$144=120,0,IF(OR(AND(AG148=0,AH148&gt;0),AND(AG148="ns",AI148&gt;0),AND(AG148="ns",AH148=0,AI148=0)),1,IF(OR(AND(AG148&gt;0,AH148=2),AND(AG148="ns",AH148=2),AND(AG148="ns",AI148=0,AH148&gt;0),AG148=AI148),0,1)))</f>
        <v>0</v>
      </c>
      <c r="AK148" s="124">
        <f>J148</f>
        <v>0</v>
      </c>
      <c r="AL148" s="125">
        <f>COUNTIF(K148:L148,"NS")</f>
        <v>0</v>
      </c>
      <c r="AM148" s="126">
        <f>SUM(K148:L148)</f>
        <v>0</v>
      </c>
      <c r="AN148" s="117">
        <f>IF($AG$144=120,0,IF(OR(AND(AK148=0,AL148&gt;0),AND(AK148="ns",AM148&gt;0),AND(AK148="ns",AL148=0,AM148=0)),1,IF(OR(AND(AK148&gt;0,AL148=2),AND(AK148="ns",AL148=2),AND(AK148="ns",AM148=0,AL148&gt;0),AK148=AM148),0,1)))</f>
        <v>0</v>
      </c>
      <c r="AO148" s="124">
        <f>M148</f>
        <v>0</v>
      </c>
      <c r="AP148" s="125">
        <f>COUNTIF(N148:O148,"NS")</f>
        <v>0</v>
      </c>
      <c r="AQ148" s="126">
        <f>SUM(N148:O148)</f>
        <v>0</v>
      </c>
      <c r="AR148" s="117">
        <f>IF($AG$144=120,0,IF(OR(AND(AO148=0,AP148&gt;0),AND(AO148="ns",AQ148&gt;0),AND(AO148="ns",AP148=0,AQ148=0)),1,IF(OR(AND(AO148&gt;0,AP148=2),AND(AO148="ns",AP148=2),AND(AO148="ns",AQ148=0,AP148&gt;0),AO148=AQ148),0,1)))</f>
        <v>0</v>
      </c>
      <c r="AS148" s="124">
        <f>P148</f>
        <v>0</v>
      </c>
      <c r="AT148" s="125">
        <f>COUNTIF(Q148:R148,"NS")</f>
        <v>0</v>
      </c>
      <c r="AU148" s="126">
        <f>SUM(Q148:R148)</f>
        <v>0</v>
      </c>
      <c r="AV148" s="117">
        <f>IF($AG$144=120,0,IF(OR(AND(AS148=0,AT148&gt;0),AND(AS148="ns",AU148&gt;0),AND(AS148="ns",AT148=0,AU148=0)),1,IF(OR(AND(AS148&gt;0,AT148=2),AND(AS148="ns",AT148=2),AND(AS148="ns",AU148=0,AT148&gt;0),AS148=AU148),0,1)))</f>
        <v>0</v>
      </c>
      <c r="AW148" s="124">
        <f>S148</f>
        <v>0</v>
      </c>
      <c r="AX148" s="125">
        <f>COUNTIF(T148:U148,"NS")</f>
        <v>0</v>
      </c>
      <c r="AY148" s="126">
        <f>SUM(T148:U148)</f>
        <v>0</v>
      </c>
      <c r="AZ148" s="117">
        <f>IF($AG$144=120,0,IF(OR(AND(AW148=0,AX148&gt;0),AND(AW148="ns",AY148&gt;0),AND(AW148="ns",AX148=0,AY148=0)),1,IF(OR(AND(AW148&gt;0,AX148=2),AND(AW148="ns",AX148=2),AND(AW148="ns",AY148=0,AX148&gt;0),AW148=AY148),0,1)))</f>
        <v>0</v>
      </c>
      <c r="BA148" s="124">
        <f>V148</f>
        <v>0</v>
      </c>
      <c r="BB148" s="125">
        <f>COUNTIF(W148:X148,"NS")</f>
        <v>0</v>
      </c>
      <c r="BC148" s="126">
        <f>SUM(W148:X148)</f>
        <v>0</v>
      </c>
      <c r="BD148" s="117">
        <f>IF($AG$144=120,0,IF(OR(AND(BA148=0,BB148&gt;0),AND(BA148="ns",BC148&gt;0),AND(BA148="ns",BB148=0,BC148=0)),1,IF(OR(AND(BA148&gt;0,BB148=2),AND(BA148="ns",BB148=2),AND(BA148="ns",BC148=0,BB148&gt;0),BA148=BC148),0,1)))</f>
        <v>0</v>
      </c>
      <c r="BE148" s="124">
        <f>Y148</f>
        <v>0</v>
      </c>
      <c r="BF148" s="125">
        <f>COUNTIF(Z148:AA148,"NS")</f>
        <v>0</v>
      </c>
      <c r="BG148" s="126">
        <f>SUM(Z148:AA148)</f>
        <v>0</v>
      </c>
      <c r="BH148" s="117">
        <f>IF($AG$144=120,0,IF(OR(AND(BE148=0,BF148&gt;0),AND(BE148="ns",BG148&gt;0),AND(BE148="ns",BF148=0,BG148=0)),1,IF(OR(AND(BE148&gt;0,BF148=2),AND(BE148="ns",BF148=2),AND(BE148="ns",BG148=0,BF148&gt;0),BE148=BG148),0,1)))</f>
        <v>0</v>
      </c>
      <c r="BI148" s="124">
        <f>AB148</f>
        <v>0</v>
      </c>
      <c r="BJ148" s="125">
        <f>COUNTIF(AC148:AD148,"NS")</f>
        <v>0</v>
      </c>
      <c r="BK148" s="126">
        <f>SUM(AC148:AD148)</f>
        <v>0</v>
      </c>
      <c r="BL148" s="117">
        <f>IF($AG$144=120,0,IF(OR(AND(BI148=0,BJ148&gt;0),AND(BI148="ns",BK148&gt;0),AND(BI148="ns",BJ148=0,BK148=0)),1,IF(OR(AND(BI148&gt;0,BJ148=2),AND(BI148="ns",BJ148=2),AND(BI148="ns",BK148=0,BJ148&gt;0),BI148=BK148),0,1)))</f>
        <v>0</v>
      </c>
      <c r="BN148" s="121" t="s">
        <v>57</v>
      </c>
      <c r="BO148" s="117">
        <f>$G$139</f>
        <v>0</v>
      </c>
      <c r="BP148" s="125">
        <f>COUNTIF(G148:G152,"NS")</f>
        <v>0</v>
      </c>
      <c r="BQ148" s="127">
        <f>SUM(G148:G152)</f>
        <v>0</v>
      </c>
      <c r="BR148" s="128">
        <f>IF($AG$144=120,0,IF(OR(AND(BO148=0,BP148&gt;0),AND(BO148="NS",BQ148&gt;0),AND(BO148="NS",BQ148=0,BP148=0)),1,IF(OR(AND(BP148&gt;=2,BQ148&lt;BO148),AND(BO148="NS",BQ148=0,BP148&gt;0),BO148=BQ148),0,1)))</f>
        <v>0</v>
      </c>
      <c r="BT148" s="121" t="s">
        <v>869</v>
      </c>
      <c r="BU148" s="117">
        <f>$J$139</f>
        <v>0</v>
      </c>
      <c r="BV148" s="125">
        <f>COUNTIF(J148:J152,"NS")</f>
        <v>0</v>
      </c>
      <c r="BW148" s="127">
        <f>SUM(J148:J152)</f>
        <v>0</v>
      </c>
      <c r="BX148" s="128">
        <f>IF($AG$144=120,0,IF(OR(AND(BU148=0,BV148&gt;0),AND(BU148="NS",BW148&gt;0),AND(BU148="NS",BW148=0,BV148=0)),1,IF(OR(AND(BV148&gt;=2,BW148&lt;BU148),AND(BU148="NS",BW148=0,BV148&gt;0),BU148=BW148),0,1)))</f>
        <v>0</v>
      </c>
      <c r="BY148" s="121" t="s">
        <v>870</v>
      </c>
      <c r="BZ148" s="117">
        <f>$M$139</f>
        <v>0</v>
      </c>
      <c r="CA148" s="125">
        <f>COUNTIF(M148:M152,"NS")</f>
        <v>0</v>
      </c>
      <c r="CB148" s="127">
        <f>SUM(M148:M152)</f>
        <v>0</v>
      </c>
      <c r="CC148" s="128">
        <f>IF($AG$144=120,0,IF(OR(AND(BZ148=0,CA148&gt;0),AND(BZ148="NS",CB148&gt;0),AND(BZ148="NS",CB148=0,CA148=0)),1,IF(OR(AND(CA148&gt;=2,CB148&lt;BZ148),AND(BZ148="NS",CB148=0,CA148&gt;0),BZ148=CB148),0,1)))</f>
        <v>0</v>
      </c>
      <c r="CD148" s="121" t="s">
        <v>60</v>
      </c>
      <c r="CE148" s="117">
        <f>$P$139</f>
        <v>0</v>
      </c>
      <c r="CF148" s="125">
        <f>COUNTIF(P148:P152,"NS")</f>
        <v>0</v>
      </c>
      <c r="CG148" s="127">
        <f>SUM(P148:P152)</f>
        <v>0</v>
      </c>
      <c r="CH148" s="128">
        <f>IF($AG$144=120,0,IF(OR(AND(CE148=0,CF148&gt;0),AND(CE148="NS",CG148&gt;0),AND(CE148="NS",CG148=0,CF148=0)),1,IF(OR(AND(CF148&gt;=2,CG148&lt;CE148),AND(CE148="NS",CG148=0,CF148&gt;0),CE148=CG148),0,1)))</f>
        <v>0</v>
      </c>
      <c r="CI148" s="121" t="s">
        <v>871</v>
      </c>
      <c r="CJ148" s="117">
        <f>$S$139</f>
        <v>0</v>
      </c>
      <c r="CK148" s="125">
        <f>COUNTIF(S148:S152,"NS")</f>
        <v>0</v>
      </c>
      <c r="CL148" s="127">
        <f>SUM(S148:S152)</f>
        <v>0</v>
      </c>
      <c r="CM148" s="128">
        <f>IF($AG$144=120,0,IF(OR(AND(CJ148=0,CK148&gt;0),AND(CJ148="NS",CL148&gt;0),AND(CJ148="NS",CL148=0,CK148=0)),1,IF(OR(AND(CK148&gt;=2,CL148&lt;CJ148),AND(CJ148="NS",CL148=0,CK148&gt;0),CJ148=CL148),0,1)))</f>
        <v>0</v>
      </c>
      <c r="CN148" s="121" t="s">
        <v>872</v>
      </c>
      <c r="CO148" s="117">
        <f>$V$139</f>
        <v>0</v>
      </c>
      <c r="CP148" s="125">
        <f>COUNTIF(V148:V152,"NS")</f>
        <v>0</v>
      </c>
      <c r="CQ148" s="127">
        <f>SUM(V148:V152)</f>
        <v>0</v>
      </c>
      <c r="CR148" s="128">
        <f>IF($AG$144=120,0,IF(OR(AND(CO148=0,CP148&gt;0),AND(CO148="NS",CQ148&gt;0),AND(CO148="NS",CQ148=0,CP148=0)),1,IF(OR(AND(CP148&gt;=2,CQ148&lt;CO148),AND(CO148="NS",CQ148=0,CP148&gt;0),CO148=CQ148),0,1)))</f>
        <v>0</v>
      </c>
      <c r="CS148" s="121" t="s">
        <v>873</v>
      </c>
      <c r="CT148" s="117">
        <f>$Y$139</f>
        <v>0</v>
      </c>
      <c r="CU148" s="125">
        <f>COUNTIF(Y148:Y152,"NS")</f>
        <v>0</v>
      </c>
      <c r="CV148" s="127">
        <f>SUM(Y148:Y152)</f>
        <v>0</v>
      </c>
      <c r="CW148" s="128">
        <f>IF($AG$144=120,0,IF(OR(AND(CT148=0,CU148&gt;0),AND(CT148="NS",CV148&gt;0),AND(CT148="NS",CV148=0,CU148=0)),1,IF(OR(AND(CU148&gt;=2,CV148&lt;CT148),AND(CT148="NS",CV148=0,CU148&gt;0),CT148=CV148),0,1)))</f>
        <v>0</v>
      </c>
      <c r="CX148" s="121" t="s">
        <v>64</v>
      </c>
      <c r="CY148" s="117">
        <f>$AB$139</f>
        <v>0</v>
      </c>
      <c r="CZ148" s="125">
        <f>COUNTIF(AB148:AB152,"NS")</f>
        <v>0</v>
      </c>
      <c r="DA148" s="127">
        <f>SUM(AB148:AB152)</f>
        <v>0</v>
      </c>
      <c r="DB148" s="128">
        <f>IF($AG$144=120,0,IF(OR(AND(CY148=0,CZ148&gt;0),AND(CY148="NS",DA148&gt;0),AND(CY148="NS",DA148=0,CZ148=0)),1,IF(OR(AND(CZ148&gt;=2,DA148&lt;CY148),AND(CY148="NS",DA148=0,CZ148&gt;0),CY148=DA148),0,1)))</f>
        <v>0</v>
      </c>
    </row>
    <row r="149" spans="1:107" ht="24" customHeight="1" x14ac:dyDescent="0.25">
      <c r="C149" s="16" t="s">
        <v>28</v>
      </c>
      <c r="D149" s="229" t="s">
        <v>71</v>
      </c>
      <c r="E149" s="230"/>
      <c r="F149" s="231"/>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G149" s="124">
        <f t="shared" ref="AG149:AG152" si="2">G149</f>
        <v>0</v>
      </c>
      <c r="AH149" s="125">
        <f t="shared" ref="AH149:AH152" si="3">COUNTIF(H149:I149,"NS")</f>
        <v>0</v>
      </c>
      <c r="AI149" s="126">
        <f t="shared" ref="AI149:AI152" si="4">SUM(H149:I149)</f>
        <v>0</v>
      </c>
      <c r="AJ149" s="117">
        <f t="shared" ref="AJ149:AJ152" si="5">IF($AG$144=120,0,IF(OR(AND(AG149=0,AH149&gt;0),AND(AG149="ns",AI149&gt;0),AND(AG149="ns",AH149=0,AI149=0)),1,IF(OR(AND(AG149&gt;0,AH149=2),AND(AG149="ns",AH149=2),AND(AG149="ns",AI149=0,AH149&gt;0),AG149=AI149),0,1)))</f>
        <v>0</v>
      </c>
      <c r="AK149" s="124">
        <f t="shared" ref="AK149:AK152" si="6">J149</f>
        <v>0</v>
      </c>
      <c r="AL149" s="125">
        <f t="shared" ref="AL149:AL152" si="7">COUNTIF(K149:L149,"NS")</f>
        <v>0</v>
      </c>
      <c r="AM149" s="126">
        <f t="shared" ref="AM149:AM152" si="8">SUM(K149:L149)</f>
        <v>0</v>
      </c>
      <c r="AN149" s="117">
        <f t="shared" ref="AN149:AN152" si="9">IF($AG$144=120,0,IF(OR(AND(AK149=0,AL149&gt;0),AND(AK149="ns",AM149&gt;0),AND(AK149="ns",AL149=0,AM149=0)),1,IF(OR(AND(AK149&gt;0,AL149=2),AND(AK149="ns",AL149=2),AND(AK149="ns",AM149=0,AL149&gt;0),AK149=AM149),0,1)))</f>
        <v>0</v>
      </c>
      <c r="AO149" s="124">
        <f t="shared" ref="AO149:AO152" si="10">M149</f>
        <v>0</v>
      </c>
      <c r="AP149" s="125">
        <f t="shared" ref="AP149:AP152" si="11">COUNTIF(N149:O149,"NS")</f>
        <v>0</v>
      </c>
      <c r="AQ149" s="126">
        <f t="shared" ref="AQ149:AQ152" si="12">SUM(N149:O149)</f>
        <v>0</v>
      </c>
      <c r="AR149" s="117">
        <f t="shared" ref="AR149:AR152" si="13">IF($AG$144=120,0,IF(OR(AND(AO149=0,AP149&gt;0),AND(AO149="ns",AQ149&gt;0),AND(AO149="ns",AP149=0,AQ149=0)),1,IF(OR(AND(AO149&gt;0,AP149=2),AND(AO149="ns",AP149=2),AND(AO149="ns",AQ149=0,AP149&gt;0),AO149=AQ149),0,1)))</f>
        <v>0</v>
      </c>
      <c r="AS149" s="124">
        <f t="shared" ref="AS149:AS152" si="14">P149</f>
        <v>0</v>
      </c>
      <c r="AT149" s="125">
        <f t="shared" ref="AT149:AT152" si="15">COUNTIF(Q149:R149,"NS")</f>
        <v>0</v>
      </c>
      <c r="AU149" s="126">
        <f t="shared" ref="AU149:AU152" si="16">SUM(Q149:R149)</f>
        <v>0</v>
      </c>
      <c r="AV149" s="117">
        <f t="shared" ref="AV149:AV152" si="17">IF($AG$144=120,0,IF(OR(AND(AS149=0,AT149&gt;0),AND(AS149="ns",AU149&gt;0),AND(AS149="ns",AT149=0,AU149=0)),1,IF(OR(AND(AS149&gt;0,AT149=2),AND(AS149="ns",AT149=2),AND(AS149="ns",AU149=0,AT149&gt;0),AS149=AU149),0,1)))</f>
        <v>0</v>
      </c>
      <c r="AW149" s="124">
        <f t="shared" ref="AW149:AW152" si="18">S149</f>
        <v>0</v>
      </c>
      <c r="AX149" s="125">
        <f t="shared" ref="AX149:AX152" si="19">COUNTIF(T149:U149,"NS")</f>
        <v>0</v>
      </c>
      <c r="AY149" s="126">
        <f t="shared" ref="AY149:AY152" si="20">SUM(T149:U149)</f>
        <v>0</v>
      </c>
      <c r="AZ149" s="117">
        <f t="shared" ref="AZ149:AZ152" si="21">IF($AG$144=120,0,IF(OR(AND(AW149=0,AX149&gt;0),AND(AW149="ns",AY149&gt;0),AND(AW149="ns",AX149=0,AY149=0)),1,IF(OR(AND(AW149&gt;0,AX149=2),AND(AW149="ns",AX149=2),AND(AW149="ns",AY149=0,AX149&gt;0),AW149=AY149),0,1)))</f>
        <v>0</v>
      </c>
      <c r="BA149" s="124">
        <f t="shared" ref="BA149:BA152" si="22">V149</f>
        <v>0</v>
      </c>
      <c r="BB149" s="125">
        <f t="shared" ref="BB149:BB152" si="23">COUNTIF(W149:X149,"NS")</f>
        <v>0</v>
      </c>
      <c r="BC149" s="126">
        <f t="shared" ref="BC149:BC152" si="24">SUM(W149:X149)</f>
        <v>0</v>
      </c>
      <c r="BD149" s="117">
        <f t="shared" ref="BD149:BD152" si="25">IF($AG$144=120,0,IF(OR(AND(BA149=0,BB149&gt;0),AND(BA149="ns",BC149&gt;0),AND(BA149="ns",BB149=0,BC149=0)),1,IF(OR(AND(BA149&gt;0,BB149=2),AND(BA149="ns",BB149=2),AND(BA149="ns",BC149=0,BB149&gt;0),BA149=BC149),0,1)))</f>
        <v>0</v>
      </c>
      <c r="BE149" s="124">
        <f t="shared" ref="BE149:BE152" si="26">Y149</f>
        <v>0</v>
      </c>
      <c r="BF149" s="125">
        <f t="shared" ref="BF149:BF152" si="27">COUNTIF(Z149:AA149,"NS")</f>
        <v>0</v>
      </c>
      <c r="BG149" s="126">
        <f t="shared" ref="BG149:BG152" si="28">SUM(Z149:AA149)</f>
        <v>0</v>
      </c>
      <c r="BH149" s="117">
        <f t="shared" ref="BH149:BH152" si="29">IF($AG$144=120,0,IF(OR(AND(BE149=0,BF149&gt;0),AND(BE149="ns",BG149&gt;0),AND(BE149="ns",BF149=0,BG149=0)),1,IF(OR(AND(BE149&gt;0,BF149=2),AND(BE149="ns",BF149=2),AND(BE149="ns",BG149=0,BF149&gt;0),BE149=BG149),0,1)))</f>
        <v>0</v>
      </c>
      <c r="BI149" s="124">
        <f t="shared" ref="BI149:BI152" si="30">AB149</f>
        <v>0</v>
      </c>
      <c r="BJ149" s="125">
        <f t="shared" ref="BJ149:BJ152" si="31">COUNTIF(AC149:AD149,"NS")</f>
        <v>0</v>
      </c>
      <c r="BK149" s="126">
        <f t="shared" ref="BK149:BK152" si="32">SUM(AC149:AD149)</f>
        <v>0</v>
      </c>
      <c r="BL149" s="117">
        <f t="shared" ref="BL149:BL152" si="33">IF($AG$144=120,0,IF(OR(AND(BI149=0,BJ149&gt;0),AND(BI149="ns",BK149&gt;0),AND(BI149="ns",BJ149=0,BK149=0)),1,IF(OR(AND(BI149&gt;0,BJ149=2),AND(BI149="ns",BJ149=2),AND(BI149="ns",BK149=0,BJ149&gt;0),BI149=BK149),0,1)))</f>
        <v>0</v>
      </c>
      <c r="BN149" s="121" t="s">
        <v>65</v>
      </c>
      <c r="BO149" s="121">
        <f>$G$137</f>
        <v>0</v>
      </c>
      <c r="BP149" s="125">
        <f>COUNTIF(H148:H152,"NS")</f>
        <v>0</v>
      </c>
      <c r="BQ149" s="127">
        <f>SUM(H148:H152)</f>
        <v>0</v>
      </c>
      <c r="BR149" s="128">
        <f>IF($AG$144=120,0,IF(OR(AND(BO149=0,BP149&gt;0),AND(BO149="NS",BQ149&gt;0),AND(BO149="NS",BQ149=0,BP149=0)),1,IF(OR(AND(BP149&gt;=2,BQ149&lt;BO149),AND(BO149="NS",BQ149=0,BP149&gt;0),BO149=BQ149),0,1)))</f>
        <v>0</v>
      </c>
      <c r="BT149" s="121" t="s">
        <v>65</v>
      </c>
      <c r="BU149" s="121">
        <f>$J$137</f>
        <v>0</v>
      </c>
      <c r="BV149" s="125">
        <f>COUNTIF(K148:K152,"NS")</f>
        <v>0</v>
      </c>
      <c r="BW149" s="127">
        <f>SUM(K148:K152)</f>
        <v>0</v>
      </c>
      <c r="BX149" s="128">
        <f t="shared" ref="BX149:BX150" si="34">IF($AG$144=120,0,IF(OR(AND(BU149=0,BV149&gt;0),AND(BU149="NS",BW149&gt;0),AND(BU149="NS",BW149=0,BV149=0)),1,IF(OR(AND(BV149&gt;=2,BW149&lt;BU149),AND(BU149="NS",BW149=0,BV149&gt;0),BU149=BW149),0,1)))</f>
        <v>0</v>
      </c>
      <c r="BY149" s="121" t="s">
        <v>65</v>
      </c>
      <c r="BZ149" s="121">
        <f>$M$137</f>
        <v>0</v>
      </c>
      <c r="CA149" s="125">
        <f>COUNTIF(N148:N152,"NS")</f>
        <v>0</v>
      </c>
      <c r="CB149" s="127">
        <f>SUM(N148:N152)</f>
        <v>0</v>
      </c>
      <c r="CC149" s="128">
        <f t="shared" ref="CC149:CC150" si="35">IF($AG$144=120,0,IF(OR(AND(BZ149=0,CA149&gt;0),AND(BZ149="NS",CB149&gt;0),AND(BZ149="NS",CB149=0,CA149=0)),1,IF(OR(AND(CA149&gt;=2,CB149&lt;BZ149),AND(BZ149="NS",CB149=0,CA149&gt;0),BZ149=CB149),0,1)))</f>
        <v>0</v>
      </c>
      <c r="CD149" s="121" t="s">
        <v>65</v>
      </c>
      <c r="CE149" s="121">
        <f>$P$137</f>
        <v>0</v>
      </c>
      <c r="CF149" s="125">
        <f>COUNTIF(Q148:Q152,"NS")</f>
        <v>0</v>
      </c>
      <c r="CG149" s="127">
        <f>SUM(Q148:Q152)</f>
        <v>0</v>
      </c>
      <c r="CH149" s="128">
        <f t="shared" ref="CH149:CH150" si="36">IF($AG$144=120,0,IF(OR(AND(CE149=0,CF149&gt;0),AND(CE149="NS",CG149&gt;0),AND(CE149="NS",CG149=0,CF149=0)),1,IF(OR(AND(CF149&gt;=2,CG149&lt;CE149),AND(CE149="NS",CG149=0,CF149&gt;0),CE149=CG149),0,1)))</f>
        <v>0</v>
      </c>
      <c r="CI149" s="121" t="s">
        <v>65</v>
      </c>
      <c r="CJ149" s="121">
        <f>$S$137</f>
        <v>0</v>
      </c>
      <c r="CK149" s="125">
        <f>COUNTIF(T148:T152,"NS")</f>
        <v>0</v>
      </c>
      <c r="CL149" s="127">
        <f>SUM(T148:T152)</f>
        <v>0</v>
      </c>
      <c r="CM149" s="128">
        <f t="shared" ref="CM149:CM150" si="37">IF($AG$144=120,0,IF(OR(AND(CJ149=0,CK149&gt;0),AND(CJ149="NS",CL149&gt;0),AND(CJ149="NS",CL149=0,CK149=0)),1,IF(OR(AND(CK149&gt;=2,CL149&lt;CJ149),AND(CJ149="NS",CL149=0,CK149&gt;0),CJ149=CL149),0,1)))</f>
        <v>0</v>
      </c>
      <c r="CN149" s="121" t="s">
        <v>65</v>
      </c>
      <c r="CO149" s="121">
        <f>$V$137</f>
        <v>0</v>
      </c>
      <c r="CP149" s="125">
        <f>COUNTIF(W148:W152,"NS")</f>
        <v>0</v>
      </c>
      <c r="CQ149" s="127">
        <f>SUM(W148:W152)</f>
        <v>0</v>
      </c>
      <c r="CR149" s="128">
        <f t="shared" ref="CR149:CR150" si="38">IF($AG$144=120,0,IF(OR(AND(CO149=0,CP149&gt;0),AND(CO149="NS",CQ149&gt;0),AND(CO149="NS",CQ149=0,CP149=0)),1,IF(OR(AND(CP149&gt;=2,CQ149&lt;CO149),AND(CO149="NS",CQ149=0,CP149&gt;0),CO149=CQ149),0,1)))</f>
        <v>0</v>
      </c>
      <c r="CS149" s="121" t="s">
        <v>65</v>
      </c>
      <c r="CT149" s="121">
        <f>$Y$137</f>
        <v>0</v>
      </c>
      <c r="CU149" s="125">
        <f>COUNTIF(Z148:Z152,"NS")</f>
        <v>0</v>
      </c>
      <c r="CV149" s="127">
        <f>SUM(Z148:Z152)</f>
        <v>0</v>
      </c>
      <c r="CW149" s="128">
        <f t="shared" ref="CW149:CW150" si="39">IF($AG$144=120,0,IF(OR(AND(CT149=0,CU149&gt;0),AND(CT149="NS",CV149&gt;0),AND(CT149="NS",CV149=0,CU149=0)),1,IF(OR(AND(CU149&gt;=2,CV149&lt;CT149),AND(CT149="NS",CV149=0,CU149&gt;0),CT149=CV149),0,1)))</f>
        <v>0</v>
      </c>
      <c r="CX149" s="121" t="s">
        <v>65</v>
      </c>
      <c r="CY149" s="121">
        <f>$AB$137</f>
        <v>0</v>
      </c>
      <c r="CZ149" s="125">
        <f>COUNTIF(AC148:AC152,"NS")</f>
        <v>0</v>
      </c>
      <c r="DA149" s="127">
        <f>SUM(AC148:AC152)</f>
        <v>0</v>
      </c>
      <c r="DB149" s="128">
        <f t="shared" ref="DB149:DB150" si="40">IF($AG$144=120,0,IF(OR(AND(CY149=0,CZ149&gt;0),AND(CY149="NS",DA149&gt;0),AND(CY149="NS",DA149=0,CZ149=0)),1,IF(OR(AND(CZ149&gt;=2,DA149&lt;CY149),AND(CY149="NS",DA149=0,CZ149&gt;0),CY149=DA149),0,1)))</f>
        <v>0</v>
      </c>
    </row>
    <row r="150" spans="1:107" ht="15" customHeight="1" x14ac:dyDescent="0.25">
      <c r="C150" s="16" t="s">
        <v>42</v>
      </c>
      <c r="D150" s="229" t="s">
        <v>72</v>
      </c>
      <c r="E150" s="230"/>
      <c r="F150" s="231"/>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G150" s="124">
        <f t="shared" si="2"/>
        <v>0</v>
      </c>
      <c r="AH150" s="125">
        <f t="shared" si="3"/>
        <v>0</v>
      </c>
      <c r="AI150" s="126">
        <f t="shared" si="4"/>
        <v>0</v>
      </c>
      <c r="AJ150" s="117">
        <f t="shared" si="5"/>
        <v>0</v>
      </c>
      <c r="AK150" s="124">
        <f t="shared" si="6"/>
        <v>0</v>
      </c>
      <c r="AL150" s="125">
        <f t="shared" si="7"/>
        <v>0</v>
      </c>
      <c r="AM150" s="126">
        <f t="shared" si="8"/>
        <v>0</v>
      </c>
      <c r="AN150" s="117">
        <f t="shared" si="9"/>
        <v>0</v>
      </c>
      <c r="AO150" s="124">
        <f t="shared" si="10"/>
        <v>0</v>
      </c>
      <c r="AP150" s="125">
        <f t="shared" si="11"/>
        <v>0</v>
      </c>
      <c r="AQ150" s="126">
        <f t="shared" si="12"/>
        <v>0</v>
      </c>
      <c r="AR150" s="117">
        <f t="shared" si="13"/>
        <v>0</v>
      </c>
      <c r="AS150" s="124">
        <f t="shared" si="14"/>
        <v>0</v>
      </c>
      <c r="AT150" s="125">
        <f t="shared" si="15"/>
        <v>0</v>
      </c>
      <c r="AU150" s="126">
        <f t="shared" si="16"/>
        <v>0</v>
      </c>
      <c r="AV150" s="117">
        <f t="shared" si="17"/>
        <v>0</v>
      </c>
      <c r="AW150" s="124">
        <f t="shared" si="18"/>
        <v>0</v>
      </c>
      <c r="AX150" s="125">
        <f t="shared" si="19"/>
        <v>0</v>
      </c>
      <c r="AY150" s="126">
        <f t="shared" si="20"/>
        <v>0</v>
      </c>
      <c r="AZ150" s="117">
        <f t="shared" si="21"/>
        <v>0</v>
      </c>
      <c r="BA150" s="124">
        <f t="shared" si="22"/>
        <v>0</v>
      </c>
      <c r="BB150" s="125">
        <f t="shared" si="23"/>
        <v>0</v>
      </c>
      <c r="BC150" s="126">
        <f t="shared" si="24"/>
        <v>0</v>
      </c>
      <c r="BD150" s="117">
        <f t="shared" si="25"/>
        <v>0</v>
      </c>
      <c r="BE150" s="124">
        <f t="shared" si="26"/>
        <v>0</v>
      </c>
      <c r="BF150" s="125">
        <f t="shared" si="27"/>
        <v>0</v>
      </c>
      <c r="BG150" s="126">
        <f t="shared" si="28"/>
        <v>0</v>
      </c>
      <c r="BH150" s="117">
        <f t="shared" si="29"/>
        <v>0</v>
      </c>
      <c r="BI150" s="124">
        <f t="shared" si="30"/>
        <v>0</v>
      </c>
      <c r="BJ150" s="125">
        <f t="shared" si="31"/>
        <v>0</v>
      </c>
      <c r="BK150" s="126">
        <f t="shared" si="32"/>
        <v>0</v>
      </c>
      <c r="BL150" s="117">
        <f t="shared" si="33"/>
        <v>0</v>
      </c>
      <c r="BN150" s="121" t="s">
        <v>66</v>
      </c>
      <c r="BO150" s="121">
        <f>$G$138</f>
        <v>0</v>
      </c>
      <c r="BP150" s="125">
        <f>COUNTIF(I148:I152,"NS")</f>
        <v>0</v>
      </c>
      <c r="BQ150" s="127">
        <f>SUM(I148:I152)</f>
        <v>0</v>
      </c>
      <c r="BR150" s="128">
        <f t="shared" ref="BR150" si="41">IF($AG$144=120,0,IF(OR(AND(BO150=0,BP150&gt;0),AND(BO150="NS",BQ150&gt;0),AND(BO150="NS",BQ150=0,BP150=0)),1,IF(OR(AND(BP150&gt;=2,BQ150&lt;BO150),AND(BO150="NS",BQ150=0,BP150&gt;0),BO150=BQ150),0,1)))</f>
        <v>0</v>
      </c>
      <c r="BT150" s="121" t="s">
        <v>66</v>
      </c>
      <c r="BU150" s="121">
        <f>$J$138</f>
        <v>0</v>
      </c>
      <c r="BV150" s="125">
        <f>COUNTIF(L148:L152,"NS")</f>
        <v>0</v>
      </c>
      <c r="BW150" s="127">
        <f>SUM(L148:L152)</f>
        <v>0</v>
      </c>
      <c r="BX150" s="128">
        <f t="shared" si="34"/>
        <v>0</v>
      </c>
      <c r="BY150" s="121" t="s">
        <v>66</v>
      </c>
      <c r="BZ150" s="121">
        <f>$M$138</f>
        <v>0</v>
      </c>
      <c r="CA150" s="125">
        <f>COUNTIF(O148:O152,"NS")</f>
        <v>0</v>
      </c>
      <c r="CB150" s="127">
        <f>SUM(O148:O152)</f>
        <v>0</v>
      </c>
      <c r="CC150" s="128">
        <f t="shared" si="35"/>
        <v>0</v>
      </c>
      <c r="CD150" s="121" t="s">
        <v>66</v>
      </c>
      <c r="CE150" s="121">
        <f>$P$138</f>
        <v>0</v>
      </c>
      <c r="CF150" s="125">
        <f>COUNTIF(R148:R152,"NS")</f>
        <v>0</v>
      </c>
      <c r="CG150" s="127">
        <f>SUM(R148:R152)</f>
        <v>0</v>
      </c>
      <c r="CH150" s="128">
        <f t="shared" si="36"/>
        <v>0</v>
      </c>
      <c r="CI150" s="121" t="s">
        <v>66</v>
      </c>
      <c r="CJ150" s="121">
        <f>$S$138</f>
        <v>0</v>
      </c>
      <c r="CK150" s="125">
        <f>COUNTIF(U148:U152,"NS")</f>
        <v>0</v>
      </c>
      <c r="CL150" s="127">
        <f>SUM(U148:U152)</f>
        <v>0</v>
      </c>
      <c r="CM150" s="128">
        <f t="shared" si="37"/>
        <v>0</v>
      </c>
      <c r="CN150" s="121" t="s">
        <v>66</v>
      </c>
      <c r="CO150" s="121">
        <f>$V$138</f>
        <v>0</v>
      </c>
      <c r="CP150" s="125">
        <f>COUNTIF(X148:X152,"NS")</f>
        <v>0</v>
      </c>
      <c r="CQ150" s="127">
        <f>SUM(X148:X152)</f>
        <v>0</v>
      </c>
      <c r="CR150" s="128">
        <f t="shared" si="38"/>
        <v>0</v>
      </c>
      <c r="CS150" s="121" t="s">
        <v>66</v>
      </c>
      <c r="CT150" s="121">
        <f>$Y$138</f>
        <v>0</v>
      </c>
      <c r="CU150" s="125">
        <f>COUNTIF(AA148:AA152,"NS")</f>
        <v>0</v>
      </c>
      <c r="CV150" s="127">
        <f>SUM(AA148:AA152)</f>
        <v>0</v>
      </c>
      <c r="CW150" s="128">
        <f t="shared" si="39"/>
        <v>0</v>
      </c>
      <c r="CX150" s="121" t="s">
        <v>66</v>
      </c>
      <c r="CY150" s="121">
        <f>$AB$138</f>
        <v>0</v>
      </c>
      <c r="CZ150" s="125">
        <f>COUNTIF(AD148:AD152,"NS")</f>
        <v>0</v>
      </c>
      <c r="DA150" s="127">
        <f>SUM(AD148:AD152)</f>
        <v>0</v>
      </c>
      <c r="DB150" s="128">
        <f t="shared" si="40"/>
        <v>0</v>
      </c>
    </row>
    <row r="151" spans="1:107" ht="15" customHeight="1" x14ac:dyDescent="0.25">
      <c r="C151" s="16" t="s">
        <v>44</v>
      </c>
      <c r="D151" s="229" t="s">
        <v>73</v>
      </c>
      <c r="E151" s="230"/>
      <c r="F151" s="231"/>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G151" s="124">
        <f t="shared" si="2"/>
        <v>0</v>
      </c>
      <c r="AH151" s="125">
        <f t="shared" si="3"/>
        <v>0</v>
      </c>
      <c r="AI151" s="126">
        <f t="shared" si="4"/>
        <v>0</v>
      </c>
      <c r="AJ151" s="117">
        <f t="shared" si="5"/>
        <v>0</v>
      </c>
      <c r="AK151" s="124">
        <f t="shared" si="6"/>
        <v>0</v>
      </c>
      <c r="AL151" s="125">
        <f t="shared" si="7"/>
        <v>0</v>
      </c>
      <c r="AM151" s="126">
        <f t="shared" si="8"/>
        <v>0</v>
      </c>
      <c r="AN151" s="117">
        <f t="shared" si="9"/>
        <v>0</v>
      </c>
      <c r="AO151" s="124">
        <f t="shared" si="10"/>
        <v>0</v>
      </c>
      <c r="AP151" s="125">
        <f t="shared" si="11"/>
        <v>0</v>
      </c>
      <c r="AQ151" s="126">
        <f t="shared" si="12"/>
        <v>0</v>
      </c>
      <c r="AR151" s="117">
        <f t="shared" si="13"/>
        <v>0</v>
      </c>
      <c r="AS151" s="124">
        <f t="shared" si="14"/>
        <v>0</v>
      </c>
      <c r="AT151" s="125">
        <f t="shared" si="15"/>
        <v>0</v>
      </c>
      <c r="AU151" s="126">
        <f t="shared" si="16"/>
        <v>0</v>
      </c>
      <c r="AV151" s="117">
        <f t="shared" si="17"/>
        <v>0</v>
      </c>
      <c r="AW151" s="124">
        <f t="shared" si="18"/>
        <v>0</v>
      </c>
      <c r="AX151" s="125">
        <f t="shared" si="19"/>
        <v>0</v>
      </c>
      <c r="AY151" s="126">
        <f t="shared" si="20"/>
        <v>0</v>
      </c>
      <c r="AZ151" s="117">
        <f t="shared" si="21"/>
        <v>0</v>
      </c>
      <c r="BA151" s="124">
        <f t="shared" si="22"/>
        <v>0</v>
      </c>
      <c r="BB151" s="125">
        <f t="shared" si="23"/>
        <v>0</v>
      </c>
      <c r="BC151" s="126">
        <f t="shared" si="24"/>
        <v>0</v>
      </c>
      <c r="BD151" s="117">
        <f t="shared" si="25"/>
        <v>0</v>
      </c>
      <c r="BE151" s="124">
        <f t="shared" si="26"/>
        <v>0</v>
      </c>
      <c r="BF151" s="125">
        <f t="shared" si="27"/>
        <v>0</v>
      </c>
      <c r="BG151" s="126">
        <f t="shared" si="28"/>
        <v>0</v>
      </c>
      <c r="BH151" s="117">
        <f t="shared" si="29"/>
        <v>0</v>
      </c>
      <c r="BI151" s="124">
        <f t="shared" si="30"/>
        <v>0</v>
      </c>
      <c r="BJ151" s="125">
        <f t="shared" si="31"/>
        <v>0</v>
      </c>
      <c r="BK151" s="126">
        <f t="shared" si="32"/>
        <v>0</v>
      </c>
      <c r="BL151" s="117">
        <f t="shared" si="33"/>
        <v>0</v>
      </c>
      <c r="BN151" s="121"/>
      <c r="BO151" s="121"/>
      <c r="BP151" s="121"/>
      <c r="BQ151" s="121"/>
      <c r="BR151" s="129">
        <f>SUM(BR148:BR150)</f>
        <v>0</v>
      </c>
      <c r="BT151" s="121"/>
      <c r="BU151" s="121"/>
      <c r="BV151" s="121"/>
      <c r="BW151" s="121"/>
      <c r="BX151" s="129">
        <f>SUM(BX148:BX150)</f>
        <v>0</v>
      </c>
      <c r="BY151" s="121"/>
      <c r="BZ151" s="121"/>
      <c r="CA151" s="121"/>
      <c r="CB151" s="121"/>
      <c r="CC151" s="129">
        <f>SUM(CC148:CC150)</f>
        <v>0</v>
      </c>
      <c r="CD151" s="121"/>
      <c r="CE151" s="121"/>
      <c r="CF151" s="121"/>
      <c r="CG151" s="121"/>
      <c r="CH151" s="129">
        <f>SUM(CH148:CH150)</f>
        <v>0</v>
      </c>
      <c r="CI151" s="121"/>
      <c r="CJ151" s="121"/>
      <c r="CK151" s="121"/>
      <c r="CL151" s="121"/>
      <c r="CM151" s="129">
        <f>SUM(CM148:CM150)</f>
        <v>0</v>
      </c>
      <c r="CN151" s="121"/>
      <c r="CO151" s="121"/>
      <c r="CP151" s="121"/>
      <c r="CQ151" s="121"/>
      <c r="CR151" s="129">
        <f>SUM(CR148:CR150)</f>
        <v>0</v>
      </c>
      <c r="CS151" s="121"/>
      <c r="CT151" s="121"/>
      <c r="CU151" s="121"/>
      <c r="CV151" s="121"/>
      <c r="CW151" s="129">
        <f>SUM(CW148:CW150)</f>
        <v>0</v>
      </c>
      <c r="CX151" s="121"/>
      <c r="CY151" s="121"/>
      <c r="CZ151" s="121"/>
      <c r="DA151" s="121"/>
      <c r="DB151" s="129">
        <f>SUM(DB148:DB150)</f>
        <v>0</v>
      </c>
    </row>
    <row r="152" spans="1:107" ht="15" customHeight="1" x14ac:dyDescent="0.25">
      <c r="C152" s="16" t="s">
        <v>46</v>
      </c>
      <c r="D152" s="229" t="s">
        <v>64</v>
      </c>
      <c r="E152" s="230"/>
      <c r="F152" s="231"/>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G152" s="124">
        <f t="shared" si="2"/>
        <v>0</v>
      </c>
      <c r="AH152" s="125">
        <f t="shared" si="3"/>
        <v>0</v>
      </c>
      <c r="AI152" s="126">
        <f t="shared" si="4"/>
        <v>0</v>
      </c>
      <c r="AJ152" s="117">
        <f t="shared" si="5"/>
        <v>0</v>
      </c>
      <c r="AK152" s="124">
        <f t="shared" si="6"/>
        <v>0</v>
      </c>
      <c r="AL152" s="125">
        <f t="shared" si="7"/>
        <v>0</v>
      </c>
      <c r="AM152" s="126">
        <f t="shared" si="8"/>
        <v>0</v>
      </c>
      <c r="AN152" s="117">
        <f t="shared" si="9"/>
        <v>0</v>
      </c>
      <c r="AO152" s="124">
        <f t="shared" si="10"/>
        <v>0</v>
      </c>
      <c r="AP152" s="125">
        <f t="shared" si="11"/>
        <v>0</v>
      </c>
      <c r="AQ152" s="126">
        <f t="shared" si="12"/>
        <v>0</v>
      </c>
      <c r="AR152" s="117">
        <f t="shared" si="13"/>
        <v>0</v>
      </c>
      <c r="AS152" s="124">
        <f t="shared" si="14"/>
        <v>0</v>
      </c>
      <c r="AT152" s="125">
        <f t="shared" si="15"/>
        <v>0</v>
      </c>
      <c r="AU152" s="126">
        <f t="shared" si="16"/>
        <v>0</v>
      </c>
      <c r="AV152" s="117">
        <f t="shared" si="17"/>
        <v>0</v>
      </c>
      <c r="AW152" s="124">
        <f t="shared" si="18"/>
        <v>0</v>
      </c>
      <c r="AX152" s="125">
        <f t="shared" si="19"/>
        <v>0</v>
      </c>
      <c r="AY152" s="126">
        <f t="shared" si="20"/>
        <v>0</v>
      </c>
      <c r="AZ152" s="117">
        <f t="shared" si="21"/>
        <v>0</v>
      </c>
      <c r="BA152" s="124">
        <f t="shared" si="22"/>
        <v>0</v>
      </c>
      <c r="BB152" s="125">
        <f t="shared" si="23"/>
        <v>0</v>
      </c>
      <c r="BC152" s="126">
        <f t="shared" si="24"/>
        <v>0</v>
      </c>
      <c r="BD152" s="117">
        <f t="shared" si="25"/>
        <v>0</v>
      </c>
      <c r="BE152" s="124">
        <f t="shared" si="26"/>
        <v>0</v>
      </c>
      <c r="BF152" s="125">
        <f t="shared" si="27"/>
        <v>0</v>
      </c>
      <c r="BG152" s="126">
        <f t="shared" si="28"/>
        <v>0</v>
      </c>
      <c r="BH152" s="117">
        <f t="shared" si="29"/>
        <v>0</v>
      </c>
      <c r="BI152" s="124">
        <f t="shared" si="30"/>
        <v>0</v>
      </c>
      <c r="BJ152" s="125">
        <f t="shared" si="31"/>
        <v>0</v>
      </c>
      <c r="BK152" s="126">
        <f t="shared" si="32"/>
        <v>0</v>
      </c>
      <c r="BL152" s="117">
        <f t="shared" si="33"/>
        <v>0</v>
      </c>
      <c r="DC152" s="130">
        <f>+SUM(BR151:DB151)</f>
        <v>0</v>
      </c>
    </row>
    <row r="153" spans="1:107" ht="15" customHeight="1" x14ac:dyDescent="0.2">
      <c r="F153" s="68" t="s">
        <v>53</v>
      </c>
      <c r="G153" s="111">
        <f t="shared" ref="G153:AD153" si="42">IF(AND(SUM(G148:G152)=0,COUNTIF(G148:G152,"NS")&gt;0),"NS",SUM(G148:G152))</f>
        <v>0</v>
      </c>
      <c r="H153" s="111">
        <f t="shared" si="42"/>
        <v>0</v>
      </c>
      <c r="I153" s="111">
        <f t="shared" si="42"/>
        <v>0</v>
      </c>
      <c r="J153" s="111">
        <f t="shared" si="42"/>
        <v>0</v>
      </c>
      <c r="K153" s="111">
        <f t="shared" si="42"/>
        <v>0</v>
      </c>
      <c r="L153" s="111">
        <f t="shared" si="42"/>
        <v>0</v>
      </c>
      <c r="M153" s="111">
        <f t="shared" si="42"/>
        <v>0</v>
      </c>
      <c r="N153" s="111">
        <f t="shared" si="42"/>
        <v>0</v>
      </c>
      <c r="O153" s="111">
        <f t="shared" si="42"/>
        <v>0</v>
      </c>
      <c r="P153" s="111">
        <f t="shared" si="42"/>
        <v>0</v>
      </c>
      <c r="Q153" s="111">
        <f t="shared" si="42"/>
        <v>0</v>
      </c>
      <c r="R153" s="111">
        <f t="shared" si="42"/>
        <v>0</v>
      </c>
      <c r="S153" s="111">
        <f t="shared" si="42"/>
        <v>0</v>
      </c>
      <c r="T153" s="111">
        <f t="shared" si="42"/>
        <v>0</v>
      </c>
      <c r="U153" s="111">
        <f t="shared" si="42"/>
        <v>0</v>
      </c>
      <c r="V153" s="111">
        <f t="shared" si="42"/>
        <v>0</v>
      </c>
      <c r="W153" s="111">
        <f t="shared" si="42"/>
        <v>0</v>
      </c>
      <c r="X153" s="111">
        <f t="shared" si="42"/>
        <v>0</v>
      </c>
      <c r="Y153" s="111">
        <f t="shared" si="42"/>
        <v>0</v>
      </c>
      <c r="Z153" s="111">
        <f t="shared" si="42"/>
        <v>0</v>
      </c>
      <c r="AA153" s="111">
        <f t="shared" si="42"/>
        <v>0</v>
      </c>
      <c r="AB153" s="111">
        <f t="shared" si="42"/>
        <v>0</v>
      </c>
      <c r="AC153" s="111">
        <f t="shared" si="42"/>
        <v>0</v>
      </c>
      <c r="AD153" s="111">
        <f t="shared" si="42"/>
        <v>0</v>
      </c>
      <c r="AJ153" s="130">
        <f>+SUM(AJ148:AJ152)</f>
        <v>0</v>
      </c>
      <c r="AN153" s="130">
        <f>+SUM(AN148:AN152)</f>
        <v>0</v>
      </c>
      <c r="AR153" s="130">
        <f>+SUM(AR148:AR152)</f>
        <v>0</v>
      </c>
      <c r="AV153" s="130">
        <f>+SUM(AV148:AV152)</f>
        <v>0</v>
      </c>
      <c r="AZ153" s="130">
        <f>+SUM(AZ148:AZ152)</f>
        <v>0</v>
      </c>
      <c r="BD153" s="130">
        <f>+SUM(BD148:BD152)</f>
        <v>0</v>
      </c>
      <c r="BH153" s="130">
        <f>+SUM(BH148:BH152)</f>
        <v>0</v>
      </c>
      <c r="BL153" s="130">
        <f>+SUM(BL148:BL152)</f>
        <v>0</v>
      </c>
    </row>
    <row r="154" spans="1:107" s="3" customFormat="1" ht="15" customHeight="1" x14ac:dyDescent="0.2">
      <c r="A154" s="87"/>
      <c r="B154" s="225" t="str">
        <f>IF(OR(AG144=120,AG144=0),"","Error: Debe completar toda la información requerida.")</f>
        <v/>
      </c>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F154" s="115"/>
      <c r="BM154" s="146">
        <f>+SUM(AJ153:BL153)</f>
        <v>0</v>
      </c>
    </row>
    <row r="155" spans="1:107" ht="15" customHeight="1" x14ac:dyDescent="0.2">
      <c r="B155" s="228" t="str">
        <f>IF(BM154=0,"","Error: Verificar sumas por desagregados.")</f>
        <v/>
      </c>
      <c r="C155" s="228"/>
      <c r="D155" s="228"/>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row>
    <row r="156" spans="1:107" ht="15" customHeight="1" x14ac:dyDescent="0.2">
      <c r="B156" s="228" t="str">
        <f>IF(DC152=0,"","Error: Verificar las cantidades con las de la pregunta 8.")</f>
        <v/>
      </c>
      <c r="C156" s="228"/>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row>
    <row r="157" spans="1:107" ht="24" customHeight="1" x14ac:dyDescent="0.2">
      <c r="A157" s="6" t="s">
        <v>84</v>
      </c>
      <c r="B157" s="271" t="s">
        <v>594</v>
      </c>
      <c r="C157" s="271"/>
      <c r="D157" s="271"/>
      <c r="E157" s="271"/>
      <c r="F157" s="271"/>
      <c r="G157" s="271"/>
      <c r="H157" s="271"/>
      <c r="I157" s="271"/>
      <c r="J157" s="271"/>
      <c r="K157" s="271"/>
      <c r="L157" s="271"/>
      <c r="M157" s="271"/>
      <c r="N157" s="271"/>
      <c r="O157" s="271"/>
      <c r="P157" s="271"/>
      <c r="Q157" s="271"/>
      <c r="R157" s="271"/>
      <c r="S157" s="271"/>
      <c r="T157" s="271"/>
      <c r="U157" s="271"/>
      <c r="V157" s="271"/>
      <c r="W157" s="271"/>
      <c r="X157" s="271"/>
      <c r="Y157" s="271"/>
      <c r="Z157" s="271"/>
      <c r="AA157" s="271"/>
      <c r="AB157" s="271"/>
      <c r="AC157" s="271"/>
      <c r="AD157" s="271"/>
    </row>
    <row r="158" spans="1:107" ht="24" customHeight="1" x14ac:dyDescent="0.2">
      <c r="C158" s="243" t="s">
        <v>783</v>
      </c>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G158" s="121" t="s">
        <v>862</v>
      </c>
      <c r="AH158" s="121"/>
      <c r="AI158" s="121"/>
      <c r="AJ158" s="121"/>
      <c r="AK158" s="121"/>
      <c r="AL158" s="121"/>
      <c r="AM158" s="121"/>
      <c r="AN158" s="121"/>
      <c r="AO158" s="121"/>
      <c r="AP158" s="119"/>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row>
    <row r="159" spans="1:107" ht="15" customHeight="1" x14ac:dyDescent="0.2">
      <c r="AG159" s="121">
        <f>COUNTBLANK(G163:AD171)</f>
        <v>216</v>
      </c>
      <c r="AH159" s="121">
        <v>216</v>
      </c>
      <c r="AI159" s="121">
        <v>0</v>
      </c>
      <c r="AJ159" s="121"/>
      <c r="AK159" s="121"/>
      <c r="AL159" s="121"/>
      <c r="AM159" s="121"/>
      <c r="AN159" s="121"/>
      <c r="AO159" s="121"/>
      <c r="AP159" s="119"/>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row>
    <row r="160" spans="1:107" ht="36" customHeight="1" x14ac:dyDescent="0.2">
      <c r="C160" s="282" t="s">
        <v>75</v>
      </c>
      <c r="D160" s="283"/>
      <c r="E160" s="283"/>
      <c r="F160" s="284"/>
      <c r="G160" s="270" t="s">
        <v>598</v>
      </c>
      <c r="H160" s="270"/>
      <c r="I160" s="270"/>
      <c r="J160" s="270"/>
      <c r="K160" s="270"/>
      <c r="L160" s="270"/>
      <c r="M160" s="270"/>
      <c r="N160" s="270"/>
      <c r="O160" s="270"/>
      <c r="P160" s="270"/>
      <c r="Q160" s="270"/>
      <c r="R160" s="270"/>
      <c r="S160" s="270"/>
      <c r="T160" s="270"/>
      <c r="U160" s="270"/>
      <c r="V160" s="270"/>
      <c r="W160" s="270"/>
      <c r="X160" s="270"/>
      <c r="Y160" s="270"/>
      <c r="Z160" s="270"/>
      <c r="AA160" s="270"/>
      <c r="AB160" s="270"/>
      <c r="AC160" s="270"/>
      <c r="AD160" s="270"/>
      <c r="AG160" s="121"/>
      <c r="AH160" s="121"/>
      <c r="AI160" s="121"/>
      <c r="AJ160" s="121"/>
      <c r="AK160" s="121"/>
      <c r="AL160" s="121"/>
      <c r="AM160" s="121"/>
      <c r="AN160" s="121"/>
      <c r="AO160" s="121"/>
      <c r="AP160" s="119"/>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row>
    <row r="161" spans="1:107" ht="72" customHeight="1" x14ac:dyDescent="0.2">
      <c r="C161" s="335"/>
      <c r="D161" s="336"/>
      <c r="E161" s="336"/>
      <c r="F161" s="375"/>
      <c r="G161" s="376" t="s">
        <v>57</v>
      </c>
      <c r="H161" s="376" t="s">
        <v>65</v>
      </c>
      <c r="I161" s="376" t="s">
        <v>66</v>
      </c>
      <c r="J161" s="254" t="s">
        <v>58</v>
      </c>
      <c r="K161" s="254"/>
      <c r="L161" s="254"/>
      <c r="M161" s="254" t="s">
        <v>59</v>
      </c>
      <c r="N161" s="254"/>
      <c r="O161" s="254"/>
      <c r="P161" s="254" t="s">
        <v>69</v>
      </c>
      <c r="Q161" s="254"/>
      <c r="R161" s="254"/>
      <c r="S161" s="254" t="s">
        <v>61</v>
      </c>
      <c r="T161" s="254"/>
      <c r="U161" s="254"/>
      <c r="V161" s="254" t="s">
        <v>62</v>
      </c>
      <c r="W161" s="254"/>
      <c r="X161" s="254"/>
      <c r="Y161" s="254" t="s">
        <v>63</v>
      </c>
      <c r="Z161" s="254"/>
      <c r="AA161" s="254"/>
      <c r="AB161" s="255" t="s">
        <v>64</v>
      </c>
      <c r="AC161" s="256"/>
      <c r="AD161" s="341"/>
      <c r="AG161" s="121"/>
      <c r="AH161" s="121"/>
      <c r="AI161" s="121"/>
      <c r="AJ161" s="121"/>
      <c r="AK161" s="121"/>
      <c r="AL161" s="121"/>
      <c r="AM161" s="121"/>
      <c r="AN161" s="121"/>
      <c r="AO161" s="121"/>
      <c r="AP161" s="119"/>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row>
    <row r="162" spans="1:107" ht="60" customHeight="1" x14ac:dyDescent="0.25">
      <c r="C162" s="285"/>
      <c r="D162" s="286"/>
      <c r="E162" s="286"/>
      <c r="F162" s="287"/>
      <c r="G162" s="377"/>
      <c r="H162" s="377"/>
      <c r="I162" s="377"/>
      <c r="J162" s="72" t="s">
        <v>591</v>
      </c>
      <c r="K162" s="15" t="s">
        <v>65</v>
      </c>
      <c r="L162" s="15" t="s">
        <v>66</v>
      </c>
      <c r="M162" s="72" t="s">
        <v>591</v>
      </c>
      <c r="N162" s="15" t="s">
        <v>65</v>
      </c>
      <c r="O162" s="15" t="s">
        <v>66</v>
      </c>
      <c r="P162" s="72" t="s">
        <v>591</v>
      </c>
      <c r="Q162" s="15" t="s">
        <v>65</v>
      </c>
      <c r="R162" s="15" t="s">
        <v>66</v>
      </c>
      <c r="S162" s="72" t="s">
        <v>591</v>
      </c>
      <c r="T162" s="15" t="s">
        <v>65</v>
      </c>
      <c r="U162" s="15" t="s">
        <v>66</v>
      </c>
      <c r="V162" s="72" t="s">
        <v>591</v>
      </c>
      <c r="W162" s="15" t="s">
        <v>65</v>
      </c>
      <c r="X162" s="15" t="s">
        <v>66</v>
      </c>
      <c r="Y162" s="72" t="s">
        <v>591</v>
      </c>
      <c r="Z162" s="15" t="s">
        <v>65</v>
      </c>
      <c r="AA162" s="15" t="s">
        <v>66</v>
      </c>
      <c r="AB162" s="72" t="s">
        <v>591</v>
      </c>
      <c r="AC162" s="15" t="s">
        <v>65</v>
      </c>
      <c r="AD162" s="15" t="s">
        <v>66</v>
      </c>
      <c r="AG162" s="132" t="s">
        <v>57</v>
      </c>
      <c r="AH162" s="117" t="s">
        <v>864</v>
      </c>
      <c r="AI162" s="125" t="s">
        <v>865</v>
      </c>
      <c r="AJ162" s="117" t="s">
        <v>868</v>
      </c>
      <c r="AK162" s="131" t="s">
        <v>869</v>
      </c>
      <c r="AL162" s="117" t="s">
        <v>864</v>
      </c>
      <c r="AM162" s="125" t="s">
        <v>865</v>
      </c>
      <c r="AN162" s="117" t="s">
        <v>868</v>
      </c>
      <c r="AO162" s="132" t="s">
        <v>870</v>
      </c>
      <c r="AP162" s="117" t="s">
        <v>864</v>
      </c>
      <c r="AQ162" s="125" t="s">
        <v>865</v>
      </c>
      <c r="AR162" s="117" t="s">
        <v>868</v>
      </c>
      <c r="AS162" s="132" t="s">
        <v>60</v>
      </c>
      <c r="AT162" s="117" t="s">
        <v>864</v>
      </c>
      <c r="AU162" s="125" t="s">
        <v>865</v>
      </c>
      <c r="AV162" s="117" t="s">
        <v>868</v>
      </c>
      <c r="AW162" s="132" t="s">
        <v>871</v>
      </c>
      <c r="AX162" s="117" t="s">
        <v>864</v>
      </c>
      <c r="AY162" s="125" t="s">
        <v>865</v>
      </c>
      <c r="AZ162" s="117" t="s">
        <v>868</v>
      </c>
      <c r="BA162" s="132" t="s">
        <v>872</v>
      </c>
      <c r="BB162" s="117" t="s">
        <v>864</v>
      </c>
      <c r="BC162" s="125" t="s">
        <v>865</v>
      </c>
      <c r="BD162" s="117" t="s">
        <v>868</v>
      </c>
      <c r="BE162" s="132" t="s">
        <v>873</v>
      </c>
      <c r="BF162" s="117" t="s">
        <v>864</v>
      </c>
      <c r="BG162" s="125" t="s">
        <v>865</v>
      </c>
      <c r="BH162" s="117" t="s">
        <v>868</v>
      </c>
      <c r="BI162" s="132" t="s">
        <v>64</v>
      </c>
      <c r="BJ162" s="117" t="s">
        <v>864</v>
      </c>
      <c r="BK162" s="125" t="s">
        <v>865</v>
      </c>
      <c r="BL162" s="117" t="s">
        <v>868</v>
      </c>
      <c r="BM162" s="52"/>
      <c r="BN162" s="121"/>
      <c r="BO162" s="117" t="s">
        <v>874</v>
      </c>
      <c r="BP162" s="125" t="s">
        <v>864</v>
      </c>
      <c r="BQ162" s="117" t="s">
        <v>865</v>
      </c>
      <c r="BR162" s="125" t="s">
        <v>867</v>
      </c>
      <c r="BS162" s="52"/>
      <c r="BT162" s="121"/>
      <c r="BU162" s="117" t="s">
        <v>874</v>
      </c>
      <c r="BV162" s="125" t="s">
        <v>864</v>
      </c>
      <c r="BW162" s="117" t="s">
        <v>865</v>
      </c>
      <c r="BX162" s="125" t="s">
        <v>867</v>
      </c>
      <c r="BY162" s="121"/>
      <c r="BZ162" s="117" t="s">
        <v>874</v>
      </c>
      <c r="CA162" s="125" t="s">
        <v>864</v>
      </c>
      <c r="CB162" s="117" t="s">
        <v>865</v>
      </c>
      <c r="CC162" s="125" t="s">
        <v>867</v>
      </c>
      <c r="CD162" s="121"/>
      <c r="CE162" s="117" t="s">
        <v>874</v>
      </c>
      <c r="CF162" s="125" t="s">
        <v>864</v>
      </c>
      <c r="CG162" s="117" t="s">
        <v>865</v>
      </c>
      <c r="CH162" s="125" t="s">
        <v>867</v>
      </c>
      <c r="CI162" s="121"/>
      <c r="CJ162" s="117" t="s">
        <v>874</v>
      </c>
      <c r="CK162" s="125" t="s">
        <v>864</v>
      </c>
      <c r="CL162" s="117" t="s">
        <v>865</v>
      </c>
      <c r="CM162" s="125" t="s">
        <v>867</v>
      </c>
      <c r="CN162" s="121"/>
      <c r="CO162" s="117" t="s">
        <v>874</v>
      </c>
      <c r="CP162" s="125" t="s">
        <v>864</v>
      </c>
      <c r="CQ162" s="117" t="s">
        <v>865</v>
      </c>
      <c r="CR162" s="125" t="s">
        <v>867</v>
      </c>
      <c r="CS162" s="121"/>
      <c r="CT162" s="117" t="s">
        <v>874</v>
      </c>
      <c r="CU162" s="125" t="s">
        <v>864</v>
      </c>
      <c r="CV162" s="117" t="s">
        <v>865</v>
      </c>
      <c r="CW162" s="125" t="s">
        <v>867</v>
      </c>
      <c r="CX162" s="121"/>
      <c r="CY162" s="117" t="s">
        <v>874</v>
      </c>
      <c r="CZ162" s="125" t="s">
        <v>864</v>
      </c>
      <c r="DA162" s="117" t="s">
        <v>865</v>
      </c>
      <c r="DB162" s="125" t="s">
        <v>867</v>
      </c>
      <c r="DC162" s="52"/>
    </row>
    <row r="163" spans="1:107" ht="24" customHeight="1" x14ac:dyDescent="0.2">
      <c r="C163" s="11" t="s">
        <v>27</v>
      </c>
      <c r="D163" s="229" t="s">
        <v>76</v>
      </c>
      <c r="E163" s="230"/>
      <c r="F163" s="231"/>
      <c r="G163" s="139"/>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G163" s="116">
        <f>G163</f>
        <v>0</v>
      </c>
      <c r="AH163" s="125">
        <f>COUNTIF(H163:I163,"NS")</f>
        <v>0</v>
      </c>
      <c r="AI163" s="127">
        <f>SUM(H163:I163)</f>
        <v>0</v>
      </c>
      <c r="AJ163" s="117">
        <f>IF($AG$159=216,0,IF(OR(AND(AG163=0,AH163&gt;0),AND(AG163="ns",AI163&gt;0),AND(AG163="ns",AH163=0,AI163=0)),1,IF(OR(AND(AG163&gt;0,AH163=2),AND(AG163="ns",AH163=2),AND(AG163="ns",AI163=0,AH163&gt;0),AG163=AI163),0,1)))</f>
        <v>0</v>
      </c>
      <c r="AK163" s="116">
        <f>J163</f>
        <v>0</v>
      </c>
      <c r="AL163" s="125">
        <f>COUNTIF(K163:L163,"NS")</f>
        <v>0</v>
      </c>
      <c r="AM163" s="127">
        <f>SUM(K163:L163)</f>
        <v>0</v>
      </c>
      <c r="AN163" s="117">
        <f>IF($AG$159=216,0,IF(OR(AND(AK163=0,AL163&gt;0),AND(AK163="ns",AM163&gt;0),AND(AK163="ns",AL163=0,AM163=0)),1,IF(OR(AND(AK163&gt;0,AL163=2),AND(AK163="ns",AL163=2),AND(AK163="ns",AM163=0,AL163&gt;0),AK163=AM163),0,1)))</f>
        <v>0</v>
      </c>
      <c r="AO163" s="116">
        <f>M163</f>
        <v>0</v>
      </c>
      <c r="AP163" s="125">
        <f>COUNTIF(N163:O163,"NS")</f>
        <v>0</v>
      </c>
      <c r="AQ163" s="127">
        <f>SUM(N163:O163)</f>
        <v>0</v>
      </c>
      <c r="AR163" s="117">
        <f>IF($AG$159=216,0,IF(OR(AND(AO163=0,AP163&gt;0),AND(AO163="ns",AQ163&gt;0),AND(AO163="ns",AP163=0,AQ163=0)),1,IF(OR(AND(AO163&gt;0,AP163=2),AND(AO163="ns",AP163=2),AND(AO163="ns",AQ163=0,AP163&gt;0),AO163=AQ163),0,1)))</f>
        <v>0</v>
      </c>
      <c r="AS163" s="116">
        <f>P163</f>
        <v>0</v>
      </c>
      <c r="AT163" s="125">
        <f>COUNTIF(Q163:R163,"NS")</f>
        <v>0</v>
      </c>
      <c r="AU163" s="127">
        <f>SUM(Q163:R163)</f>
        <v>0</v>
      </c>
      <c r="AV163" s="117">
        <f>IF($AG$159=216,0,IF(OR(AND(AS163=0,AT163&gt;0),AND(AS163="ns",AU163&gt;0),AND(AS163="ns",AT163=0,AU163=0)),1,IF(OR(AND(AS163&gt;0,AT163=2),AND(AS163="ns",AT163=2),AND(AS163="ns",AU163=0,AT163&gt;0),AS163=AU163),0,1)))</f>
        <v>0</v>
      </c>
      <c r="AW163" s="116">
        <f>S163</f>
        <v>0</v>
      </c>
      <c r="AX163" s="125">
        <f>COUNTIF(T163:U163,"NS")</f>
        <v>0</v>
      </c>
      <c r="AY163" s="127">
        <f>SUM(T163:U163)</f>
        <v>0</v>
      </c>
      <c r="AZ163" s="117">
        <f>IF($AG$159=216,0,IF(OR(AND(AW163=0,AX163&gt;0),AND(AW163="ns",AY163&gt;0),AND(AW163="ns",AX163=0,AY163=0)),1,IF(OR(AND(AW163&gt;0,AX163=2),AND(AW163="ns",AX163=2),AND(AW163="ns",AY163=0,AX163&gt;0),AW163=AY163),0,1)))</f>
        <v>0</v>
      </c>
      <c r="BA163" s="116">
        <f>V163</f>
        <v>0</v>
      </c>
      <c r="BB163" s="125">
        <f>COUNTIF(W163:X163,"NS")</f>
        <v>0</v>
      </c>
      <c r="BC163" s="127">
        <f>SUM(W163:X163)</f>
        <v>0</v>
      </c>
      <c r="BD163" s="117">
        <f>IF($AG$159=216,0,IF(OR(AND(BA163=0,BB163&gt;0),AND(BA163="ns",BC163&gt;0),AND(BA163="ns",BB163=0,BC163=0)),1,IF(OR(AND(BA163&gt;0,BB163=2),AND(BA163="ns",BB163=2),AND(BA163="ns",BC163=0,BB163&gt;0),BA163=BC163),0,1)))</f>
        <v>0</v>
      </c>
      <c r="BE163" s="116">
        <f>Y163</f>
        <v>0</v>
      </c>
      <c r="BF163" s="125">
        <f>COUNTIF(Z163:AA163,"NS")</f>
        <v>0</v>
      </c>
      <c r="BG163" s="127">
        <f>SUM(Z163:AA163)</f>
        <v>0</v>
      </c>
      <c r="BH163" s="117">
        <f>IF($AG$159=216,0,IF(OR(AND(BE163=0,BF163&gt;0),AND(BE163="ns",BG163&gt;0),AND(BE163="ns",BF163=0,BG163=0)),1,IF(OR(AND(BE163&gt;0,BF163=2),AND(BE163="ns",BF163=2),AND(BE163="ns",BG163=0,BF163&gt;0),BE163=BG163),0,1)))</f>
        <v>0</v>
      </c>
      <c r="BI163" s="116">
        <f>AB163</f>
        <v>0</v>
      </c>
      <c r="BJ163" s="125">
        <f>COUNTIF(AC163:AD163,"NS")</f>
        <v>0</v>
      </c>
      <c r="BK163" s="127">
        <f>SUM(AC163:AD163)</f>
        <v>0</v>
      </c>
      <c r="BL163" s="117">
        <f>IF($AG$159=216,0,IF(OR(AND(BI163=0,BJ163&gt;0),AND(BI163="ns",BK163&gt;0),AND(BI163="ns",BJ163=0,BK163=0)),1,IF(OR(AND(BI163&gt;0,BJ163=2),AND(BI163="ns",BJ163=2),AND(BI163="ns",BK163=0,BJ163&gt;0),BI163=BK163),0,1)))</f>
        <v>0</v>
      </c>
      <c r="BM163" s="52"/>
      <c r="BN163" s="121" t="s">
        <v>57</v>
      </c>
      <c r="BO163" s="117">
        <f>$G$139</f>
        <v>0</v>
      </c>
      <c r="BP163" s="125">
        <f>COUNTIF(G163:G171,"NS")</f>
        <v>0</v>
      </c>
      <c r="BQ163" s="127">
        <f>SUM(G163:G171)</f>
        <v>0</v>
      </c>
      <c r="BR163" s="117">
        <f>IF($AG$159=216,0,IF(OR(AND(BO163=0,BP163&gt;0),AND(BO163="NS",BQ163&gt;0),AND(BO163="NS",BQ163=0,BP163=0)),1,IF(OR(AND(BP163&gt;=2,BQ163&lt;BO163),AND(BO163="NS",BQ163=0,BP163&gt;0),BO163=BQ163),0,1)))</f>
        <v>0</v>
      </c>
      <c r="BS163" s="52"/>
      <c r="BT163" s="121" t="s">
        <v>869</v>
      </c>
      <c r="BU163" s="117">
        <f>$J$139</f>
        <v>0</v>
      </c>
      <c r="BV163" s="125">
        <f>COUNTIF(J163:J171,"NS")</f>
        <v>0</v>
      </c>
      <c r="BW163" s="127">
        <f>SUM(J163:J171)</f>
        <v>0</v>
      </c>
      <c r="BX163" s="117">
        <f>IF($AG$159=216,0,IF(OR(AND(BU163=0,BV163&gt;0),AND(BU163="NS",BW163&gt;0),AND(BU163="NS",BW163=0,BV163=0)),1,IF(OR(AND(BV163&gt;=2,BW163&lt;BU163),AND(BU163="NS",BW163=0,BV163&gt;0),BU163=BW163),0,1)))</f>
        <v>0</v>
      </c>
      <c r="BY163" s="121" t="s">
        <v>870</v>
      </c>
      <c r="BZ163" s="117">
        <f>$M$139</f>
        <v>0</v>
      </c>
      <c r="CA163" s="125">
        <f>COUNTIF(M163:M171,"NS")</f>
        <v>0</v>
      </c>
      <c r="CB163" s="127">
        <f>SUM(M163:M171)</f>
        <v>0</v>
      </c>
      <c r="CC163" s="117">
        <f>IF($AG$159=216,0,IF(OR(AND(BZ163=0,CA163&gt;0),AND(BZ163="NS",CB163&gt;0),AND(BZ163="NS",CB163=0,CA163=0)),1,IF(OR(AND(CA163&gt;=2,CB163&lt;BZ163),AND(BZ163="NS",CB163=0,CA163&gt;0),BZ163=CB163),0,1)))</f>
        <v>0</v>
      </c>
      <c r="CD163" s="121" t="s">
        <v>60</v>
      </c>
      <c r="CE163" s="117">
        <f>$P$139</f>
        <v>0</v>
      </c>
      <c r="CF163" s="125">
        <f>COUNTIF(P163:P171,"NS")</f>
        <v>0</v>
      </c>
      <c r="CG163" s="127">
        <f>SUM(P163:P171)</f>
        <v>0</v>
      </c>
      <c r="CH163" s="117">
        <f>IF($AG$159=216,0,IF(OR(AND(CE163=0,CF163&gt;0),AND(CE163="NS",CG163&gt;0),AND(CE163="NS",CG163=0,CF163=0)),1,IF(OR(AND(CF163&gt;=2,CG163&lt;CE163),AND(CE163="NS",CG163=0,CF163&gt;0),CE163=CG163),0,1)))</f>
        <v>0</v>
      </c>
      <c r="CI163" s="121" t="s">
        <v>871</v>
      </c>
      <c r="CJ163" s="117">
        <f>$S$139</f>
        <v>0</v>
      </c>
      <c r="CK163" s="125">
        <f>COUNTIF(S163:S171,"NS")</f>
        <v>0</v>
      </c>
      <c r="CL163" s="127">
        <f>SUM(S163:S171)</f>
        <v>0</v>
      </c>
      <c r="CM163" s="117">
        <f>IF($AG$159=216,0,IF(OR(AND(CJ163=0,CK163&gt;0),AND(CJ163="NS",CL163&gt;0),AND(CJ163="NS",CL163=0,CK163=0)),1,IF(OR(AND(CK163&gt;=2,CL163&lt;CJ163),AND(CJ163="NS",CL163=0,CK163&gt;0),CJ163=CL163),0,1)))</f>
        <v>0</v>
      </c>
      <c r="CN163" s="121" t="s">
        <v>872</v>
      </c>
      <c r="CO163" s="117">
        <f>$V$139</f>
        <v>0</v>
      </c>
      <c r="CP163" s="125">
        <f>COUNTIF(V163:V171,"NS")</f>
        <v>0</v>
      </c>
      <c r="CQ163" s="127">
        <f>SUM(V163:V171)</f>
        <v>0</v>
      </c>
      <c r="CR163" s="117">
        <f>IF($AG$159=216,0,IF(OR(AND(CO163=0,CP163&gt;0),AND(CO163="NS",CQ163&gt;0),AND(CO163="NS",CQ163=0,CP163=0)),1,IF(OR(AND(CP163&gt;=2,CQ163&lt;CO163),AND(CO163="NS",CQ163=0,CP163&gt;0),CO163=CQ163),0,1)))</f>
        <v>0</v>
      </c>
      <c r="CS163" s="121" t="s">
        <v>873</v>
      </c>
      <c r="CT163" s="117">
        <f>$Y$139</f>
        <v>0</v>
      </c>
      <c r="CU163" s="125">
        <f>COUNTIF(Y163:Y171,"NS")</f>
        <v>0</v>
      </c>
      <c r="CV163" s="127">
        <f>SUM(Y163:Y171)</f>
        <v>0</v>
      </c>
      <c r="CW163" s="117">
        <f>IF($AG$159=216,0,IF(OR(AND(CT163=0,CU163&gt;0),AND(CT163="NS",CV163&gt;0),AND(CT163="NS",CV163=0,CU163=0)),1,IF(OR(AND(CU163&gt;=2,CV163&lt;CT163),AND(CT163="NS",CV163=0,CU163&gt;0),CT163=CV163),0,1)))</f>
        <v>0</v>
      </c>
      <c r="CX163" s="121" t="s">
        <v>64</v>
      </c>
      <c r="CY163" s="117">
        <f>$AB$139</f>
        <v>0</v>
      </c>
      <c r="CZ163" s="125">
        <f>COUNTIF(AB163:AB171,"NS")</f>
        <v>0</v>
      </c>
      <c r="DA163" s="127">
        <f>SUM(AB163:AB171)</f>
        <v>0</v>
      </c>
      <c r="DB163" s="117">
        <f>IF($AG$159=216,0,IF(OR(AND(CY163=0,CZ163&gt;0),AND(CY163="NS",DA163&gt;0),AND(CY163="NS",DA163=0,CZ163=0)),1,IF(OR(AND(CZ163&gt;=2,DA163&lt;CY163),AND(CY163="NS",DA163=0,CZ163&gt;0),CY163=DA163),0,1)))</f>
        <v>0</v>
      </c>
      <c r="DC163" s="52"/>
    </row>
    <row r="164" spans="1:107" ht="24" customHeight="1" x14ac:dyDescent="0.2">
      <c r="C164" s="11" t="s">
        <v>28</v>
      </c>
      <c r="D164" s="229" t="s">
        <v>77</v>
      </c>
      <c r="E164" s="230"/>
      <c r="F164" s="231"/>
      <c r="G164" s="139"/>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G164" s="116">
        <f t="shared" ref="AG164:AG171" si="43">G164</f>
        <v>0</v>
      </c>
      <c r="AH164" s="125">
        <f t="shared" ref="AH164:AH171" si="44">COUNTIF(H164:I164,"NS")</f>
        <v>0</v>
      </c>
      <c r="AI164" s="127">
        <f t="shared" ref="AI164:AI171" si="45">SUM(H164:I164)</f>
        <v>0</v>
      </c>
      <c r="AJ164" s="117">
        <f t="shared" ref="AJ164:AJ170" si="46">IF($AG$159=216,0,IF(OR(AND(AG164=0,AH164&gt;0),AND(AG164="ns",AI164&gt;0),AND(AG164="ns",AH164=0,AI164=0)),1,IF(OR(AND(AG164&gt;0,AH164=2),AND(AG164="ns",AH164=2),AND(AG164="ns",AI164=0,AH164&gt;0),AG164=AI164),0,1)))</f>
        <v>0</v>
      </c>
      <c r="AK164" s="116">
        <f t="shared" ref="AK164:AK171" si="47">J164</f>
        <v>0</v>
      </c>
      <c r="AL164" s="125">
        <f t="shared" ref="AL164:AL171" si="48">COUNTIF(K164:L164,"NS")</f>
        <v>0</v>
      </c>
      <c r="AM164" s="127">
        <f t="shared" ref="AM164:AM171" si="49">SUM(K164:L164)</f>
        <v>0</v>
      </c>
      <c r="AN164" s="117">
        <f t="shared" ref="AN164:AN171" si="50">IF($AG$159=216,0,IF(OR(AND(AK164=0,AL164&gt;0),AND(AK164="ns",AM164&gt;0),AND(AK164="ns",AL164=0,AM164=0)),1,IF(OR(AND(AK164&gt;0,AL164=2),AND(AK164="ns",AL164=2),AND(AK164="ns",AM164=0,AL164&gt;0),AK164=AM164),0,1)))</f>
        <v>0</v>
      </c>
      <c r="AO164" s="116">
        <f t="shared" ref="AO164:AO171" si="51">M164</f>
        <v>0</v>
      </c>
      <c r="AP164" s="125">
        <f t="shared" ref="AP164:AP171" si="52">COUNTIF(N164:O164,"NS")</f>
        <v>0</v>
      </c>
      <c r="AQ164" s="127">
        <f t="shared" ref="AQ164:AQ171" si="53">SUM(N164:O164)</f>
        <v>0</v>
      </c>
      <c r="AR164" s="117">
        <f t="shared" ref="AR164:AR171" si="54">IF($AG$159=216,0,IF(OR(AND(AO164=0,AP164&gt;0),AND(AO164="ns",AQ164&gt;0),AND(AO164="ns",AP164=0,AQ164=0)),1,IF(OR(AND(AO164&gt;0,AP164=2),AND(AO164="ns",AP164=2),AND(AO164="ns",AQ164=0,AP164&gt;0),AO164=AQ164),0,1)))</f>
        <v>0</v>
      </c>
      <c r="AS164" s="116">
        <f t="shared" ref="AS164:AS171" si="55">P164</f>
        <v>0</v>
      </c>
      <c r="AT164" s="125">
        <f t="shared" ref="AT164:AT171" si="56">COUNTIF(Q164:R164,"NS")</f>
        <v>0</v>
      </c>
      <c r="AU164" s="127">
        <f t="shared" ref="AU164:AU171" si="57">SUM(Q164:R164)</f>
        <v>0</v>
      </c>
      <c r="AV164" s="117">
        <f t="shared" ref="AV164:AV171" si="58">IF($AG$159=216,0,IF(OR(AND(AS164=0,AT164&gt;0),AND(AS164="ns",AU164&gt;0),AND(AS164="ns",AT164=0,AU164=0)),1,IF(OR(AND(AS164&gt;0,AT164=2),AND(AS164="ns",AT164=2),AND(AS164="ns",AU164=0,AT164&gt;0),AS164=AU164),0,1)))</f>
        <v>0</v>
      </c>
      <c r="AW164" s="116">
        <f t="shared" ref="AW164:AW171" si="59">S164</f>
        <v>0</v>
      </c>
      <c r="AX164" s="125">
        <f t="shared" ref="AX164:AX171" si="60">COUNTIF(T164:U164,"NS")</f>
        <v>0</v>
      </c>
      <c r="AY164" s="127">
        <f t="shared" ref="AY164:AY171" si="61">SUM(T164:U164)</f>
        <v>0</v>
      </c>
      <c r="AZ164" s="117">
        <f t="shared" ref="AZ164:AZ171" si="62">IF($AG$159=216,0,IF(OR(AND(AW164=0,AX164&gt;0),AND(AW164="ns",AY164&gt;0),AND(AW164="ns",AX164=0,AY164=0)),1,IF(OR(AND(AW164&gt;0,AX164=2),AND(AW164="ns",AX164=2),AND(AW164="ns",AY164=0,AX164&gt;0),AW164=AY164),0,1)))</f>
        <v>0</v>
      </c>
      <c r="BA164" s="116">
        <f t="shared" ref="BA164:BA171" si="63">V164</f>
        <v>0</v>
      </c>
      <c r="BB164" s="125">
        <f t="shared" ref="BB164:BB171" si="64">COUNTIF(W164:X164,"NS")</f>
        <v>0</v>
      </c>
      <c r="BC164" s="127">
        <f t="shared" ref="BC164:BC171" si="65">SUM(W164:X164)</f>
        <v>0</v>
      </c>
      <c r="BD164" s="117">
        <f t="shared" ref="BD164:BD171" si="66">IF($AG$159=216,0,IF(OR(AND(BA164=0,BB164&gt;0),AND(BA164="ns",BC164&gt;0),AND(BA164="ns",BB164=0,BC164=0)),1,IF(OR(AND(BA164&gt;0,BB164=2),AND(BA164="ns",BB164=2),AND(BA164="ns",BC164=0,BB164&gt;0),BA164=BC164),0,1)))</f>
        <v>0</v>
      </c>
      <c r="BE164" s="116">
        <f t="shared" ref="BE164:BE171" si="67">Y164</f>
        <v>0</v>
      </c>
      <c r="BF164" s="125">
        <f t="shared" ref="BF164:BF171" si="68">COUNTIF(Z164:AA164,"NS")</f>
        <v>0</v>
      </c>
      <c r="BG164" s="127">
        <f t="shared" ref="BG164:BG171" si="69">SUM(Z164:AA164)</f>
        <v>0</v>
      </c>
      <c r="BH164" s="117">
        <f t="shared" ref="BH164:BH171" si="70">IF($AG$159=216,0,IF(OR(AND(BE164=0,BF164&gt;0),AND(BE164="ns",BG164&gt;0),AND(BE164="ns",BF164=0,BG164=0)),1,IF(OR(AND(BE164&gt;0,BF164=2),AND(BE164="ns",BF164=2),AND(BE164="ns",BG164=0,BF164&gt;0),BE164=BG164),0,1)))</f>
        <v>0</v>
      </c>
      <c r="BI164" s="116">
        <f t="shared" ref="BI164:BI171" si="71">AB164</f>
        <v>0</v>
      </c>
      <c r="BJ164" s="125">
        <f t="shared" ref="BJ164:BJ171" si="72">COUNTIF(AC164:AD164,"NS")</f>
        <v>0</v>
      </c>
      <c r="BK164" s="127">
        <f t="shared" ref="BK164:BK171" si="73">SUM(AC164:AD164)</f>
        <v>0</v>
      </c>
      <c r="BL164" s="117">
        <f t="shared" ref="BL164:BL171" si="74">IF($AG$159=216,0,IF(OR(AND(BI164=0,BJ164&gt;0),AND(BI164="ns",BK164&gt;0),AND(BI164="ns",BJ164=0,BK164=0)),1,IF(OR(AND(BI164&gt;0,BJ164=2),AND(BI164="ns",BJ164=2),AND(BI164="ns",BK164=0,BJ164&gt;0),BI164=BK164),0,1)))</f>
        <v>0</v>
      </c>
      <c r="BM164" s="52"/>
      <c r="BN164" s="121" t="s">
        <v>65</v>
      </c>
      <c r="BO164" s="121">
        <f>$G$137</f>
        <v>0</v>
      </c>
      <c r="BP164" s="125">
        <f>COUNTIF(H163:H171,"NS")</f>
        <v>0</v>
      </c>
      <c r="BQ164" s="127">
        <f>SUM(H163:H171)</f>
        <v>0</v>
      </c>
      <c r="BR164" s="117">
        <f t="shared" ref="BR164:BR165" si="75">IF($AG$159=216,0,IF(OR(AND(BO164=0,BP164&gt;0),AND(BO164="NS",BQ164&gt;0),AND(BO164="NS",BQ164=0,BP164=0)),1,IF(OR(AND(BP164&gt;=2,BQ164&lt;BO164),AND(BO164="NS",BQ164=0,BP164&gt;0),BO164=BQ164),0,1)))</f>
        <v>0</v>
      </c>
      <c r="BS164" s="52"/>
      <c r="BT164" s="121" t="s">
        <v>65</v>
      </c>
      <c r="BU164" s="121">
        <f>$J$137</f>
        <v>0</v>
      </c>
      <c r="BV164" s="125">
        <f>COUNTIF(K163:K171,"NS")</f>
        <v>0</v>
      </c>
      <c r="BW164" s="127">
        <f>SUM(K163:K171)</f>
        <v>0</v>
      </c>
      <c r="BX164" s="117">
        <f t="shared" ref="BX164:BX165" si="76">IF($AG$159=216,0,IF(OR(AND(BU164=0,BV164&gt;0),AND(BU164="NS",BW164&gt;0),AND(BU164="NS",BW164=0,BV164=0)),1,IF(OR(AND(BV164&gt;=2,BW164&lt;BU164),AND(BU164="NS",BW164=0,BV164&gt;0),BU164=BW164),0,1)))</f>
        <v>0</v>
      </c>
      <c r="BY164" s="121" t="s">
        <v>65</v>
      </c>
      <c r="BZ164" s="121">
        <f>$M$137</f>
        <v>0</v>
      </c>
      <c r="CA164" s="125">
        <f>COUNTIF(N163:N171,"NS")</f>
        <v>0</v>
      </c>
      <c r="CB164" s="127">
        <f>SUM(N163:N171)</f>
        <v>0</v>
      </c>
      <c r="CC164" s="117">
        <f t="shared" ref="CC164:CC165" si="77">IF($AG$159=216,0,IF(OR(AND(BZ164=0,CA164&gt;0),AND(BZ164="NS",CB164&gt;0),AND(BZ164="NS",CB164=0,CA164=0)),1,IF(OR(AND(CA164&gt;=2,CB164&lt;BZ164),AND(BZ164="NS",CB164=0,CA164&gt;0),BZ164=CB164),0,1)))</f>
        <v>0</v>
      </c>
      <c r="CD164" s="121" t="s">
        <v>65</v>
      </c>
      <c r="CE164" s="121">
        <f>$P$137</f>
        <v>0</v>
      </c>
      <c r="CF164" s="125">
        <f>COUNTIF(Q163:Q171,"NS")</f>
        <v>0</v>
      </c>
      <c r="CG164" s="127">
        <f>SUM(Q163:Q171)</f>
        <v>0</v>
      </c>
      <c r="CH164" s="117">
        <f t="shared" ref="CH164:CH165" si="78">IF($AG$159=216,0,IF(OR(AND(CE164=0,CF164&gt;0),AND(CE164="NS",CG164&gt;0),AND(CE164="NS",CG164=0,CF164=0)),1,IF(OR(AND(CF164&gt;=2,CG164&lt;CE164),AND(CE164="NS",CG164=0,CF164&gt;0),CE164=CG164),0,1)))</f>
        <v>0</v>
      </c>
      <c r="CI164" s="121" t="s">
        <v>65</v>
      </c>
      <c r="CJ164" s="121">
        <f>$S$137</f>
        <v>0</v>
      </c>
      <c r="CK164" s="125">
        <f>COUNTIF(T163:T171,"NS")</f>
        <v>0</v>
      </c>
      <c r="CL164" s="127">
        <f>SUM(T163:T171)</f>
        <v>0</v>
      </c>
      <c r="CM164" s="117">
        <f t="shared" ref="CM164" si="79">IF($AG$159=216,0,IF(OR(AND(CJ164=0,CK164&gt;0),AND(CJ164="NS",CL164&gt;0),AND(CJ164="NS",CL164=0,CK164=0)),1,IF(OR(AND(CK164&gt;=2,CL164&lt;CJ164),AND(CJ164="NS",CL164=0,CK164&gt;0),CJ164=CL164),0,1)))</f>
        <v>0</v>
      </c>
      <c r="CN164" s="121" t="s">
        <v>65</v>
      </c>
      <c r="CO164" s="121">
        <f>$V$137</f>
        <v>0</v>
      </c>
      <c r="CP164" s="125">
        <f>COUNTIF(W163:W171,"NS")</f>
        <v>0</v>
      </c>
      <c r="CQ164" s="127">
        <f>SUM(W163:W171)</f>
        <v>0</v>
      </c>
      <c r="CR164" s="117">
        <f t="shared" ref="CR164:CR165" si="80">IF($AG$159=216,0,IF(OR(AND(CO164=0,CP164&gt;0),AND(CO164="NS",CQ164&gt;0),AND(CO164="NS",CQ164=0,CP164=0)),1,IF(OR(AND(CP164&gt;=2,CQ164&lt;CO164),AND(CO164="NS",CQ164=0,CP164&gt;0),CO164=CQ164),0,1)))</f>
        <v>0</v>
      </c>
      <c r="CS164" s="121" t="s">
        <v>65</v>
      </c>
      <c r="CT164" s="121">
        <f>$Y$137</f>
        <v>0</v>
      </c>
      <c r="CU164" s="125">
        <f>COUNTIF(Z163:Z171,"NS")</f>
        <v>0</v>
      </c>
      <c r="CV164" s="127">
        <f>SUM(Z163:Z171)</f>
        <v>0</v>
      </c>
      <c r="CW164" s="117">
        <f t="shared" ref="CW164:CW165" si="81">IF($AG$159=216,0,IF(OR(AND(CT164=0,CU164&gt;0),AND(CT164="NS",CV164&gt;0),AND(CT164="NS",CV164=0,CU164=0)),1,IF(OR(AND(CU164&gt;=2,CV164&lt;CT164),AND(CT164="NS",CV164=0,CU164&gt;0),CT164=CV164),0,1)))</f>
        <v>0</v>
      </c>
      <c r="CX164" s="121" t="s">
        <v>65</v>
      </c>
      <c r="CY164" s="121">
        <f>$AB$137</f>
        <v>0</v>
      </c>
      <c r="CZ164" s="125">
        <f>COUNTIF(AC163:AC171,"NS")</f>
        <v>0</v>
      </c>
      <c r="DA164" s="127">
        <f>SUM(AC163:AC171)</f>
        <v>0</v>
      </c>
      <c r="DB164" s="117">
        <f t="shared" ref="DB164" si="82">IF($AG$159=216,0,IF(OR(AND(CY164=0,CZ164&gt;0),AND(CY164="NS",DA164&gt;0),AND(CY164="NS",DA164=0,CZ164=0)),1,IF(OR(AND(CZ164&gt;=2,DA164&lt;CY164),AND(CY164="NS",DA164=0,CZ164&gt;0),CY164=DA164),0,1)))</f>
        <v>0</v>
      </c>
      <c r="DC164" s="52"/>
    </row>
    <row r="165" spans="1:107" ht="24" customHeight="1" x14ac:dyDescent="0.2">
      <c r="C165" s="11" t="s">
        <v>42</v>
      </c>
      <c r="D165" s="229" t="s">
        <v>78</v>
      </c>
      <c r="E165" s="230"/>
      <c r="F165" s="231"/>
      <c r="G165" s="139"/>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G165" s="116">
        <f t="shared" si="43"/>
        <v>0</v>
      </c>
      <c r="AH165" s="125">
        <f t="shared" si="44"/>
        <v>0</v>
      </c>
      <c r="AI165" s="127">
        <f t="shared" si="45"/>
        <v>0</v>
      </c>
      <c r="AJ165" s="117">
        <f t="shared" si="46"/>
        <v>0</v>
      </c>
      <c r="AK165" s="116">
        <f t="shared" si="47"/>
        <v>0</v>
      </c>
      <c r="AL165" s="125">
        <f t="shared" si="48"/>
        <v>0</v>
      </c>
      <c r="AM165" s="127">
        <f t="shared" si="49"/>
        <v>0</v>
      </c>
      <c r="AN165" s="117">
        <f t="shared" si="50"/>
        <v>0</v>
      </c>
      <c r="AO165" s="116">
        <f t="shared" si="51"/>
        <v>0</v>
      </c>
      <c r="AP165" s="125">
        <f t="shared" si="52"/>
        <v>0</v>
      </c>
      <c r="AQ165" s="127">
        <f t="shared" si="53"/>
        <v>0</v>
      </c>
      <c r="AR165" s="117">
        <f t="shared" si="54"/>
        <v>0</v>
      </c>
      <c r="AS165" s="116">
        <f t="shared" si="55"/>
        <v>0</v>
      </c>
      <c r="AT165" s="125">
        <f t="shared" si="56"/>
        <v>0</v>
      </c>
      <c r="AU165" s="127">
        <f t="shared" si="57"/>
        <v>0</v>
      </c>
      <c r="AV165" s="117">
        <f t="shared" si="58"/>
        <v>0</v>
      </c>
      <c r="AW165" s="116">
        <f t="shared" si="59"/>
        <v>0</v>
      </c>
      <c r="AX165" s="125">
        <f t="shared" si="60"/>
        <v>0</v>
      </c>
      <c r="AY165" s="127">
        <f t="shared" si="61"/>
        <v>0</v>
      </c>
      <c r="AZ165" s="117">
        <f t="shared" si="62"/>
        <v>0</v>
      </c>
      <c r="BA165" s="116">
        <f t="shared" si="63"/>
        <v>0</v>
      </c>
      <c r="BB165" s="125">
        <f t="shared" si="64"/>
        <v>0</v>
      </c>
      <c r="BC165" s="127">
        <f t="shared" si="65"/>
        <v>0</v>
      </c>
      <c r="BD165" s="117">
        <f t="shared" si="66"/>
        <v>0</v>
      </c>
      <c r="BE165" s="116">
        <f t="shared" si="67"/>
        <v>0</v>
      </c>
      <c r="BF165" s="125">
        <f t="shared" si="68"/>
        <v>0</v>
      </c>
      <c r="BG165" s="127">
        <f t="shared" si="69"/>
        <v>0</v>
      </c>
      <c r="BH165" s="117">
        <f t="shared" si="70"/>
        <v>0</v>
      </c>
      <c r="BI165" s="116">
        <f t="shared" si="71"/>
        <v>0</v>
      </c>
      <c r="BJ165" s="125">
        <f t="shared" si="72"/>
        <v>0</v>
      </c>
      <c r="BK165" s="127">
        <f t="shared" si="73"/>
        <v>0</v>
      </c>
      <c r="BL165" s="117">
        <f t="shared" si="74"/>
        <v>0</v>
      </c>
      <c r="BM165" s="52"/>
      <c r="BN165" s="121" t="s">
        <v>66</v>
      </c>
      <c r="BO165" s="121">
        <f>$G$138</f>
        <v>0</v>
      </c>
      <c r="BP165" s="125">
        <f>COUNTIF(I163:I171,"NS")</f>
        <v>0</v>
      </c>
      <c r="BQ165" s="127">
        <f>SUM(I163:I171)</f>
        <v>0</v>
      </c>
      <c r="BR165" s="117">
        <f t="shared" si="75"/>
        <v>0</v>
      </c>
      <c r="BS165" s="52"/>
      <c r="BT165" s="121" t="s">
        <v>66</v>
      </c>
      <c r="BU165" s="121">
        <f>$J$138</f>
        <v>0</v>
      </c>
      <c r="BV165" s="125">
        <f>COUNTIF(L163:L171,"NS")</f>
        <v>0</v>
      </c>
      <c r="BW165" s="127">
        <f>SUM(L163:L171)</f>
        <v>0</v>
      </c>
      <c r="BX165" s="117">
        <f t="shared" si="76"/>
        <v>0</v>
      </c>
      <c r="BY165" s="121" t="s">
        <v>66</v>
      </c>
      <c r="BZ165" s="121">
        <f>$M$138</f>
        <v>0</v>
      </c>
      <c r="CA165" s="125">
        <f>COUNTIF(O163:O171,"NS")</f>
        <v>0</v>
      </c>
      <c r="CB165" s="127">
        <f>SUM(O163:O171)</f>
        <v>0</v>
      </c>
      <c r="CC165" s="117">
        <f t="shared" si="77"/>
        <v>0</v>
      </c>
      <c r="CD165" s="121" t="s">
        <v>66</v>
      </c>
      <c r="CE165" s="121">
        <f>$P$138</f>
        <v>0</v>
      </c>
      <c r="CF165" s="125">
        <f>COUNTIF(R163:R171,"NS")</f>
        <v>0</v>
      </c>
      <c r="CG165" s="127">
        <f>SUM(R163:R171)</f>
        <v>0</v>
      </c>
      <c r="CH165" s="117">
        <f t="shared" si="78"/>
        <v>0</v>
      </c>
      <c r="CI165" s="121" t="s">
        <v>66</v>
      </c>
      <c r="CJ165" s="121">
        <f>$S$138</f>
        <v>0</v>
      </c>
      <c r="CK165" s="125">
        <f>COUNTIF(U163:U171,"NS")</f>
        <v>0</v>
      </c>
      <c r="CL165" s="127">
        <f>SUM(U163:U171)</f>
        <v>0</v>
      </c>
      <c r="CM165" s="117">
        <f>IF($AG$159=216,0,IF(OR(AND(CJ165=0,CK165&gt;0),AND(CJ165="NS",CL165&gt;0),AND(CJ165="NS",CL165=0,CK165=0)),1,IF(OR(AND(CK165&gt;=2,CL165&lt;CJ165),AND(CJ165="NS",CL165=0,CK165&gt;0),CJ165=CL165),0,1)))</f>
        <v>0</v>
      </c>
      <c r="CN165" s="121" t="s">
        <v>66</v>
      </c>
      <c r="CO165" s="121">
        <f>$V$138</f>
        <v>0</v>
      </c>
      <c r="CP165" s="125">
        <f>COUNTIF(X163:X171,"NS")</f>
        <v>0</v>
      </c>
      <c r="CQ165" s="127">
        <f>SUM(X163:X171)</f>
        <v>0</v>
      </c>
      <c r="CR165" s="117">
        <f t="shared" si="80"/>
        <v>0</v>
      </c>
      <c r="CS165" s="121" t="s">
        <v>66</v>
      </c>
      <c r="CT165" s="121">
        <f>$Y$138</f>
        <v>0</v>
      </c>
      <c r="CU165" s="125">
        <f>COUNTIF(AA163:AA171,"NS")</f>
        <v>0</v>
      </c>
      <c r="CV165" s="127">
        <f>SUM(AA163:AA171)</f>
        <v>0</v>
      </c>
      <c r="CW165" s="117">
        <f t="shared" si="81"/>
        <v>0</v>
      </c>
      <c r="CX165" s="121" t="s">
        <v>66</v>
      </c>
      <c r="CY165" s="121">
        <f>$AB$138</f>
        <v>0</v>
      </c>
      <c r="CZ165" s="125">
        <f>COUNTIF(AD163:AD171,"NS")</f>
        <v>0</v>
      </c>
      <c r="DA165" s="127">
        <f>SUM(AD163:AD171)</f>
        <v>0</v>
      </c>
      <c r="DB165" s="117">
        <f>IF($AG$159=216,0,IF(OR(AND(CY165=0,CZ165&gt;0),AND(CY165="NS",DA165&gt;0),AND(CY165="NS",DA165=0,CZ165=0)),1,IF(OR(AND(CZ165&gt;=2,DA165&lt;CY165),AND(CY165="NS",DA165=0,CZ165&gt;0),CY165=DA165),0,1)))</f>
        <v>0</v>
      </c>
      <c r="DC165" s="52"/>
    </row>
    <row r="166" spans="1:107" ht="24" customHeight="1" x14ac:dyDescent="0.2">
      <c r="C166" s="11" t="s">
        <v>44</v>
      </c>
      <c r="D166" s="229" t="s">
        <v>79</v>
      </c>
      <c r="E166" s="230"/>
      <c r="F166" s="231"/>
      <c r="G166" s="139"/>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G166" s="116">
        <f t="shared" si="43"/>
        <v>0</v>
      </c>
      <c r="AH166" s="125">
        <f t="shared" si="44"/>
        <v>0</v>
      </c>
      <c r="AI166" s="127">
        <f t="shared" si="45"/>
        <v>0</v>
      </c>
      <c r="AJ166" s="117">
        <f t="shared" si="46"/>
        <v>0</v>
      </c>
      <c r="AK166" s="116">
        <f t="shared" si="47"/>
        <v>0</v>
      </c>
      <c r="AL166" s="125">
        <f t="shared" si="48"/>
        <v>0</v>
      </c>
      <c r="AM166" s="127">
        <f t="shared" si="49"/>
        <v>0</v>
      </c>
      <c r="AN166" s="117">
        <f t="shared" si="50"/>
        <v>0</v>
      </c>
      <c r="AO166" s="116">
        <f t="shared" si="51"/>
        <v>0</v>
      </c>
      <c r="AP166" s="125">
        <f t="shared" si="52"/>
        <v>0</v>
      </c>
      <c r="AQ166" s="127">
        <f t="shared" si="53"/>
        <v>0</v>
      </c>
      <c r="AR166" s="117">
        <f t="shared" si="54"/>
        <v>0</v>
      </c>
      <c r="AS166" s="116">
        <f t="shared" si="55"/>
        <v>0</v>
      </c>
      <c r="AT166" s="125">
        <f t="shared" si="56"/>
        <v>0</v>
      </c>
      <c r="AU166" s="127">
        <f t="shared" si="57"/>
        <v>0</v>
      </c>
      <c r="AV166" s="117">
        <f t="shared" si="58"/>
        <v>0</v>
      </c>
      <c r="AW166" s="116">
        <f t="shared" si="59"/>
        <v>0</v>
      </c>
      <c r="AX166" s="125">
        <f t="shared" si="60"/>
        <v>0</v>
      </c>
      <c r="AY166" s="127">
        <f t="shared" si="61"/>
        <v>0</v>
      </c>
      <c r="AZ166" s="117">
        <f t="shared" si="62"/>
        <v>0</v>
      </c>
      <c r="BA166" s="116">
        <f t="shared" si="63"/>
        <v>0</v>
      </c>
      <c r="BB166" s="125">
        <f t="shared" si="64"/>
        <v>0</v>
      </c>
      <c r="BC166" s="127">
        <f t="shared" si="65"/>
        <v>0</v>
      </c>
      <c r="BD166" s="117">
        <f t="shared" si="66"/>
        <v>0</v>
      </c>
      <c r="BE166" s="116">
        <f t="shared" si="67"/>
        <v>0</v>
      </c>
      <c r="BF166" s="125">
        <f t="shared" si="68"/>
        <v>0</v>
      </c>
      <c r="BG166" s="127">
        <f t="shared" si="69"/>
        <v>0</v>
      </c>
      <c r="BH166" s="117">
        <f t="shared" si="70"/>
        <v>0</v>
      </c>
      <c r="BI166" s="116">
        <f t="shared" si="71"/>
        <v>0</v>
      </c>
      <c r="BJ166" s="125">
        <f t="shared" si="72"/>
        <v>0</v>
      </c>
      <c r="BK166" s="127">
        <f t="shared" si="73"/>
        <v>0</v>
      </c>
      <c r="BL166" s="117">
        <f t="shared" si="74"/>
        <v>0</v>
      </c>
      <c r="BM166" s="52"/>
      <c r="BN166" s="121"/>
      <c r="BO166" s="121"/>
      <c r="BP166" s="121"/>
      <c r="BQ166" s="121"/>
      <c r="BR166" s="129">
        <f>SUM(BR163:BR165)</f>
        <v>0</v>
      </c>
      <c r="BS166" s="52"/>
      <c r="BT166" s="121"/>
      <c r="BU166" s="121"/>
      <c r="BV166" s="121"/>
      <c r="BW166" s="121"/>
      <c r="BX166" s="129">
        <f>SUM(BX163:BX165)</f>
        <v>0</v>
      </c>
      <c r="BY166" s="121"/>
      <c r="BZ166" s="121"/>
      <c r="CA166" s="121"/>
      <c r="CB166" s="121"/>
      <c r="CC166" s="129">
        <f>SUM(CC163:CC165)</f>
        <v>0</v>
      </c>
      <c r="CD166" s="121"/>
      <c r="CE166" s="121"/>
      <c r="CF166" s="121"/>
      <c r="CG166" s="121"/>
      <c r="CH166" s="129">
        <f>SUM(CH163:CH165)</f>
        <v>0</v>
      </c>
      <c r="CI166" s="121"/>
      <c r="CJ166" s="121"/>
      <c r="CK166" s="121"/>
      <c r="CL166" s="121"/>
      <c r="CM166" s="129">
        <f>SUM(CM163:CM165)</f>
        <v>0</v>
      </c>
      <c r="CN166" s="121"/>
      <c r="CO166" s="121"/>
      <c r="CP166" s="121"/>
      <c r="CQ166" s="121"/>
      <c r="CR166" s="129">
        <f>SUM(CR163:CR165)</f>
        <v>0</v>
      </c>
      <c r="CS166" s="121"/>
      <c r="CT166" s="121"/>
      <c r="CU166" s="121"/>
      <c r="CV166" s="121"/>
      <c r="CW166" s="129">
        <f>SUM(CW163:CW165)</f>
        <v>0</v>
      </c>
      <c r="CX166" s="121"/>
      <c r="CY166" s="121"/>
      <c r="CZ166" s="121"/>
      <c r="DA166" s="121"/>
      <c r="DB166" s="129">
        <f>SUM(DB163:DB165)</f>
        <v>0</v>
      </c>
      <c r="DC166" s="52"/>
    </row>
    <row r="167" spans="1:107" ht="24" customHeight="1" x14ac:dyDescent="0.2">
      <c r="C167" s="11" t="s">
        <v>46</v>
      </c>
      <c r="D167" s="229" t="s">
        <v>80</v>
      </c>
      <c r="E167" s="230"/>
      <c r="F167" s="231"/>
      <c r="G167" s="139"/>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G167" s="116">
        <f t="shared" si="43"/>
        <v>0</v>
      </c>
      <c r="AH167" s="125">
        <f t="shared" si="44"/>
        <v>0</v>
      </c>
      <c r="AI167" s="127">
        <f t="shared" si="45"/>
        <v>0</v>
      </c>
      <c r="AJ167" s="117">
        <f t="shared" si="46"/>
        <v>0</v>
      </c>
      <c r="AK167" s="116">
        <f t="shared" si="47"/>
        <v>0</v>
      </c>
      <c r="AL167" s="125">
        <f t="shared" si="48"/>
        <v>0</v>
      </c>
      <c r="AM167" s="127">
        <f t="shared" si="49"/>
        <v>0</v>
      </c>
      <c r="AN167" s="117">
        <f t="shared" si="50"/>
        <v>0</v>
      </c>
      <c r="AO167" s="116">
        <f t="shared" si="51"/>
        <v>0</v>
      </c>
      <c r="AP167" s="125">
        <f t="shared" si="52"/>
        <v>0</v>
      </c>
      <c r="AQ167" s="127">
        <f t="shared" si="53"/>
        <v>0</v>
      </c>
      <c r="AR167" s="117">
        <f t="shared" si="54"/>
        <v>0</v>
      </c>
      <c r="AS167" s="116">
        <f t="shared" si="55"/>
        <v>0</v>
      </c>
      <c r="AT167" s="125">
        <f t="shared" si="56"/>
        <v>0</v>
      </c>
      <c r="AU167" s="127">
        <f t="shared" si="57"/>
        <v>0</v>
      </c>
      <c r="AV167" s="117">
        <f t="shared" si="58"/>
        <v>0</v>
      </c>
      <c r="AW167" s="116">
        <f t="shared" si="59"/>
        <v>0</v>
      </c>
      <c r="AX167" s="125">
        <f t="shared" si="60"/>
        <v>0</v>
      </c>
      <c r="AY167" s="127">
        <f t="shared" si="61"/>
        <v>0</v>
      </c>
      <c r="AZ167" s="117">
        <f t="shared" si="62"/>
        <v>0</v>
      </c>
      <c r="BA167" s="116">
        <f t="shared" si="63"/>
        <v>0</v>
      </c>
      <c r="BB167" s="125">
        <f t="shared" si="64"/>
        <v>0</v>
      </c>
      <c r="BC167" s="127">
        <f t="shared" si="65"/>
        <v>0</v>
      </c>
      <c r="BD167" s="117">
        <f t="shared" si="66"/>
        <v>0</v>
      </c>
      <c r="BE167" s="116">
        <f t="shared" si="67"/>
        <v>0</v>
      </c>
      <c r="BF167" s="125">
        <f t="shared" si="68"/>
        <v>0</v>
      </c>
      <c r="BG167" s="127">
        <f t="shared" si="69"/>
        <v>0</v>
      </c>
      <c r="BH167" s="117">
        <f t="shared" si="70"/>
        <v>0</v>
      </c>
      <c r="BI167" s="116">
        <f t="shared" si="71"/>
        <v>0</v>
      </c>
      <c r="BJ167" s="125">
        <f t="shared" si="72"/>
        <v>0</v>
      </c>
      <c r="BK167" s="127">
        <f t="shared" si="73"/>
        <v>0</v>
      </c>
      <c r="BL167" s="117">
        <f t="shared" si="74"/>
        <v>0</v>
      </c>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147">
        <f>+SUM(BR166:DB166)</f>
        <v>0</v>
      </c>
    </row>
    <row r="168" spans="1:107" ht="24" customHeight="1" x14ac:dyDescent="0.2">
      <c r="C168" s="11" t="s">
        <v>48</v>
      </c>
      <c r="D168" s="229" t="s">
        <v>81</v>
      </c>
      <c r="E168" s="230"/>
      <c r="F168" s="231"/>
      <c r="G168" s="139"/>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G168" s="116">
        <f t="shared" si="43"/>
        <v>0</v>
      </c>
      <c r="AH168" s="125">
        <f t="shared" si="44"/>
        <v>0</v>
      </c>
      <c r="AI168" s="127">
        <f t="shared" si="45"/>
        <v>0</v>
      </c>
      <c r="AJ168" s="117">
        <f t="shared" si="46"/>
        <v>0</v>
      </c>
      <c r="AK168" s="116">
        <f t="shared" si="47"/>
        <v>0</v>
      </c>
      <c r="AL168" s="125">
        <f t="shared" si="48"/>
        <v>0</v>
      </c>
      <c r="AM168" s="127">
        <f t="shared" si="49"/>
        <v>0</v>
      </c>
      <c r="AN168" s="117">
        <f t="shared" si="50"/>
        <v>0</v>
      </c>
      <c r="AO168" s="116">
        <f t="shared" si="51"/>
        <v>0</v>
      </c>
      <c r="AP168" s="125">
        <f t="shared" si="52"/>
        <v>0</v>
      </c>
      <c r="AQ168" s="127">
        <f t="shared" si="53"/>
        <v>0</v>
      </c>
      <c r="AR168" s="117">
        <f t="shared" si="54"/>
        <v>0</v>
      </c>
      <c r="AS168" s="116">
        <f t="shared" si="55"/>
        <v>0</v>
      </c>
      <c r="AT168" s="125">
        <f t="shared" si="56"/>
        <v>0</v>
      </c>
      <c r="AU168" s="127">
        <f t="shared" si="57"/>
        <v>0</v>
      </c>
      <c r="AV168" s="117">
        <f t="shared" si="58"/>
        <v>0</v>
      </c>
      <c r="AW168" s="116">
        <f t="shared" si="59"/>
        <v>0</v>
      </c>
      <c r="AX168" s="125">
        <f t="shared" si="60"/>
        <v>0</v>
      </c>
      <c r="AY168" s="127">
        <f t="shared" si="61"/>
        <v>0</v>
      </c>
      <c r="AZ168" s="117">
        <f t="shared" si="62"/>
        <v>0</v>
      </c>
      <c r="BA168" s="116">
        <f t="shared" si="63"/>
        <v>0</v>
      </c>
      <c r="BB168" s="125">
        <f t="shared" si="64"/>
        <v>0</v>
      </c>
      <c r="BC168" s="127">
        <f t="shared" si="65"/>
        <v>0</v>
      </c>
      <c r="BD168" s="117">
        <f t="shared" si="66"/>
        <v>0</v>
      </c>
      <c r="BE168" s="116">
        <f t="shared" si="67"/>
        <v>0</v>
      </c>
      <c r="BF168" s="125">
        <f t="shared" si="68"/>
        <v>0</v>
      </c>
      <c r="BG168" s="127">
        <f t="shared" si="69"/>
        <v>0</v>
      </c>
      <c r="BH168" s="117">
        <f t="shared" si="70"/>
        <v>0</v>
      </c>
      <c r="BI168" s="116">
        <f t="shared" si="71"/>
        <v>0</v>
      </c>
      <c r="BJ168" s="125">
        <f t="shared" si="72"/>
        <v>0</v>
      </c>
      <c r="BK168" s="127">
        <f t="shared" si="73"/>
        <v>0</v>
      </c>
      <c r="BL168" s="117">
        <f t="shared" si="74"/>
        <v>0</v>
      </c>
    </row>
    <row r="169" spans="1:107" ht="24" customHeight="1" x14ac:dyDescent="0.2">
      <c r="C169" s="11" t="s">
        <v>50</v>
      </c>
      <c r="D169" s="229" t="s">
        <v>592</v>
      </c>
      <c r="E169" s="230"/>
      <c r="F169" s="231"/>
      <c r="G169" s="139"/>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G169" s="116">
        <f t="shared" si="43"/>
        <v>0</v>
      </c>
      <c r="AH169" s="125">
        <f t="shared" si="44"/>
        <v>0</v>
      </c>
      <c r="AI169" s="127">
        <f t="shared" si="45"/>
        <v>0</v>
      </c>
      <c r="AJ169" s="117">
        <f t="shared" si="46"/>
        <v>0</v>
      </c>
      <c r="AK169" s="116">
        <f t="shared" si="47"/>
        <v>0</v>
      </c>
      <c r="AL169" s="125">
        <f t="shared" si="48"/>
        <v>0</v>
      </c>
      <c r="AM169" s="127">
        <f t="shared" si="49"/>
        <v>0</v>
      </c>
      <c r="AN169" s="117">
        <f t="shared" si="50"/>
        <v>0</v>
      </c>
      <c r="AO169" s="116">
        <f t="shared" si="51"/>
        <v>0</v>
      </c>
      <c r="AP169" s="125">
        <f t="shared" si="52"/>
        <v>0</v>
      </c>
      <c r="AQ169" s="127">
        <f t="shared" si="53"/>
        <v>0</v>
      </c>
      <c r="AR169" s="117">
        <f t="shared" si="54"/>
        <v>0</v>
      </c>
      <c r="AS169" s="116">
        <f t="shared" si="55"/>
        <v>0</v>
      </c>
      <c r="AT169" s="125">
        <f t="shared" si="56"/>
        <v>0</v>
      </c>
      <c r="AU169" s="127">
        <f t="shared" si="57"/>
        <v>0</v>
      </c>
      <c r="AV169" s="117">
        <f t="shared" si="58"/>
        <v>0</v>
      </c>
      <c r="AW169" s="116">
        <f t="shared" si="59"/>
        <v>0</v>
      </c>
      <c r="AX169" s="125">
        <f t="shared" si="60"/>
        <v>0</v>
      </c>
      <c r="AY169" s="127">
        <f t="shared" si="61"/>
        <v>0</v>
      </c>
      <c r="AZ169" s="117">
        <f t="shared" si="62"/>
        <v>0</v>
      </c>
      <c r="BA169" s="116">
        <f t="shared" si="63"/>
        <v>0</v>
      </c>
      <c r="BB169" s="125">
        <f t="shared" si="64"/>
        <v>0</v>
      </c>
      <c r="BC169" s="127">
        <f t="shared" si="65"/>
        <v>0</v>
      </c>
      <c r="BD169" s="117">
        <f t="shared" si="66"/>
        <v>0</v>
      </c>
      <c r="BE169" s="116">
        <f t="shared" si="67"/>
        <v>0</v>
      </c>
      <c r="BF169" s="125">
        <f t="shared" si="68"/>
        <v>0</v>
      </c>
      <c r="BG169" s="127">
        <f t="shared" si="69"/>
        <v>0</v>
      </c>
      <c r="BH169" s="117">
        <f t="shared" si="70"/>
        <v>0</v>
      </c>
      <c r="BI169" s="116">
        <f t="shared" si="71"/>
        <v>0</v>
      </c>
      <c r="BJ169" s="125">
        <f t="shared" si="72"/>
        <v>0</v>
      </c>
      <c r="BK169" s="127">
        <f t="shared" si="73"/>
        <v>0</v>
      </c>
      <c r="BL169" s="117">
        <f t="shared" si="74"/>
        <v>0</v>
      </c>
    </row>
    <row r="170" spans="1:107" ht="24" customHeight="1" x14ac:dyDescent="0.2">
      <c r="C170" s="11" t="s">
        <v>52</v>
      </c>
      <c r="D170" s="229" t="s">
        <v>82</v>
      </c>
      <c r="E170" s="230"/>
      <c r="F170" s="231"/>
      <c r="G170" s="139"/>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G170" s="116">
        <f t="shared" si="43"/>
        <v>0</v>
      </c>
      <c r="AH170" s="125">
        <f t="shared" si="44"/>
        <v>0</v>
      </c>
      <c r="AI170" s="127">
        <f t="shared" si="45"/>
        <v>0</v>
      </c>
      <c r="AJ170" s="117">
        <f t="shared" si="46"/>
        <v>0</v>
      </c>
      <c r="AK170" s="116">
        <f t="shared" si="47"/>
        <v>0</v>
      </c>
      <c r="AL170" s="125">
        <f t="shared" si="48"/>
        <v>0</v>
      </c>
      <c r="AM170" s="127">
        <f t="shared" si="49"/>
        <v>0</v>
      </c>
      <c r="AN170" s="117">
        <f t="shared" si="50"/>
        <v>0</v>
      </c>
      <c r="AO170" s="116">
        <f t="shared" si="51"/>
        <v>0</v>
      </c>
      <c r="AP170" s="125">
        <f t="shared" si="52"/>
        <v>0</v>
      </c>
      <c r="AQ170" s="127">
        <f t="shared" si="53"/>
        <v>0</v>
      </c>
      <c r="AR170" s="117">
        <f t="shared" si="54"/>
        <v>0</v>
      </c>
      <c r="AS170" s="116">
        <f t="shared" si="55"/>
        <v>0</v>
      </c>
      <c r="AT170" s="125">
        <f t="shared" si="56"/>
        <v>0</v>
      </c>
      <c r="AU170" s="127">
        <f t="shared" si="57"/>
        <v>0</v>
      </c>
      <c r="AV170" s="117">
        <f t="shared" si="58"/>
        <v>0</v>
      </c>
      <c r="AW170" s="116">
        <f t="shared" si="59"/>
        <v>0</v>
      </c>
      <c r="AX170" s="125">
        <f t="shared" si="60"/>
        <v>0</v>
      </c>
      <c r="AY170" s="127">
        <f t="shared" si="61"/>
        <v>0</v>
      </c>
      <c r="AZ170" s="117">
        <f t="shared" si="62"/>
        <v>0</v>
      </c>
      <c r="BA170" s="116">
        <f t="shared" si="63"/>
        <v>0</v>
      </c>
      <c r="BB170" s="125">
        <f t="shared" si="64"/>
        <v>0</v>
      </c>
      <c r="BC170" s="127">
        <f t="shared" si="65"/>
        <v>0</v>
      </c>
      <c r="BD170" s="117">
        <f t="shared" si="66"/>
        <v>0</v>
      </c>
      <c r="BE170" s="116">
        <f t="shared" si="67"/>
        <v>0</v>
      </c>
      <c r="BF170" s="125">
        <f t="shared" si="68"/>
        <v>0</v>
      </c>
      <c r="BG170" s="127">
        <f t="shared" si="69"/>
        <v>0</v>
      </c>
      <c r="BH170" s="117">
        <f t="shared" si="70"/>
        <v>0</v>
      </c>
      <c r="BI170" s="116">
        <f t="shared" si="71"/>
        <v>0</v>
      </c>
      <c r="BJ170" s="125">
        <f t="shared" si="72"/>
        <v>0</v>
      </c>
      <c r="BK170" s="127">
        <f t="shared" si="73"/>
        <v>0</v>
      </c>
      <c r="BL170" s="117">
        <f t="shared" si="74"/>
        <v>0</v>
      </c>
    </row>
    <row r="171" spans="1:107" ht="24" customHeight="1" x14ac:dyDescent="0.2">
      <c r="C171" s="11" t="s">
        <v>30</v>
      </c>
      <c r="D171" s="229" t="s">
        <v>83</v>
      </c>
      <c r="E171" s="230"/>
      <c r="F171" s="231"/>
      <c r="G171" s="139"/>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G171" s="116">
        <f t="shared" si="43"/>
        <v>0</v>
      </c>
      <c r="AH171" s="125">
        <f t="shared" si="44"/>
        <v>0</v>
      </c>
      <c r="AI171" s="127">
        <f t="shared" si="45"/>
        <v>0</v>
      </c>
      <c r="AJ171" s="117">
        <f>IF($AG$159=216,0,IF(OR(AND(AG171=0,AH171&gt;0),AND(AG171="ns",AI171&gt;0),AND(AG171="ns",AH171=0,AI171=0)),1,IF(OR(AND(AG171&gt;0,AH171=2),AND(AG171="ns",AH171=2),AND(AG171="ns",AI171=0,AH171&gt;0),AG171=AI171),0,1)))</f>
        <v>0</v>
      </c>
      <c r="AK171" s="116">
        <f t="shared" si="47"/>
        <v>0</v>
      </c>
      <c r="AL171" s="125">
        <f t="shared" si="48"/>
        <v>0</v>
      </c>
      <c r="AM171" s="127">
        <f t="shared" si="49"/>
        <v>0</v>
      </c>
      <c r="AN171" s="117">
        <f t="shared" si="50"/>
        <v>0</v>
      </c>
      <c r="AO171" s="116">
        <f t="shared" si="51"/>
        <v>0</v>
      </c>
      <c r="AP171" s="125">
        <f t="shared" si="52"/>
        <v>0</v>
      </c>
      <c r="AQ171" s="127">
        <f t="shared" si="53"/>
        <v>0</v>
      </c>
      <c r="AR171" s="117">
        <f t="shared" si="54"/>
        <v>0</v>
      </c>
      <c r="AS171" s="116">
        <f t="shared" si="55"/>
        <v>0</v>
      </c>
      <c r="AT171" s="125">
        <f t="shared" si="56"/>
        <v>0</v>
      </c>
      <c r="AU171" s="127">
        <f t="shared" si="57"/>
        <v>0</v>
      </c>
      <c r="AV171" s="117">
        <f t="shared" si="58"/>
        <v>0</v>
      </c>
      <c r="AW171" s="116">
        <f t="shared" si="59"/>
        <v>0</v>
      </c>
      <c r="AX171" s="125">
        <f t="shared" si="60"/>
        <v>0</v>
      </c>
      <c r="AY171" s="127">
        <f t="shared" si="61"/>
        <v>0</v>
      </c>
      <c r="AZ171" s="117">
        <f t="shared" si="62"/>
        <v>0</v>
      </c>
      <c r="BA171" s="116">
        <f t="shared" si="63"/>
        <v>0</v>
      </c>
      <c r="BB171" s="125">
        <f t="shared" si="64"/>
        <v>0</v>
      </c>
      <c r="BC171" s="127">
        <f t="shared" si="65"/>
        <v>0</v>
      </c>
      <c r="BD171" s="117">
        <f t="shared" si="66"/>
        <v>0</v>
      </c>
      <c r="BE171" s="116">
        <f t="shared" si="67"/>
        <v>0</v>
      </c>
      <c r="BF171" s="125">
        <f t="shared" si="68"/>
        <v>0</v>
      </c>
      <c r="BG171" s="127">
        <f t="shared" si="69"/>
        <v>0</v>
      </c>
      <c r="BH171" s="117">
        <f t="shared" si="70"/>
        <v>0</v>
      </c>
      <c r="BI171" s="116">
        <f t="shared" si="71"/>
        <v>0</v>
      </c>
      <c r="BJ171" s="125">
        <f t="shared" si="72"/>
        <v>0</v>
      </c>
      <c r="BK171" s="127">
        <f t="shared" si="73"/>
        <v>0</v>
      </c>
      <c r="BL171" s="117">
        <f t="shared" si="74"/>
        <v>0</v>
      </c>
    </row>
    <row r="172" spans="1:107" ht="15" customHeight="1" x14ac:dyDescent="0.2">
      <c r="F172" s="70" t="s">
        <v>53</v>
      </c>
      <c r="G172" s="111">
        <f>IF(AND(SUM(G163:G171)=0,COUNTIF(G163:G171,"NS")&gt;0),"NS",SUM(G163:G171))</f>
        <v>0</v>
      </c>
      <c r="H172" s="112">
        <f t="shared" ref="H172:AD172" si="83">IF(AND(SUM(H163:H171)=0,COUNTIF(H163:H171,"NS")&gt;0),"NS",SUM(H163:H171))</f>
        <v>0</v>
      </c>
      <c r="I172" s="112">
        <f t="shared" si="83"/>
        <v>0</v>
      </c>
      <c r="J172" s="112">
        <f t="shared" si="83"/>
        <v>0</v>
      </c>
      <c r="K172" s="112">
        <f t="shared" si="83"/>
        <v>0</v>
      </c>
      <c r="L172" s="112">
        <f t="shared" si="83"/>
        <v>0</v>
      </c>
      <c r="M172" s="112">
        <f t="shared" si="83"/>
        <v>0</v>
      </c>
      <c r="N172" s="112">
        <f t="shared" si="83"/>
        <v>0</v>
      </c>
      <c r="O172" s="112">
        <f t="shared" si="83"/>
        <v>0</v>
      </c>
      <c r="P172" s="112">
        <f t="shared" si="83"/>
        <v>0</v>
      </c>
      <c r="Q172" s="112">
        <f t="shared" si="83"/>
        <v>0</v>
      </c>
      <c r="R172" s="112">
        <f t="shared" si="83"/>
        <v>0</v>
      </c>
      <c r="S172" s="112">
        <f t="shared" si="83"/>
        <v>0</v>
      </c>
      <c r="T172" s="112">
        <f t="shared" si="83"/>
        <v>0</v>
      </c>
      <c r="U172" s="112">
        <f t="shared" si="83"/>
        <v>0</v>
      </c>
      <c r="V172" s="112">
        <f t="shared" si="83"/>
        <v>0</v>
      </c>
      <c r="W172" s="112">
        <f t="shared" si="83"/>
        <v>0</v>
      </c>
      <c r="X172" s="112">
        <f t="shared" si="83"/>
        <v>0</v>
      </c>
      <c r="Y172" s="112">
        <f t="shared" si="83"/>
        <v>0</v>
      </c>
      <c r="Z172" s="112">
        <f t="shared" si="83"/>
        <v>0</v>
      </c>
      <c r="AA172" s="112">
        <f t="shared" si="83"/>
        <v>0</v>
      </c>
      <c r="AB172" s="112">
        <f t="shared" si="83"/>
        <v>0</v>
      </c>
      <c r="AC172" s="112">
        <f t="shared" si="83"/>
        <v>0</v>
      </c>
      <c r="AD172" s="111">
        <f t="shared" si="83"/>
        <v>0</v>
      </c>
      <c r="AJ172" s="130">
        <f>+SUM(AJ163:AJ171)</f>
        <v>0</v>
      </c>
      <c r="AN172" s="130">
        <f>+SUM(AN163:AN171)</f>
        <v>0</v>
      </c>
      <c r="AR172" s="130">
        <f>+SUM(AR163:AR171)</f>
        <v>0</v>
      </c>
      <c r="AV172" s="130">
        <f>+SUM(AV163:AV171)</f>
        <v>0</v>
      </c>
      <c r="AZ172" s="130">
        <f>+SUM(AZ163:AZ171)</f>
        <v>0</v>
      </c>
      <c r="BD172" s="130">
        <f>+SUM(BD163:BD171)</f>
        <v>0</v>
      </c>
      <c r="BH172" s="130">
        <f>+SUM(BH163:BH171)</f>
        <v>0</v>
      </c>
      <c r="BL172" s="130">
        <f>+SUM(BL163:BL171)</f>
        <v>0</v>
      </c>
    </row>
    <row r="173" spans="1:107" ht="15" customHeight="1" x14ac:dyDescent="0.2">
      <c r="B173" s="225" t="str">
        <f>IF(OR(AG159=216,AG159=0),"","Error: Debe completar toda la información requerida.")</f>
        <v/>
      </c>
      <c r="C173" s="225"/>
      <c r="D173" s="225"/>
      <c r="E173" s="225"/>
      <c r="F173" s="225"/>
      <c r="G173" s="225"/>
      <c r="H173" s="225"/>
      <c r="I173" s="225"/>
      <c r="J173" s="225"/>
      <c r="K173" s="225"/>
      <c r="L173" s="225"/>
      <c r="M173" s="225"/>
      <c r="N173" s="225"/>
      <c r="O173" s="225"/>
      <c r="P173" s="225"/>
      <c r="Q173" s="225"/>
      <c r="R173" s="225"/>
      <c r="S173" s="225"/>
      <c r="T173" s="225"/>
      <c r="U173" s="225"/>
      <c r="V173" s="225"/>
      <c r="W173" s="225"/>
      <c r="X173" s="225"/>
      <c r="Y173" s="225"/>
      <c r="Z173" s="225"/>
      <c r="AA173" s="225"/>
      <c r="AB173" s="225"/>
      <c r="AC173" s="225"/>
      <c r="AD173" s="225"/>
      <c r="BM173" s="130">
        <f>+SUM(AJ172:BL172)</f>
        <v>0</v>
      </c>
    </row>
    <row r="174" spans="1:107" ht="15" customHeight="1" x14ac:dyDescent="0.2">
      <c r="B174" s="228" t="str">
        <f>IF(BM173=0,"","Error: Verificar sumas por desagregados.")</f>
        <v/>
      </c>
      <c r="C174" s="228"/>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row>
    <row r="175" spans="1:107" ht="15" customHeight="1" x14ac:dyDescent="0.2">
      <c r="B175" s="228" t="str">
        <f>IF(DC167=0,"","Error: Verificar las cantidades con las de la pregunta 8.")</f>
        <v/>
      </c>
      <c r="C175" s="228"/>
      <c r="D175" s="228"/>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8"/>
      <c r="AA175" s="228"/>
      <c r="AB175" s="228"/>
      <c r="AC175" s="228"/>
      <c r="AD175" s="228"/>
    </row>
    <row r="176" spans="1:107" ht="24" customHeight="1" x14ac:dyDescent="0.2">
      <c r="A176" s="6" t="s">
        <v>91</v>
      </c>
      <c r="B176" s="271" t="s">
        <v>599</v>
      </c>
      <c r="C176" s="271"/>
      <c r="D176" s="271"/>
      <c r="E176" s="271"/>
      <c r="F176" s="271"/>
      <c r="G176" s="271"/>
      <c r="H176" s="271"/>
      <c r="I176" s="271"/>
      <c r="J176" s="271"/>
      <c r="K176" s="271"/>
      <c r="L176" s="271"/>
      <c r="M176" s="271"/>
      <c r="N176" s="271"/>
      <c r="O176" s="271"/>
      <c r="P176" s="271"/>
      <c r="Q176" s="271"/>
      <c r="R176" s="271"/>
      <c r="S176" s="271"/>
      <c r="T176" s="271"/>
      <c r="U176" s="271"/>
      <c r="V176" s="271"/>
      <c r="W176" s="271"/>
      <c r="X176" s="271"/>
      <c r="Y176" s="271"/>
      <c r="Z176" s="271"/>
      <c r="AA176" s="271"/>
      <c r="AB176" s="271"/>
      <c r="AC176" s="271"/>
      <c r="AD176" s="271"/>
    </row>
    <row r="177" spans="3:107" ht="24" customHeight="1" x14ac:dyDescent="0.2">
      <c r="C177" s="243" t="s">
        <v>784</v>
      </c>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G177" s="121" t="s">
        <v>862</v>
      </c>
      <c r="AH177" s="121"/>
      <c r="AI177" s="121"/>
      <c r="AJ177" s="121"/>
      <c r="AK177" s="121"/>
      <c r="AL177" s="121"/>
      <c r="AM177" s="121"/>
      <c r="AN177" s="121"/>
      <c r="AO177" s="121"/>
      <c r="AP177" s="119"/>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row>
    <row r="178" spans="3:107" ht="15" customHeight="1" x14ac:dyDescent="0.2">
      <c r="AG178" s="121">
        <f>COUNTBLANK(G182:AD197)</f>
        <v>384</v>
      </c>
      <c r="AH178" s="121">
        <v>384</v>
      </c>
      <c r="AI178" s="121">
        <v>0</v>
      </c>
      <c r="AJ178" s="121"/>
      <c r="AK178" s="121"/>
      <c r="AL178" s="121"/>
      <c r="AM178" s="121"/>
      <c r="AN178" s="121"/>
      <c r="AO178" s="121"/>
      <c r="AP178" s="119"/>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row>
    <row r="179" spans="3:107" ht="36" customHeight="1" x14ac:dyDescent="0.2">
      <c r="C179" s="282" t="s">
        <v>92</v>
      </c>
      <c r="D179" s="283"/>
      <c r="E179" s="283"/>
      <c r="F179" s="284"/>
      <c r="G179" s="232" t="s">
        <v>598</v>
      </c>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33"/>
      <c r="AG179" s="121"/>
      <c r="AH179" s="121"/>
      <c r="AI179" s="121"/>
      <c r="AJ179" s="121"/>
      <c r="AK179" s="121"/>
      <c r="AL179" s="121"/>
      <c r="AM179" s="121"/>
      <c r="AN179" s="121"/>
      <c r="AO179" s="121"/>
      <c r="AP179" s="119"/>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row>
    <row r="180" spans="3:107" ht="72" customHeight="1" x14ac:dyDescent="0.2">
      <c r="C180" s="335"/>
      <c r="D180" s="336"/>
      <c r="E180" s="336"/>
      <c r="F180" s="375"/>
      <c r="G180" s="376" t="s">
        <v>57</v>
      </c>
      <c r="H180" s="376" t="s">
        <v>65</v>
      </c>
      <c r="I180" s="376" t="s">
        <v>66</v>
      </c>
      <c r="J180" s="254" t="s">
        <v>58</v>
      </c>
      <c r="K180" s="254"/>
      <c r="L180" s="254"/>
      <c r="M180" s="254" t="s">
        <v>59</v>
      </c>
      <c r="N180" s="254"/>
      <c r="O180" s="254"/>
      <c r="P180" s="254" t="s">
        <v>69</v>
      </c>
      <c r="Q180" s="254"/>
      <c r="R180" s="254"/>
      <c r="S180" s="254" t="s">
        <v>61</v>
      </c>
      <c r="T180" s="254"/>
      <c r="U180" s="254"/>
      <c r="V180" s="254" t="s">
        <v>62</v>
      </c>
      <c r="W180" s="254"/>
      <c r="X180" s="254"/>
      <c r="Y180" s="254" t="s">
        <v>63</v>
      </c>
      <c r="Z180" s="254"/>
      <c r="AA180" s="254"/>
      <c r="AB180" s="255" t="s">
        <v>64</v>
      </c>
      <c r="AC180" s="256"/>
      <c r="AD180" s="341"/>
      <c r="AG180" s="121"/>
      <c r="AH180" s="121"/>
      <c r="AI180" s="121"/>
      <c r="AJ180" s="121"/>
      <c r="AK180" s="121"/>
      <c r="AL180" s="121"/>
      <c r="AM180" s="121"/>
      <c r="AN180" s="121"/>
      <c r="AO180" s="121"/>
      <c r="AP180" s="119"/>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row>
    <row r="181" spans="3:107" ht="60" customHeight="1" x14ac:dyDescent="0.25">
      <c r="C181" s="285"/>
      <c r="D181" s="286"/>
      <c r="E181" s="286"/>
      <c r="F181" s="287"/>
      <c r="G181" s="377"/>
      <c r="H181" s="377"/>
      <c r="I181" s="377"/>
      <c r="J181" s="110" t="s">
        <v>591</v>
      </c>
      <c r="K181" s="108" t="s">
        <v>65</v>
      </c>
      <c r="L181" s="108" t="s">
        <v>66</v>
      </c>
      <c r="M181" s="110" t="s">
        <v>591</v>
      </c>
      <c r="N181" s="108" t="s">
        <v>65</v>
      </c>
      <c r="O181" s="108" t="s">
        <v>66</v>
      </c>
      <c r="P181" s="110" t="s">
        <v>591</v>
      </c>
      <c r="Q181" s="108" t="s">
        <v>65</v>
      </c>
      <c r="R181" s="108" t="s">
        <v>66</v>
      </c>
      <c r="S181" s="110" t="s">
        <v>591</v>
      </c>
      <c r="T181" s="108" t="s">
        <v>65</v>
      </c>
      <c r="U181" s="108" t="s">
        <v>66</v>
      </c>
      <c r="V181" s="110" t="s">
        <v>591</v>
      </c>
      <c r="W181" s="108" t="s">
        <v>65</v>
      </c>
      <c r="X181" s="108" t="s">
        <v>66</v>
      </c>
      <c r="Y181" s="110" t="s">
        <v>591</v>
      </c>
      <c r="Z181" s="108" t="s">
        <v>65</v>
      </c>
      <c r="AA181" s="108" t="s">
        <v>66</v>
      </c>
      <c r="AB181" s="110" t="s">
        <v>591</v>
      </c>
      <c r="AC181" s="108" t="s">
        <v>65</v>
      </c>
      <c r="AD181" s="108" t="s">
        <v>66</v>
      </c>
      <c r="AG181" s="132" t="s">
        <v>57</v>
      </c>
      <c r="AH181" s="117" t="s">
        <v>864</v>
      </c>
      <c r="AI181" s="125" t="s">
        <v>865</v>
      </c>
      <c r="AJ181" s="117" t="s">
        <v>868</v>
      </c>
      <c r="AK181" s="131" t="s">
        <v>869</v>
      </c>
      <c r="AL181" s="117" t="s">
        <v>864</v>
      </c>
      <c r="AM181" s="125" t="s">
        <v>865</v>
      </c>
      <c r="AN181" s="117" t="s">
        <v>868</v>
      </c>
      <c r="AO181" s="132" t="s">
        <v>870</v>
      </c>
      <c r="AP181" s="117" t="s">
        <v>864</v>
      </c>
      <c r="AQ181" s="125" t="s">
        <v>865</v>
      </c>
      <c r="AR181" s="117" t="s">
        <v>868</v>
      </c>
      <c r="AS181" s="132" t="s">
        <v>60</v>
      </c>
      <c r="AT181" s="117" t="s">
        <v>864</v>
      </c>
      <c r="AU181" s="125" t="s">
        <v>865</v>
      </c>
      <c r="AV181" s="117" t="s">
        <v>868</v>
      </c>
      <c r="AW181" s="132" t="s">
        <v>871</v>
      </c>
      <c r="AX181" s="117" t="s">
        <v>864</v>
      </c>
      <c r="AY181" s="125" t="s">
        <v>865</v>
      </c>
      <c r="AZ181" s="117" t="s">
        <v>868</v>
      </c>
      <c r="BA181" s="132" t="s">
        <v>872</v>
      </c>
      <c r="BB181" s="117" t="s">
        <v>864</v>
      </c>
      <c r="BC181" s="125" t="s">
        <v>865</v>
      </c>
      <c r="BD181" s="117" t="s">
        <v>868</v>
      </c>
      <c r="BE181" s="132" t="s">
        <v>873</v>
      </c>
      <c r="BF181" s="117" t="s">
        <v>864</v>
      </c>
      <c r="BG181" s="125" t="s">
        <v>865</v>
      </c>
      <c r="BH181" s="117" t="s">
        <v>868</v>
      </c>
      <c r="BI181" s="132" t="s">
        <v>64</v>
      </c>
      <c r="BJ181" s="117" t="s">
        <v>864</v>
      </c>
      <c r="BK181" s="125" t="s">
        <v>865</v>
      </c>
      <c r="BL181" s="117" t="s">
        <v>868</v>
      </c>
      <c r="BM181" s="52"/>
      <c r="BN181" s="121"/>
      <c r="BO181" s="117" t="s">
        <v>874</v>
      </c>
      <c r="BP181" s="125" t="s">
        <v>864</v>
      </c>
      <c r="BQ181" s="117" t="s">
        <v>865</v>
      </c>
      <c r="BR181" s="125" t="s">
        <v>867</v>
      </c>
      <c r="BS181" s="52"/>
      <c r="BT181" s="121"/>
      <c r="BU181" s="117" t="s">
        <v>874</v>
      </c>
      <c r="BV181" s="125" t="s">
        <v>864</v>
      </c>
      <c r="BW181" s="117" t="s">
        <v>865</v>
      </c>
      <c r="BX181" s="125" t="s">
        <v>867</v>
      </c>
      <c r="BY181" s="121"/>
      <c r="BZ181" s="117" t="s">
        <v>874</v>
      </c>
      <c r="CA181" s="125" t="s">
        <v>864</v>
      </c>
      <c r="CB181" s="117" t="s">
        <v>865</v>
      </c>
      <c r="CC181" s="125" t="s">
        <v>867</v>
      </c>
      <c r="CD181" s="121"/>
      <c r="CE181" s="117" t="s">
        <v>874</v>
      </c>
      <c r="CF181" s="125" t="s">
        <v>864</v>
      </c>
      <c r="CG181" s="117" t="s">
        <v>865</v>
      </c>
      <c r="CH181" s="125" t="s">
        <v>867</v>
      </c>
      <c r="CI181" s="121"/>
      <c r="CJ181" s="117" t="s">
        <v>874</v>
      </c>
      <c r="CK181" s="125" t="s">
        <v>864</v>
      </c>
      <c r="CL181" s="117" t="s">
        <v>865</v>
      </c>
      <c r="CM181" s="125" t="s">
        <v>867</v>
      </c>
      <c r="CN181" s="121"/>
      <c r="CO181" s="117" t="s">
        <v>874</v>
      </c>
      <c r="CP181" s="125" t="s">
        <v>864</v>
      </c>
      <c r="CQ181" s="117" t="s">
        <v>865</v>
      </c>
      <c r="CR181" s="125" t="s">
        <v>867</v>
      </c>
      <c r="CS181" s="121"/>
      <c r="CT181" s="117" t="s">
        <v>874</v>
      </c>
      <c r="CU181" s="125" t="s">
        <v>864</v>
      </c>
      <c r="CV181" s="117" t="s">
        <v>865</v>
      </c>
      <c r="CW181" s="125" t="s">
        <v>867</v>
      </c>
      <c r="CX181" s="121"/>
      <c r="CY181" s="117" t="s">
        <v>874</v>
      </c>
      <c r="CZ181" s="125" t="s">
        <v>864</v>
      </c>
      <c r="DA181" s="117" t="s">
        <v>865</v>
      </c>
      <c r="DB181" s="125" t="s">
        <v>867</v>
      </c>
    </row>
    <row r="182" spans="3:107" ht="15" customHeight="1" x14ac:dyDescent="0.2">
      <c r="C182" s="109" t="s">
        <v>27</v>
      </c>
      <c r="D182" s="229" t="s">
        <v>93</v>
      </c>
      <c r="E182" s="230"/>
      <c r="F182" s="231"/>
      <c r="G182" s="141"/>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G182" s="116">
        <f>G182</f>
        <v>0</v>
      </c>
      <c r="AH182" s="125">
        <f>COUNTIF(H182:I182,"NS")</f>
        <v>0</v>
      </c>
      <c r="AI182" s="127">
        <f>SUM(H182:I182)</f>
        <v>0</v>
      </c>
      <c r="AJ182" s="117">
        <f>IF($AG$178=384,0,IF(OR(AND(AG182=0,AH182&gt;0),AND(AG182="ns",AI182&gt;0),AND(AG182="ns",AH182=0,AI182=0)),1,IF(OR(AND(AG182&gt;0,AH182=2),AND(AG182="ns",AH182=2),AND(AG182="ns",AI182=0,AH182&gt;0),AG182=AI182),0,1)))</f>
        <v>0</v>
      </c>
      <c r="AK182" s="116">
        <f>J182</f>
        <v>0</v>
      </c>
      <c r="AL182" s="125">
        <f>COUNTIF(K182:L182,"NS")</f>
        <v>0</v>
      </c>
      <c r="AM182" s="127">
        <f>SUM(K182:L182)</f>
        <v>0</v>
      </c>
      <c r="AN182" s="117">
        <f>IF($AG$178=384,0,IF(OR(AND(AK182=0,AL182&gt;0),AND(AK182="ns",AM182&gt;0),AND(AK182="ns",AL182=0,AM182=0)),1,IF(OR(AND(AK182&gt;0,AL182=2),AND(AK182="ns",AL182=2),AND(AK182="ns",AM182=0,AL182&gt;0),AK182=AM182),0,1)))</f>
        <v>0</v>
      </c>
      <c r="AO182" s="116">
        <f>M182</f>
        <v>0</v>
      </c>
      <c r="AP182" s="125">
        <f>COUNTIF(N182:O182,"NS")</f>
        <v>0</v>
      </c>
      <c r="AQ182" s="127">
        <f>SUM(N182:O182)</f>
        <v>0</v>
      </c>
      <c r="AR182" s="117">
        <f>IF($AG$178=384,0,IF(OR(AND(AO182=0,AP182&gt;0),AND(AO182="ns",AQ182&gt;0),AND(AO182="ns",AP182=0,AQ182=0)),1,IF(OR(AND(AO182&gt;0,AP182=2),AND(AO182="ns",AP182=2),AND(AO182="ns",AQ182=0,AP182&gt;0),AO182=AQ182),0,1)))</f>
        <v>0</v>
      </c>
      <c r="AS182" s="116">
        <f>P182</f>
        <v>0</v>
      </c>
      <c r="AT182" s="125">
        <f>COUNTIF(Q182:R182,"NS")</f>
        <v>0</v>
      </c>
      <c r="AU182" s="127">
        <f>SUM(Q182:R182)</f>
        <v>0</v>
      </c>
      <c r="AV182" s="117">
        <f>IF($AG$178=384,0,IF(OR(AND(AS182=0,AT182&gt;0),AND(AS182="ns",AU182&gt;0),AND(AS182="ns",AT182=0,AU182=0)),1,IF(OR(AND(AS182&gt;0,AT182=2),AND(AS182="ns",AT182=2),AND(AS182="ns",AU182=0,AT182&gt;0),AS182=AU182),0,1)))</f>
        <v>0</v>
      </c>
      <c r="AW182" s="116">
        <f>S182</f>
        <v>0</v>
      </c>
      <c r="AX182" s="125">
        <f>COUNTIF(T182:U182,"NS")</f>
        <v>0</v>
      </c>
      <c r="AY182" s="127">
        <f>SUM(T182:U182)</f>
        <v>0</v>
      </c>
      <c r="AZ182" s="117">
        <f>IF($AG$178=384,0,IF(OR(AND(AW182=0,AX182&gt;0),AND(AW182="ns",AY182&gt;0),AND(AW182="ns",AX182=0,AY182=0)),1,IF(OR(AND(AW182&gt;0,AX182=2),AND(AW182="ns",AX182=2),AND(AW182="ns",AY182=0,AX182&gt;0),AW182=AY182),0,1)))</f>
        <v>0</v>
      </c>
      <c r="BA182" s="116">
        <f>V182</f>
        <v>0</v>
      </c>
      <c r="BB182" s="125">
        <f>COUNTIF(W182:X182,"NS")</f>
        <v>0</v>
      </c>
      <c r="BC182" s="127">
        <f>SUM(W182:X182)</f>
        <v>0</v>
      </c>
      <c r="BD182" s="117">
        <f>IF($AG$178=384,0,IF(OR(AND(BA182=0,BB182&gt;0),AND(BA182="ns",BC182&gt;0),AND(BA182="ns",BB182=0,BC182=0)),1,IF(OR(AND(BA182&gt;0,BB182=2),AND(BA182="ns",BB182=2),AND(BA182="ns",BC182=0,BB182&gt;0),BA182=BC182),0,1)))</f>
        <v>0</v>
      </c>
      <c r="BE182" s="116">
        <f>Y182</f>
        <v>0</v>
      </c>
      <c r="BF182" s="125">
        <f>COUNTIF(Z182:AA182,"NS")</f>
        <v>0</v>
      </c>
      <c r="BG182" s="127">
        <f>SUM(Z182:AA182)</f>
        <v>0</v>
      </c>
      <c r="BH182" s="117">
        <f>IF($AG$178=384,0,IF(OR(AND(BE182=0,BF182&gt;0),AND(BE182="ns",BG182&gt;0),AND(BE182="ns",BF182=0,BG182=0)),1,IF(OR(AND(BE182&gt;0,BF182=2),AND(BE182="ns",BF182=2),AND(BE182="ns",BG182=0,BF182&gt;0),BE182=BG182),0,1)))</f>
        <v>0</v>
      </c>
      <c r="BI182" s="116">
        <f>AB182</f>
        <v>0</v>
      </c>
      <c r="BJ182" s="125">
        <f>COUNTIF(AC182:AD182,"NS")</f>
        <v>0</v>
      </c>
      <c r="BK182" s="127">
        <f>SUM(AC182:AD182)</f>
        <v>0</v>
      </c>
      <c r="BL182" s="117">
        <f>IF($AG$178=384,0,IF(OR(AND(BI182=0,BJ182&gt;0),AND(BI182="ns",BK182&gt;0),AND(BI182="ns",BJ182=0,BK182=0)),1,IF(OR(AND(BI182&gt;0,BJ182=2),AND(BI182="ns",BJ182=2),AND(BI182="ns",BK182=0,BJ182&gt;0),BI182=BK182),0,1)))</f>
        <v>0</v>
      </c>
      <c r="BM182" s="52"/>
      <c r="BN182" s="121" t="s">
        <v>57</v>
      </c>
      <c r="BO182" s="117">
        <f>$G$139</f>
        <v>0</v>
      </c>
      <c r="BP182" s="125">
        <f>COUNTIF(G182:G197,"NS")</f>
        <v>0</v>
      </c>
      <c r="BQ182" s="127">
        <f>SUM(G182:G197)</f>
        <v>0</v>
      </c>
      <c r="BR182" s="117">
        <f>IF($AG$178=384,0,IF(OR(AND(BO182=0,BP182&gt;0),AND(BO182="NS",BQ182&gt;0),AND(BO182="NS",BQ182=0,BP182=0)),1,IF(OR(AND(BP182&gt;=2,BQ182&lt;BO182),AND(BO182="NS",BQ182=0,BP182&gt;0),BO182=BQ182),0,1)))</f>
        <v>0</v>
      </c>
      <c r="BS182" s="52"/>
      <c r="BT182" s="121" t="s">
        <v>869</v>
      </c>
      <c r="BU182" s="117">
        <f>$J$139</f>
        <v>0</v>
      </c>
      <c r="BV182" s="125">
        <f>COUNTIF(J182:J197,"NS")</f>
        <v>0</v>
      </c>
      <c r="BW182" s="127">
        <f>SUM(J182:J197)</f>
        <v>0</v>
      </c>
      <c r="BX182" s="117">
        <f>IF($AG$178=384,0,IF(OR(AND(BU182=0,BV182&gt;0),AND(BU182="NS",BW182&gt;0),AND(BU182="NS",BW182=0,BV182=0)),1,IF(OR(AND(BV182&gt;=2,BW182&lt;BU182),AND(BU182="NS",BW182=0,BV182&gt;0),BU182=BW182),0,1)))</f>
        <v>0</v>
      </c>
      <c r="BY182" s="121" t="s">
        <v>870</v>
      </c>
      <c r="BZ182" s="117">
        <f>$M$139</f>
        <v>0</v>
      </c>
      <c r="CA182" s="125">
        <f>COUNTIF(M182:M197,"NS")</f>
        <v>0</v>
      </c>
      <c r="CB182" s="127">
        <f>SUM(M182:M197)</f>
        <v>0</v>
      </c>
      <c r="CC182" s="117">
        <f>IF($AG$178=384,0,IF(OR(AND(BZ182=0,CA182&gt;0),AND(BZ182="NS",CB182&gt;0),AND(BZ182="NS",CB182=0,CA182=0)),1,IF(OR(AND(CA182&gt;=2,CB182&lt;BZ182),AND(BZ182="NS",CB182=0,CA182&gt;0),BZ182=CB182),0,1)))</f>
        <v>0</v>
      </c>
      <c r="CD182" s="121" t="s">
        <v>60</v>
      </c>
      <c r="CE182" s="117">
        <f>$P$139</f>
        <v>0</v>
      </c>
      <c r="CF182" s="125">
        <f>COUNTIF(P182:P197,"NS")</f>
        <v>0</v>
      </c>
      <c r="CG182" s="127">
        <f>SUM(P182:P197)</f>
        <v>0</v>
      </c>
      <c r="CH182" s="117">
        <f>IF($AG$178=384,0,IF(OR(AND(CE182=0,CF182&gt;0),AND(CE182="NS",CG182&gt;0),AND(CE182="NS",CG182=0,CF182=0)),1,IF(OR(AND(CF182&gt;=2,CG182&lt;CE182),AND(CE182="NS",CG182=0,CF182&gt;0),CE182=CG182),0,1)))</f>
        <v>0</v>
      </c>
      <c r="CI182" s="121" t="s">
        <v>871</v>
      </c>
      <c r="CJ182" s="117">
        <f>$S$139</f>
        <v>0</v>
      </c>
      <c r="CK182" s="125">
        <f>COUNTIF(S182:S197,"NS")</f>
        <v>0</v>
      </c>
      <c r="CL182" s="127">
        <f>SUM(S182:S197)</f>
        <v>0</v>
      </c>
      <c r="CM182" s="117">
        <f>IF($AG$178=384,0,IF(OR(AND(CJ182=0,CK182&gt;0),AND(CJ182="NS",CL182&gt;0),AND(CJ182="NS",CL182=0,CK182=0)),1,IF(OR(AND(CK182&gt;=2,CL182&lt;CJ182),AND(CJ182="NS",CL182=0,CK182&gt;0),CJ182=CL182),0,1)))</f>
        <v>0</v>
      </c>
      <c r="CN182" s="121" t="s">
        <v>872</v>
      </c>
      <c r="CO182" s="117">
        <f>$V$139</f>
        <v>0</v>
      </c>
      <c r="CP182" s="125">
        <f>COUNTIF(V182:V197,"NS")</f>
        <v>0</v>
      </c>
      <c r="CQ182" s="127">
        <f>SUM(V182:V197)</f>
        <v>0</v>
      </c>
      <c r="CR182" s="117">
        <f>IF($AG$178=384,0,IF(OR(AND(CO182=0,CP182&gt;0),AND(CO182="NS",CQ182&gt;0),AND(CO182="NS",CQ182=0,CP182=0)),1,IF(OR(AND(CP182&gt;=2,CQ182&lt;CO182),AND(CO182="NS",CQ182=0,CP182&gt;0),CO182=CQ182),0,1)))</f>
        <v>0</v>
      </c>
      <c r="CS182" s="121" t="s">
        <v>873</v>
      </c>
      <c r="CT182" s="117">
        <f>$Y$139</f>
        <v>0</v>
      </c>
      <c r="CU182" s="125">
        <f>COUNTIF(Y182:Y197,"NS")</f>
        <v>0</v>
      </c>
      <c r="CV182" s="127">
        <f>SUM(Y182:Y197)</f>
        <v>0</v>
      </c>
      <c r="CW182" s="117">
        <f>IF($AG$178=384,0,IF(OR(AND(CT182=0,CU182&gt;0),AND(CT182="NS",CV182&gt;0),AND(CT182="NS",CV182=0,CU182=0)),1,IF(OR(AND(CU182&gt;=2,CV182&lt;CT182),AND(CT182="NS",CV182=0,CU182&gt;0),CT182=CV182),0,1)))</f>
        <v>0</v>
      </c>
      <c r="CX182" s="121" t="s">
        <v>64</v>
      </c>
      <c r="CY182" s="117">
        <f>$AB$139</f>
        <v>0</v>
      </c>
      <c r="CZ182" s="125">
        <f>COUNTIF(AB182:AB197,"NS")</f>
        <v>0</v>
      </c>
      <c r="DA182" s="127">
        <f>SUM(AB182:AB197)</f>
        <v>0</v>
      </c>
      <c r="DB182" s="117">
        <f>IF($AG$178=384,0,IF(OR(AND(CY182=0,CZ182&gt;0),AND(CY182="NS",DA182&gt;0),AND(CY182="NS",DA182=0,CZ182=0)),1,IF(OR(AND(CZ182&gt;=2,DA182&lt;CY182),AND(CY182="NS",DA182=0,CZ182&gt;0),CY182=DA182),0,1)))</f>
        <v>0</v>
      </c>
    </row>
    <row r="183" spans="3:107" ht="24" customHeight="1" x14ac:dyDescent="0.2">
      <c r="C183" s="109" t="s">
        <v>28</v>
      </c>
      <c r="D183" s="229" t="s">
        <v>94</v>
      </c>
      <c r="E183" s="230"/>
      <c r="F183" s="231"/>
      <c r="G183" s="141"/>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G183" s="116">
        <f t="shared" ref="AG183:AG197" si="84">G183</f>
        <v>0</v>
      </c>
      <c r="AH183" s="125">
        <f t="shared" ref="AH183:AH197" si="85">COUNTIF(H183:I183,"NS")</f>
        <v>0</v>
      </c>
      <c r="AI183" s="127">
        <f t="shared" ref="AI183:AI197" si="86">SUM(H183:I183)</f>
        <v>0</v>
      </c>
      <c r="AJ183" s="117">
        <f t="shared" ref="AJ183:AJ197" si="87">IF($AG$178=384,0,IF(OR(AND(AG183=0,AH183&gt;0),AND(AG183="ns",AI183&gt;0),AND(AG183="ns",AH183=0,AI183=0)),1,IF(OR(AND(AG183&gt;0,AH183=2),AND(AG183="ns",AH183=2),AND(AG183="ns",AI183=0,AH183&gt;0),AG183=AI183),0,1)))</f>
        <v>0</v>
      </c>
      <c r="AK183" s="116">
        <f t="shared" ref="AK183:AK197" si="88">J183</f>
        <v>0</v>
      </c>
      <c r="AL183" s="125">
        <f t="shared" ref="AL183:AL197" si="89">COUNTIF(K183:L183,"NS")</f>
        <v>0</v>
      </c>
      <c r="AM183" s="127">
        <f t="shared" ref="AM183:AM197" si="90">SUM(K183:L183)</f>
        <v>0</v>
      </c>
      <c r="AN183" s="117">
        <f t="shared" ref="AN183:AN197" si="91">IF($AG$178=384,0,IF(OR(AND(AK183=0,AL183&gt;0),AND(AK183="ns",AM183&gt;0),AND(AK183="ns",AL183=0,AM183=0)),1,IF(OR(AND(AK183&gt;0,AL183=2),AND(AK183="ns",AL183=2),AND(AK183="ns",AM183=0,AL183&gt;0),AK183=AM183),0,1)))</f>
        <v>0</v>
      </c>
      <c r="AO183" s="116">
        <f t="shared" ref="AO183:AO197" si="92">M183</f>
        <v>0</v>
      </c>
      <c r="AP183" s="125">
        <f t="shared" ref="AP183:AP197" si="93">COUNTIF(N183:O183,"NS")</f>
        <v>0</v>
      </c>
      <c r="AQ183" s="127">
        <f t="shared" ref="AQ183:AQ197" si="94">SUM(N183:O183)</f>
        <v>0</v>
      </c>
      <c r="AR183" s="117">
        <f t="shared" ref="AR183:AR197" si="95">IF($AG$178=384,0,IF(OR(AND(AO183=0,AP183&gt;0),AND(AO183="ns",AQ183&gt;0),AND(AO183="ns",AP183=0,AQ183=0)),1,IF(OR(AND(AO183&gt;0,AP183=2),AND(AO183="ns",AP183=2),AND(AO183="ns",AQ183=0,AP183&gt;0),AO183=AQ183),0,1)))</f>
        <v>0</v>
      </c>
      <c r="AS183" s="116">
        <f t="shared" ref="AS183:AS197" si="96">P183</f>
        <v>0</v>
      </c>
      <c r="AT183" s="125">
        <f t="shared" ref="AT183:AT197" si="97">COUNTIF(Q183:R183,"NS")</f>
        <v>0</v>
      </c>
      <c r="AU183" s="127">
        <f t="shared" ref="AU183:AU197" si="98">SUM(Q183:R183)</f>
        <v>0</v>
      </c>
      <c r="AV183" s="117">
        <f t="shared" ref="AV183:AV197" si="99">IF($AG$178=384,0,IF(OR(AND(AS183=0,AT183&gt;0),AND(AS183="ns",AU183&gt;0),AND(AS183="ns",AT183=0,AU183=0)),1,IF(OR(AND(AS183&gt;0,AT183=2),AND(AS183="ns",AT183=2),AND(AS183="ns",AU183=0,AT183&gt;0),AS183=AU183),0,1)))</f>
        <v>0</v>
      </c>
      <c r="AW183" s="116">
        <f t="shared" ref="AW183:AW197" si="100">S183</f>
        <v>0</v>
      </c>
      <c r="AX183" s="125">
        <f t="shared" ref="AX183:AX197" si="101">COUNTIF(T183:U183,"NS")</f>
        <v>0</v>
      </c>
      <c r="AY183" s="127">
        <f t="shared" ref="AY183:AY197" si="102">SUM(T183:U183)</f>
        <v>0</v>
      </c>
      <c r="AZ183" s="117">
        <f t="shared" ref="AZ183:AZ197" si="103">IF($AG$178=384,0,IF(OR(AND(AW183=0,AX183&gt;0),AND(AW183="ns",AY183&gt;0),AND(AW183="ns",AX183=0,AY183=0)),1,IF(OR(AND(AW183&gt;0,AX183=2),AND(AW183="ns",AX183=2),AND(AW183="ns",AY183=0,AX183&gt;0),AW183=AY183),0,1)))</f>
        <v>0</v>
      </c>
      <c r="BA183" s="116">
        <f t="shared" ref="BA183:BA197" si="104">V183</f>
        <v>0</v>
      </c>
      <c r="BB183" s="125">
        <f t="shared" ref="BB183:BB197" si="105">COUNTIF(W183:X183,"NS")</f>
        <v>0</v>
      </c>
      <c r="BC183" s="127">
        <f t="shared" ref="BC183:BC197" si="106">SUM(W183:X183)</f>
        <v>0</v>
      </c>
      <c r="BD183" s="117">
        <f t="shared" ref="BD183:BD197" si="107">IF($AG$178=384,0,IF(OR(AND(BA183=0,BB183&gt;0),AND(BA183="ns",BC183&gt;0),AND(BA183="ns",BB183=0,BC183=0)),1,IF(OR(AND(BA183&gt;0,BB183=2),AND(BA183="ns",BB183=2),AND(BA183="ns",BC183=0,BB183&gt;0),BA183=BC183),0,1)))</f>
        <v>0</v>
      </c>
      <c r="BE183" s="116">
        <f t="shared" ref="BE183:BE197" si="108">Y183</f>
        <v>0</v>
      </c>
      <c r="BF183" s="125">
        <f t="shared" ref="BF183:BF197" si="109">COUNTIF(Z183:AA183,"NS")</f>
        <v>0</v>
      </c>
      <c r="BG183" s="127">
        <f t="shared" ref="BG183:BG197" si="110">SUM(Z183:AA183)</f>
        <v>0</v>
      </c>
      <c r="BH183" s="117">
        <f t="shared" ref="BH183:BH197" si="111">IF($AG$178=384,0,IF(OR(AND(BE183=0,BF183&gt;0),AND(BE183="ns",BG183&gt;0),AND(BE183="ns",BF183=0,BG183=0)),1,IF(OR(AND(BE183&gt;0,BF183=2),AND(BE183="ns",BF183=2),AND(BE183="ns",BG183=0,BF183&gt;0),BE183=BG183),0,1)))</f>
        <v>0</v>
      </c>
      <c r="BI183" s="116">
        <f t="shared" ref="BI183:BI197" si="112">AB183</f>
        <v>0</v>
      </c>
      <c r="BJ183" s="125">
        <f t="shared" ref="BJ183:BJ197" si="113">COUNTIF(AC183:AD183,"NS")</f>
        <v>0</v>
      </c>
      <c r="BK183" s="127">
        <f t="shared" ref="BK183:BK197" si="114">SUM(AC183:AD183)</f>
        <v>0</v>
      </c>
      <c r="BL183" s="117">
        <f t="shared" ref="BL183:BL197" si="115">IF($AG$178=384,0,IF(OR(AND(BI183=0,BJ183&gt;0),AND(BI183="ns",BK183&gt;0),AND(BI183="ns",BJ183=0,BK183=0)),1,IF(OR(AND(BI183&gt;0,BJ183=2),AND(BI183="ns",BJ183=2),AND(BI183="ns",BK183=0,BJ183&gt;0),BI183=BK183),0,1)))</f>
        <v>0</v>
      </c>
      <c r="BM183" s="52"/>
      <c r="BN183" s="121" t="s">
        <v>65</v>
      </c>
      <c r="BO183" s="121">
        <f>$G$137</f>
        <v>0</v>
      </c>
      <c r="BP183" s="125">
        <f>COUNTIF(H182:H197,"NS")</f>
        <v>0</v>
      </c>
      <c r="BQ183" s="127">
        <f>SUM(H182:H197)</f>
        <v>0</v>
      </c>
      <c r="BR183" s="117">
        <f t="shared" ref="BR183:BR184" si="116">IF($AG$178=384,0,IF(OR(AND(BO183=0,BP183&gt;0),AND(BO183="NS",BQ183&gt;0),AND(BO183="NS",BQ183=0,BP183=0)),1,IF(OR(AND(BP183&gt;=2,BQ183&lt;BO183),AND(BO183="NS",BQ183=0,BP183&gt;0),BO183=BQ183),0,1)))</f>
        <v>0</v>
      </c>
      <c r="BS183" s="52"/>
      <c r="BT183" s="121" t="s">
        <v>65</v>
      </c>
      <c r="BU183" s="121">
        <f>$J$137</f>
        <v>0</v>
      </c>
      <c r="BV183" s="125">
        <f>COUNTIF(K182:K197,"NS")</f>
        <v>0</v>
      </c>
      <c r="BW183" s="127">
        <f>SUM(K182:K197)</f>
        <v>0</v>
      </c>
      <c r="BX183" s="117">
        <f t="shared" ref="BX183" si="117">IF($AG$178=384,0,IF(OR(AND(BU183=0,BV183&gt;0),AND(BU183="NS",BW183&gt;0),AND(BU183="NS",BW183=0,BV183=0)),1,IF(OR(AND(BV183&gt;=2,BW183&lt;BU183),AND(BU183="NS",BW183=0,BV183&gt;0),BU183=BW183),0,1)))</f>
        <v>0</v>
      </c>
      <c r="BY183" s="121" t="s">
        <v>65</v>
      </c>
      <c r="BZ183" s="121">
        <f>$M$137</f>
        <v>0</v>
      </c>
      <c r="CA183" s="125">
        <f>COUNTIF(N182:N197,"NS")</f>
        <v>0</v>
      </c>
      <c r="CB183" s="127">
        <f>SUM(N182:N197)</f>
        <v>0</v>
      </c>
      <c r="CC183" s="117">
        <f t="shared" ref="CC183" si="118">IF($AG$178=384,0,IF(OR(AND(BZ183=0,CA183&gt;0),AND(BZ183="NS",CB183&gt;0),AND(BZ183="NS",CB183=0,CA183=0)),1,IF(OR(AND(CA183&gt;=2,CB183&lt;BZ183),AND(BZ183="NS",CB183=0,CA183&gt;0),BZ183=CB183),0,1)))</f>
        <v>0</v>
      </c>
      <c r="CD183" s="121" t="s">
        <v>65</v>
      </c>
      <c r="CE183" s="121">
        <f>$P$137</f>
        <v>0</v>
      </c>
      <c r="CF183" s="125">
        <f>COUNTIF(Q182:Q197,"NS")</f>
        <v>0</v>
      </c>
      <c r="CG183" s="127">
        <f>SUM(Q182:Q197)</f>
        <v>0</v>
      </c>
      <c r="CH183" s="117">
        <f t="shared" ref="CH183:CH184" si="119">IF($AG$178=384,0,IF(OR(AND(CE183=0,CF183&gt;0),AND(CE183="NS",CG183&gt;0),AND(CE183="NS",CG183=0,CF183=0)),1,IF(OR(AND(CF183&gt;=2,CG183&lt;CE183),AND(CE183="NS",CG183=0,CF183&gt;0),CE183=CG183),0,1)))</f>
        <v>0</v>
      </c>
      <c r="CI183" s="121" t="s">
        <v>65</v>
      </c>
      <c r="CJ183" s="121">
        <f>$S$137</f>
        <v>0</v>
      </c>
      <c r="CK183" s="125">
        <f>COUNTIF(T182:T197,"NS")</f>
        <v>0</v>
      </c>
      <c r="CL183" s="127">
        <f>SUM(T182:T197)</f>
        <v>0</v>
      </c>
      <c r="CM183" s="117">
        <f t="shared" ref="CM183:CM184" si="120">IF($AG$178=384,0,IF(OR(AND(CJ183=0,CK183&gt;0),AND(CJ183="NS",CL183&gt;0),AND(CJ183="NS",CL183=0,CK183=0)),1,IF(OR(AND(CK183&gt;=2,CL183&lt;CJ183),AND(CJ183="NS",CL183=0,CK183&gt;0),CJ183=CL183),0,1)))</f>
        <v>0</v>
      </c>
      <c r="CN183" s="121" t="s">
        <v>65</v>
      </c>
      <c r="CO183" s="121">
        <f>$V$137</f>
        <v>0</v>
      </c>
      <c r="CP183" s="125">
        <f>COUNTIF(W182:W197,"NS")</f>
        <v>0</v>
      </c>
      <c r="CQ183" s="127">
        <f>SUM(W182:W197)</f>
        <v>0</v>
      </c>
      <c r="CR183" s="117">
        <f t="shared" ref="CR183:CR184" si="121">IF($AG$178=384,0,IF(OR(AND(CO183=0,CP183&gt;0),AND(CO183="NS",CQ183&gt;0),AND(CO183="NS",CQ183=0,CP183=0)),1,IF(OR(AND(CP183&gt;=2,CQ183&lt;CO183),AND(CO183="NS",CQ183=0,CP183&gt;0),CO183=CQ183),0,1)))</f>
        <v>0</v>
      </c>
      <c r="CS183" s="121" t="s">
        <v>65</v>
      </c>
      <c r="CT183" s="121">
        <f>$Y$137</f>
        <v>0</v>
      </c>
      <c r="CU183" s="125">
        <f>COUNTIF(Z182:Z197,"NS")</f>
        <v>0</v>
      </c>
      <c r="CV183" s="127">
        <f>SUM(Z182:Z197)</f>
        <v>0</v>
      </c>
      <c r="CW183" s="117">
        <f t="shared" ref="CW183:CW184" si="122">IF($AG$178=384,0,IF(OR(AND(CT183=0,CU183&gt;0),AND(CT183="NS",CV183&gt;0),AND(CT183="NS",CV183=0,CU183=0)),1,IF(OR(AND(CU183&gt;=2,CV183&lt;CT183),AND(CT183="NS",CV183=0,CU183&gt;0),CT183=CV183),0,1)))</f>
        <v>0</v>
      </c>
      <c r="CX183" s="121" t="s">
        <v>65</v>
      </c>
      <c r="CY183" s="121">
        <f>$AB$137</f>
        <v>0</v>
      </c>
      <c r="CZ183" s="125">
        <f>COUNTIF(AC182:AC197,"NS")</f>
        <v>0</v>
      </c>
      <c r="DA183" s="127">
        <f>SUM(AC182:AC197)</f>
        <v>0</v>
      </c>
      <c r="DB183" s="117">
        <f t="shared" ref="DB183:DB184" si="123">IF($AG$178=384,0,IF(OR(AND(CY183=0,CZ183&gt;0),AND(CY183="NS",DA183&gt;0),AND(CY183="NS",DA183=0,CZ183=0)),1,IF(OR(AND(CZ183&gt;=2,DA183&lt;CY183),AND(CY183="NS",DA183=0,CZ183&gt;0),CY183=DA183),0,1)))</f>
        <v>0</v>
      </c>
    </row>
    <row r="184" spans="3:107" ht="36" customHeight="1" x14ac:dyDescent="0.2">
      <c r="C184" s="109" t="s">
        <v>42</v>
      </c>
      <c r="D184" s="229" t="s">
        <v>600</v>
      </c>
      <c r="E184" s="230"/>
      <c r="F184" s="231"/>
      <c r="G184" s="141"/>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G184" s="116">
        <f t="shared" si="84"/>
        <v>0</v>
      </c>
      <c r="AH184" s="125">
        <f t="shared" si="85"/>
        <v>0</v>
      </c>
      <c r="AI184" s="127">
        <f t="shared" si="86"/>
        <v>0</v>
      </c>
      <c r="AJ184" s="117">
        <f t="shared" si="87"/>
        <v>0</v>
      </c>
      <c r="AK184" s="116">
        <f t="shared" si="88"/>
        <v>0</v>
      </c>
      <c r="AL184" s="125">
        <f t="shared" si="89"/>
        <v>0</v>
      </c>
      <c r="AM184" s="127">
        <f t="shared" si="90"/>
        <v>0</v>
      </c>
      <c r="AN184" s="117">
        <f t="shared" si="91"/>
        <v>0</v>
      </c>
      <c r="AO184" s="116">
        <f t="shared" si="92"/>
        <v>0</v>
      </c>
      <c r="AP184" s="125">
        <f t="shared" si="93"/>
        <v>0</v>
      </c>
      <c r="AQ184" s="127">
        <f t="shared" si="94"/>
        <v>0</v>
      </c>
      <c r="AR184" s="117">
        <f t="shared" si="95"/>
        <v>0</v>
      </c>
      <c r="AS184" s="116">
        <f t="shared" si="96"/>
        <v>0</v>
      </c>
      <c r="AT184" s="125">
        <f t="shared" si="97"/>
        <v>0</v>
      </c>
      <c r="AU184" s="127">
        <f t="shared" si="98"/>
        <v>0</v>
      </c>
      <c r="AV184" s="117">
        <f t="shared" si="99"/>
        <v>0</v>
      </c>
      <c r="AW184" s="116">
        <f t="shared" si="100"/>
        <v>0</v>
      </c>
      <c r="AX184" s="125">
        <f t="shared" si="101"/>
        <v>0</v>
      </c>
      <c r="AY184" s="127">
        <f t="shared" si="102"/>
        <v>0</v>
      </c>
      <c r="AZ184" s="117">
        <f t="shared" si="103"/>
        <v>0</v>
      </c>
      <c r="BA184" s="116">
        <f t="shared" si="104"/>
        <v>0</v>
      </c>
      <c r="BB184" s="125">
        <f t="shared" si="105"/>
        <v>0</v>
      </c>
      <c r="BC184" s="127">
        <f t="shared" si="106"/>
        <v>0</v>
      </c>
      <c r="BD184" s="117">
        <f t="shared" si="107"/>
        <v>0</v>
      </c>
      <c r="BE184" s="116">
        <f t="shared" si="108"/>
        <v>0</v>
      </c>
      <c r="BF184" s="125">
        <f t="shared" si="109"/>
        <v>0</v>
      </c>
      <c r="BG184" s="127">
        <f t="shared" si="110"/>
        <v>0</v>
      </c>
      <c r="BH184" s="117">
        <f t="shared" si="111"/>
        <v>0</v>
      </c>
      <c r="BI184" s="116">
        <f t="shared" si="112"/>
        <v>0</v>
      </c>
      <c r="BJ184" s="125">
        <f t="shared" si="113"/>
        <v>0</v>
      </c>
      <c r="BK184" s="127">
        <f t="shared" si="114"/>
        <v>0</v>
      </c>
      <c r="BL184" s="117">
        <f t="shared" si="115"/>
        <v>0</v>
      </c>
      <c r="BM184" s="52"/>
      <c r="BN184" s="121" t="s">
        <v>66</v>
      </c>
      <c r="BO184" s="121">
        <f>$G$138</f>
        <v>0</v>
      </c>
      <c r="BP184" s="125">
        <f>COUNTIF(I182:I197,"NS")</f>
        <v>0</v>
      </c>
      <c r="BQ184" s="127">
        <f>SUM(I182:I197)</f>
        <v>0</v>
      </c>
      <c r="BR184" s="117">
        <f t="shared" si="116"/>
        <v>0</v>
      </c>
      <c r="BS184" s="52"/>
      <c r="BT184" s="121" t="s">
        <v>66</v>
      </c>
      <c r="BU184" s="121">
        <f>$J$138</f>
        <v>0</v>
      </c>
      <c r="BV184" s="125">
        <f>COUNTIF(L182:L197,"NS")</f>
        <v>0</v>
      </c>
      <c r="BW184" s="127">
        <f>SUM(L182:L197)</f>
        <v>0</v>
      </c>
      <c r="BX184" s="117">
        <f>IF($AG$178=384,0,IF(OR(AND(BU184=0,BV184&gt;0),AND(BU184="NS",BW184&gt;0),AND(BU184="NS",BW184=0,BV184=0)),1,IF(OR(AND(BV184&gt;=2,BW184&lt;BU184),AND(BU184="NS",BW184=0,BV184&gt;0),BU184=BW184),0,1)))</f>
        <v>0</v>
      </c>
      <c r="BY184" s="121" t="s">
        <v>66</v>
      </c>
      <c r="BZ184" s="121">
        <f>$M$138</f>
        <v>0</v>
      </c>
      <c r="CA184" s="125">
        <f>COUNTIF(O182:O197,"NS")</f>
        <v>0</v>
      </c>
      <c r="CB184" s="127">
        <f>SUM(O182:O197)</f>
        <v>0</v>
      </c>
      <c r="CC184" s="117">
        <f>IF($AG$178=384,0,IF(OR(AND(BZ184=0,CA184&gt;0),AND(BZ184="NS",CB184&gt;0),AND(BZ184="NS",CB184=0,CA184=0)),1,IF(OR(AND(CA184&gt;=2,CB184&lt;BZ184),AND(BZ184="NS",CB184=0,CA184&gt;0),BZ184=CB184),0,1)))</f>
        <v>0</v>
      </c>
      <c r="CD184" s="121" t="s">
        <v>66</v>
      </c>
      <c r="CE184" s="121">
        <f>$P$138</f>
        <v>0</v>
      </c>
      <c r="CF184" s="125">
        <f>COUNTIF(R182:R197,"NS")</f>
        <v>0</v>
      </c>
      <c r="CG184" s="127">
        <f>SUM(R182:R197)</f>
        <v>0</v>
      </c>
      <c r="CH184" s="117">
        <f t="shared" si="119"/>
        <v>0</v>
      </c>
      <c r="CI184" s="121" t="s">
        <v>66</v>
      </c>
      <c r="CJ184" s="121">
        <f>$S$138</f>
        <v>0</v>
      </c>
      <c r="CK184" s="125">
        <f>COUNTIF(U182:U197,"NS")</f>
        <v>0</v>
      </c>
      <c r="CL184" s="127">
        <f>SUM(U182:U197)</f>
        <v>0</v>
      </c>
      <c r="CM184" s="117">
        <f t="shared" si="120"/>
        <v>0</v>
      </c>
      <c r="CN184" s="121" t="s">
        <v>66</v>
      </c>
      <c r="CO184" s="121">
        <f>$V$138</f>
        <v>0</v>
      </c>
      <c r="CP184" s="125">
        <f>COUNTIF(X182:X197,"NS")</f>
        <v>0</v>
      </c>
      <c r="CQ184" s="127">
        <f>SUM(X182:X197)</f>
        <v>0</v>
      </c>
      <c r="CR184" s="117">
        <f t="shared" si="121"/>
        <v>0</v>
      </c>
      <c r="CS184" s="121" t="s">
        <v>66</v>
      </c>
      <c r="CT184" s="121">
        <f>$Y$138</f>
        <v>0</v>
      </c>
      <c r="CU184" s="125">
        <f>COUNTIF(AA182:AA197,"NS")</f>
        <v>0</v>
      </c>
      <c r="CV184" s="127">
        <f>SUM(AA182:AA197)</f>
        <v>0</v>
      </c>
      <c r="CW184" s="117">
        <f t="shared" si="122"/>
        <v>0</v>
      </c>
      <c r="CX184" s="121" t="s">
        <v>66</v>
      </c>
      <c r="CY184" s="121">
        <f>$AB$138</f>
        <v>0</v>
      </c>
      <c r="CZ184" s="125">
        <f>COUNTIF(AD182:AD197,"NS")</f>
        <v>0</v>
      </c>
      <c r="DA184" s="127">
        <f>SUM(AD182:AD197)</f>
        <v>0</v>
      </c>
      <c r="DB184" s="117">
        <f t="shared" si="123"/>
        <v>0</v>
      </c>
    </row>
    <row r="185" spans="3:107" ht="36" customHeight="1" x14ac:dyDescent="0.2">
      <c r="C185" s="109" t="s">
        <v>44</v>
      </c>
      <c r="D185" s="229" t="s">
        <v>601</v>
      </c>
      <c r="E185" s="230"/>
      <c r="F185" s="231"/>
      <c r="G185" s="141"/>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G185" s="116">
        <f t="shared" si="84"/>
        <v>0</v>
      </c>
      <c r="AH185" s="125">
        <f t="shared" si="85"/>
        <v>0</v>
      </c>
      <c r="AI185" s="127">
        <f t="shared" si="86"/>
        <v>0</v>
      </c>
      <c r="AJ185" s="117">
        <f t="shared" si="87"/>
        <v>0</v>
      </c>
      <c r="AK185" s="116">
        <f t="shared" si="88"/>
        <v>0</v>
      </c>
      <c r="AL185" s="125">
        <f t="shared" si="89"/>
        <v>0</v>
      </c>
      <c r="AM185" s="127">
        <f t="shared" si="90"/>
        <v>0</v>
      </c>
      <c r="AN185" s="117">
        <f t="shared" si="91"/>
        <v>0</v>
      </c>
      <c r="AO185" s="116">
        <f t="shared" si="92"/>
        <v>0</v>
      </c>
      <c r="AP185" s="125">
        <f t="shared" si="93"/>
        <v>0</v>
      </c>
      <c r="AQ185" s="127">
        <f t="shared" si="94"/>
        <v>0</v>
      </c>
      <c r="AR185" s="117">
        <f t="shared" si="95"/>
        <v>0</v>
      </c>
      <c r="AS185" s="116">
        <f t="shared" si="96"/>
        <v>0</v>
      </c>
      <c r="AT185" s="125">
        <f t="shared" si="97"/>
        <v>0</v>
      </c>
      <c r="AU185" s="127">
        <f t="shared" si="98"/>
        <v>0</v>
      </c>
      <c r="AV185" s="117">
        <f t="shared" si="99"/>
        <v>0</v>
      </c>
      <c r="AW185" s="116">
        <f t="shared" si="100"/>
        <v>0</v>
      </c>
      <c r="AX185" s="125">
        <f t="shared" si="101"/>
        <v>0</v>
      </c>
      <c r="AY185" s="127">
        <f t="shared" si="102"/>
        <v>0</v>
      </c>
      <c r="AZ185" s="117">
        <f t="shared" si="103"/>
        <v>0</v>
      </c>
      <c r="BA185" s="116">
        <f t="shared" si="104"/>
        <v>0</v>
      </c>
      <c r="BB185" s="125">
        <f t="shared" si="105"/>
        <v>0</v>
      </c>
      <c r="BC185" s="127">
        <f t="shared" si="106"/>
        <v>0</v>
      </c>
      <c r="BD185" s="117">
        <f t="shared" si="107"/>
        <v>0</v>
      </c>
      <c r="BE185" s="116">
        <f t="shared" si="108"/>
        <v>0</v>
      </c>
      <c r="BF185" s="125">
        <f t="shared" si="109"/>
        <v>0</v>
      </c>
      <c r="BG185" s="127">
        <f t="shared" si="110"/>
        <v>0</v>
      </c>
      <c r="BH185" s="117">
        <f t="shared" si="111"/>
        <v>0</v>
      </c>
      <c r="BI185" s="116">
        <f t="shared" si="112"/>
        <v>0</v>
      </c>
      <c r="BJ185" s="125">
        <f t="shared" si="113"/>
        <v>0</v>
      </c>
      <c r="BK185" s="127">
        <f t="shared" si="114"/>
        <v>0</v>
      </c>
      <c r="BL185" s="117">
        <f t="shared" si="115"/>
        <v>0</v>
      </c>
      <c r="BM185" s="52"/>
      <c r="BN185" s="121"/>
      <c r="BO185" s="121"/>
      <c r="BP185" s="121"/>
      <c r="BQ185" s="121"/>
      <c r="BR185" s="129">
        <f>SUM(BR182:BR184)</f>
        <v>0</v>
      </c>
      <c r="BS185" s="52"/>
      <c r="BT185" s="121"/>
      <c r="BU185" s="121"/>
      <c r="BV185" s="121"/>
      <c r="BW185" s="121"/>
      <c r="BX185" s="129">
        <f>SUM(BX182:BX184)</f>
        <v>0</v>
      </c>
      <c r="BY185" s="121"/>
      <c r="BZ185" s="121"/>
      <c r="CA185" s="121"/>
      <c r="CB185" s="121"/>
      <c r="CC185" s="129">
        <f>SUM(CC182:CC184)</f>
        <v>0</v>
      </c>
      <c r="CD185" s="121"/>
      <c r="CE185" s="121"/>
      <c r="CF185" s="121"/>
      <c r="CG185" s="121"/>
      <c r="CH185" s="129">
        <f>SUM(CH182:CH184)</f>
        <v>0</v>
      </c>
      <c r="CI185" s="121"/>
      <c r="CJ185" s="121"/>
      <c r="CK185" s="121"/>
      <c r="CL185" s="121"/>
      <c r="CM185" s="129">
        <f>SUM(CM182:CM184)</f>
        <v>0</v>
      </c>
      <c r="CN185" s="121"/>
      <c r="CO185" s="121"/>
      <c r="CP185" s="121"/>
      <c r="CQ185" s="121"/>
      <c r="CR185" s="129">
        <f>SUM(CR182:CR184)</f>
        <v>0</v>
      </c>
      <c r="CS185" s="121"/>
      <c r="CT185" s="121"/>
      <c r="CU185" s="121"/>
      <c r="CV185" s="121"/>
      <c r="CW185" s="129">
        <f>SUM(CW182:CW184)</f>
        <v>0</v>
      </c>
      <c r="CX185" s="121"/>
      <c r="CY185" s="121"/>
      <c r="CZ185" s="121"/>
      <c r="DA185" s="121"/>
      <c r="DB185" s="129">
        <f>SUM(DB182:DB184)</f>
        <v>0</v>
      </c>
    </row>
    <row r="186" spans="3:107" ht="36" customHeight="1" x14ac:dyDescent="0.2">
      <c r="C186" s="109" t="s">
        <v>46</v>
      </c>
      <c r="D186" s="229" t="s">
        <v>95</v>
      </c>
      <c r="E186" s="230"/>
      <c r="F186" s="231"/>
      <c r="G186" s="141"/>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G186" s="116">
        <f t="shared" si="84"/>
        <v>0</v>
      </c>
      <c r="AH186" s="125">
        <f t="shared" si="85"/>
        <v>0</v>
      </c>
      <c r="AI186" s="127">
        <f t="shared" si="86"/>
        <v>0</v>
      </c>
      <c r="AJ186" s="117">
        <f t="shared" si="87"/>
        <v>0</v>
      </c>
      <c r="AK186" s="116">
        <f t="shared" si="88"/>
        <v>0</v>
      </c>
      <c r="AL186" s="125">
        <f t="shared" si="89"/>
        <v>0</v>
      </c>
      <c r="AM186" s="127">
        <f t="shared" si="90"/>
        <v>0</v>
      </c>
      <c r="AN186" s="117">
        <f t="shared" si="91"/>
        <v>0</v>
      </c>
      <c r="AO186" s="116">
        <f t="shared" si="92"/>
        <v>0</v>
      </c>
      <c r="AP186" s="125">
        <f t="shared" si="93"/>
        <v>0</v>
      </c>
      <c r="AQ186" s="127">
        <f t="shared" si="94"/>
        <v>0</v>
      </c>
      <c r="AR186" s="117">
        <f t="shared" si="95"/>
        <v>0</v>
      </c>
      <c r="AS186" s="116">
        <f t="shared" si="96"/>
        <v>0</v>
      </c>
      <c r="AT186" s="125">
        <f t="shared" si="97"/>
        <v>0</v>
      </c>
      <c r="AU186" s="127">
        <f t="shared" si="98"/>
        <v>0</v>
      </c>
      <c r="AV186" s="117">
        <f t="shared" si="99"/>
        <v>0</v>
      </c>
      <c r="AW186" s="116">
        <f t="shared" si="100"/>
        <v>0</v>
      </c>
      <c r="AX186" s="125">
        <f t="shared" si="101"/>
        <v>0</v>
      </c>
      <c r="AY186" s="127">
        <f t="shared" si="102"/>
        <v>0</v>
      </c>
      <c r="AZ186" s="117">
        <f t="shared" si="103"/>
        <v>0</v>
      </c>
      <c r="BA186" s="116">
        <f t="shared" si="104"/>
        <v>0</v>
      </c>
      <c r="BB186" s="125">
        <f t="shared" si="105"/>
        <v>0</v>
      </c>
      <c r="BC186" s="127">
        <f t="shared" si="106"/>
        <v>0</v>
      </c>
      <c r="BD186" s="117">
        <f t="shared" si="107"/>
        <v>0</v>
      </c>
      <c r="BE186" s="116">
        <f t="shared" si="108"/>
        <v>0</v>
      </c>
      <c r="BF186" s="125">
        <f t="shared" si="109"/>
        <v>0</v>
      </c>
      <c r="BG186" s="127">
        <f t="shared" si="110"/>
        <v>0</v>
      </c>
      <c r="BH186" s="117">
        <f t="shared" si="111"/>
        <v>0</v>
      </c>
      <c r="BI186" s="116">
        <f t="shared" si="112"/>
        <v>0</v>
      </c>
      <c r="BJ186" s="125">
        <f t="shared" si="113"/>
        <v>0</v>
      </c>
      <c r="BK186" s="127">
        <f t="shared" si="114"/>
        <v>0</v>
      </c>
      <c r="BL186" s="117">
        <f t="shared" si="115"/>
        <v>0</v>
      </c>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147">
        <f>+SUM(BR185:DB185)</f>
        <v>0</v>
      </c>
    </row>
    <row r="187" spans="3:107" ht="36" customHeight="1" x14ac:dyDescent="0.2">
      <c r="C187" s="109" t="s">
        <v>48</v>
      </c>
      <c r="D187" s="229" t="s">
        <v>96</v>
      </c>
      <c r="E187" s="230"/>
      <c r="F187" s="231"/>
      <c r="G187" s="141"/>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G187" s="116">
        <f t="shared" si="84"/>
        <v>0</v>
      </c>
      <c r="AH187" s="125">
        <f t="shared" si="85"/>
        <v>0</v>
      </c>
      <c r="AI187" s="127">
        <f t="shared" si="86"/>
        <v>0</v>
      </c>
      <c r="AJ187" s="117">
        <f t="shared" si="87"/>
        <v>0</v>
      </c>
      <c r="AK187" s="116">
        <f t="shared" si="88"/>
        <v>0</v>
      </c>
      <c r="AL187" s="125">
        <f t="shared" si="89"/>
        <v>0</v>
      </c>
      <c r="AM187" s="127">
        <f t="shared" si="90"/>
        <v>0</v>
      </c>
      <c r="AN187" s="117">
        <f t="shared" si="91"/>
        <v>0</v>
      </c>
      <c r="AO187" s="116">
        <f t="shared" si="92"/>
        <v>0</v>
      </c>
      <c r="AP187" s="125">
        <f t="shared" si="93"/>
        <v>0</v>
      </c>
      <c r="AQ187" s="127">
        <f t="shared" si="94"/>
        <v>0</v>
      </c>
      <c r="AR187" s="117">
        <f t="shared" si="95"/>
        <v>0</v>
      </c>
      <c r="AS187" s="116">
        <f t="shared" si="96"/>
        <v>0</v>
      </c>
      <c r="AT187" s="125">
        <f t="shared" si="97"/>
        <v>0</v>
      </c>
      <c r="AU187" s="127">
        <f t="shared" si="98"/>
        <v>0</v>
      </c>
      <c r="AV187" s="117">
        <f t="shared" si="99"/>
        <v>0</v>
      </c>
      <c r="AW187" s="116">
        <f t="shared" si="100"/>
        <v>0</v>
      </c>
      <c r="AX187" s="125">
        <f t="shared" si="101"/>
        <v>0</v>
      </c>
      <c r="AY187" s="127">
        <f t="shared" si="102"/>
        <v>0</v>
      </c>
      <c r="AZ187" s="117">
        <f t="shared" si="103"/>
        <v>0</v>
      </c>
      <c r="BA187" s="116">
        <f t="shared" si="104"/>
        <v>0</v>
      </c>
      <c r="BB187" s="125">
        <f t="shared" si="105"/>
        <v>0</v>
      </c>
      <c r="BC187" s="127">
        <f t="shared" si="106"/>
        <v>0</v>
      </c>
      <c r="BD187" s="117">
        <f t="shared" si="107"/>
        <v>0</v>
      </c>
      <c r="BE187" s="116">
        <f t="shared" si="108"/>
        <v>0</v>
      </c>
      <c r="BF187" s="125">
        <f t="shared" si="109"/>
        <v>0</v>
      </c>
      <c r="BG187" s="127">
        <f t="shared" si="110"/>
        <v>0</v>
      </c>
      <c r="BH187" s="117">
        <f t="shared" si="111"/>
        <v>0</v>
      </c>
      <c r="BI187" s="116">
        <f t="shared" si="112"/>
        <v>0</v>
      </c>
      <c r="BJ187" s="125">
        <f t="shared" si="113"/>
        <v>0</v>
      </c>
      <c r="BK187" s="127">
        <f t="shared" si="114"/>
        <v>0</v>
      </c>
      <c r="BL187" s="117">
        <f t="shared" si="115"/>
        <v>0</v>
      </c>
    </row>
    <row r="188" spans="3:107" ht="36" customHeight="1" x14ac:dyDescent="0.2">
      <c r="C188" s="109" t="s">
        <v>50</v>
      </c>
      <c r="D188" s="229" t="s">
        <v>97</v>
      </c>
      <c r="E188" s="230"/>
      <c r="F188" s="231"/>
      <c r="G188" s="141"/>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G188" s="116">
        <f t="shared" si="84"/>
        <v>0</v>
      </c>
      <c r="AH188" s="125">
        <f t="shared" si="85"/>
        <v>0</v>
      </c>
      <c r="AI188" s="127">
        <f t="shared" si="86"/>
        <v>0</v>
      </c>
      <c r="AJ188" s="117">
        <f t="shared" si="87"/>
        <v>0</v>
      </c>
      <c r="AK188" s="116">
        <f t="shared" si="88"/>
        <v>0</v>
      </c>
      <c r="AL188" s="125">
        <f t="shared" si="89"/>
        <v>0</v>
      </c>
      <c r="AM188" s="127">
        <f t="shared" si="90"/>
        <v>0</v>
      </c>
      <c r="AN188" s="117">
        <f t="shared" si="91"/>
        <v>0</v>
      </c>
      <c r="AO188" s="116">
        <f t="shared" si="92"/>
        <v>0</v>
      </c>
      <c r="AP188" s="125">
        <f t="shared" si="93"/>
        <v>0</v>
      </c>
      <c r="AQ188" s="127">
        <f t="shared" si="94"/>
        <v>0</v>
      </c>
      <c r="AR188" s="117">
        <f t="shared" si="95"/>
        <v>0</v>
      </c>
      <c r="AS188" s="116">
        <f t="shared" si="96"/>
        <v>0</v>
      </c>
      <c r="AT188" s="125">
        <f t="shared" si="97"/>
        <v>0</v>
      </c>
      <c r="AU188" s="127">
        <f t="shared" si="98"/>
        <v>0</v>
      </c>
      <c r="AV188" s="117">
        <f t="shared" si="99"/>
        <v>0</v>
      </c>
      <c r="AW188" s="116">
        <f t="shared" si="100"/>
        <v>0</v>
      </c>
      <c r="AX188" s="125">
        <f t="shared" si="101"/>
        <v>0</v>
      </c>
      <c r="AY188" s="127">
        <f t="shared" si="102"/>
        <v>0</v>
      </c>
      <c r="AZ188" s="117">
        <f t="shared" si="103"/>
        <v>0</v>
      </c>
      <c r="BA188" s="116">
        <f t="shared" si="104"/>
        <v>0</v>
      </c>
      <c r="BB188" s="125">
        <f t="shared" si="105"/>
        <v>0</v>
      </c>
      <c r="BC188" s="127">
        <f t="shared" si="106"/>
        <v>0</v>
      </c>
      <c r="BD188" s="117">
        <f t="shared" si="107"/>
        <v>0</v>
      </c>
      <c r="BE188" s="116">
        <f t="shared" si="108"/>
        <v>0</v>
      </c>
      <c r="BF188" s="125">
        <f t="shared" si="109"/>
        <v>0</v>
      </c>
      <c r="BG188" s="127">
        <f t="shared" si="110"/>
        <v>0</v>
      </c>
      <c r="BH188" s="117">
        <f t="shared" si="111"/>
        <v>0</v>
      </c>
      <c r="BI188" s="116">
        <f t="shared" si="112"/>
        <v>0</v>
      </c>
      <c r="BJ188" s="125">
        <f t="shared" si="113"/>
        <v>0</v>
      </c>
      <c r="BK188" s="127">
        <f t="shared" si="114"/>
        <v>0</v>
      </c>
      <c r="BL188" s="117">
        <f t="shared" si="115"/>
        <v>0</v>
      </c>
    </row>
    <row r="189" spans="3:107" ht="36" customHeight="1" x14ac:dyDescent="0.2">
      <c r="C189" s="109" t="s">
        <v>52</v>
      </c>
      <c r="D189" s="229" t="s">
        <v>98</v>
      </c>
      <c r="E189" s="230"/>
      <c r="F189" s="231"/>
      <c r="G189" s="141"/>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G189" s="116">
        <f t="shared" si="84"/>
        <v>0</v>
      </c>
      <c r="AH189" s="125">
        <f t="shared" si="85"/>
        <v>0</v>
      </c>
      <c r="AI189" s="127">
        <f t="shared" si="86"/>
        <v>0</v>
      </c>
      <c r="AJ189" s="117">
        <f t="shared" si="87"/>
        <v>0</v>
      </c>
      <c r="AK189" s="116">
        <f t="shared" si="88"/>
        <v>0</v>
      </c>
      <c r="AL189" s="125">
        <f t="shared" si="89"/>
        <v>0</v>
      </c>
      <c r="AM189" s="127">
        <f t="shared" si="90"/>
        <v>0</v>
      </c>
      <c r="AN189" s="117">
        <f t="shared" si="91"/>
        <v>0</v>
      </c>
      <c r="AO189" s="116">
        <f t="shared" si="92"/>
        <v>0</v>
      </c>
      <c r="AP189" s="125">
        <f t="shared" si="93"/>
        <v>0</v>
      </c>
      <c r="AQ189" s="127">
        <f t="shared" si="94"/>
        <v>0</v>
      </c>
      <c r="AR189" s="117">
        <f t="shared" si="95"/>
        <v>0</v>
      </c>
      <c r="AS189" s="116">
        <f t="shared" si="96"/>
        <v>0</v>
      </c>
      <c r="AT189" s="125">
        <f t="shared" si="97"/>
        <v>0</v>
      </c>
      <c r="AU189" s="127">
        <f t="shared" si="98"/>
        <v>0</v>
      </c>
      <c r="AV189" s="117">
        <f t="shared" si="99"/>
        <v>0</v>
      </c>
      <c r="AW189" s="116">
        <f t="shared" si="100"/>
        <v>0</v>
      </c>
      <c r="AX189" s="125">
        <f t="shared" si="101"/>
        <v>0</v>
      </c>
      <c r="AY189" s="127">
        <f t="shared" si="102"/>
        <v>0</v>
      </c>
      <c r="AZ189" s="117">
        <f t="shared" si="103"/>
        <v>0</v>
      </c>
      <c r="BA189" s="116">
        <f t="shared" si="104"/>
        <v>0</v>
      </c>
      <c r="BB189" s="125">
        <f t="shared" si="105"/>
        <v>0</v>
      </c>
      <c r="BC189" s="127">
        <f t="shared" si="106"/>
        <v>0</v>
      </c>
      <c r="BD189" s="117">
        <f t="shared" si="107"/>
        <v>0</v>
      </c>
      <c r="BE189" s="116">
        <f t="shared" si="108"/>
        <v>0</v>
      </c>
      <c r="BF189" s="125">
        <f t="shared" si="109"/>
        <v>0</v>
      </c>
      <c r="BG189" s="127">
        <f t="shared" si="110"/>
        <v>0</v>
      </c>
      <c r="BH189" s="117">
        <f t="shared" si="111"/>
        <v>0</v>
      </c>
      <c r="BI189" s="116">
        <f t="shared" si="112"/>
        <v>0</v>
      </c>
      <c r="BJ189" s="125">
        <f t="shared" si="113"/>
        <v>0</v>
      </c>
      <c r="BK189" s="127">
        <f t="shared" si="114"/>
        <v>0</v>
      </c>
      <c r="BL189" s="117">
        <f t="shared" si="115"/>
        <v>0</v>
      </c>
    </row>
    <row r="190" spans="3:107" ht="36" customHeight="1" x14ac:dyDescent="0.2">
      <c r="C190" s="109" t="s">
        <v>30</v>
      </c>
      <c r="D190" s="229" t="s">
        <v>99</v>
      </c>
      <c r="E190" s="230"/>
      <c r="F190" s="231"/>
      <c r="G190" s="141"/>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G190" s="116">
        <f t="shared" si="84"/>
        <v>0</v>
      </c>
      <c r="AH190" s="125">
        <f t="shared" si="85"/>
        <v>0</v>
      </c>
      <c r="AI190" s="127">
        <f t="shared" si="86"/>
        <v>0</v>
      </c>
      <c r="AJ190" s="117">
        <f t="shared" si="87"/>
        <v>0</v>
      </c>
      <c r="AK190" s="116">
        <f t="shared" si="88"/>
        <v>0</v>
      </c>
      <c r="AL190" s="125">
        <f t="shared" si="89"/>
        <v>0</v>
      </c>
      <c r="AM190" s="127">
        <f t="shared" si="90"/>
        <v>0</v>
      </c>
      <c r="AN190" s="117">
        <f t="shared" si="91"/>
        <v>0</v>
      </c>
      <c r="AO190" s="116">
        <f t="shared" si="92"/>
        <v>0</v>
      </c>
      <c r="AP190" s="125">
        <f t="shared" si="93"/>
        <v>0</v>
      </c>
      <c r="AQ190" s="127">
        <f t="shared" si="94"/>
        <v>0</v>
      </c>
      <c r="AR190" s="117">
        <f t="shared" si="95"/>
        <v>0</v>
      </c>
      <c r="AS190" s="116">
        <f t="shared" si="96"/>
        <v>0</v>
      </c>
      <c r="AT190" s="125">
        <f t="shared" si="97"/>
        <v>0</v>
      </c>
      <c r="AU190" s="127">
        <f t="shared" si="98"/>
        <v>0</v>
      </c>
      <c r="AV190" s="117">
        <f t="shared" si="99"/>
        <v>0</v>
      </c>
      <c r="AW190" s="116">
        <f t="shared" si="100"/>
        <v>0</v>
      </c>
      <c r="AX190" s="125">
        <f t="shared" si="101"/>
        <v>0</v>
      </c>
      <c r="AY190" s="127">
        <f t="shared" si="102"/>
        <v>0</v>
      </c>
      <c r="AZ190" s="117">
        <f t="shared" si="103"/>
        <v>0</v>
      </c>
      <c r="BA190" s="116">
        <f t="shared" si="104"/>
        <v>0</v>
      </c>
      <c r="BB190" s="125">
        <f t="shared" si="105"/>
        <v>0</v>
      </c>
      <c r="BC190" s="127">
        <f t="shared" si="106"/>
        <v>0</v>
      </c>
      <c r="BD190" s="117">
        <f t="shared" si="107"/>
        <v>0</v>
      </c>
      <c r="BE190" s="116">
        <f t="shared" si="108"/>
        <v>0</v>
      </c>
      <c r="BF190" s="125">
        <f t="shared" si="109"/>
        <v>0</v>
      </c>
      <c r="BG190" s="127">
        <f t="shared" si="110"/>
        <v>0</v>
      </c>
      <c r="BH190" s="117">
        <f t="shared" si="111"/>
        <v>0</v>
      </c>
      <c r="BI190" s="116">
        <f t="shared" si="112"/>
        <v>0</v>
      </c>
      <c r="BJ190" s="125">
        <f t="shared" si="113"/>
        <v>0</v>
      </c>
      <c r="BK190" s="127">
        <f t="shared" si="114"/>
        <v>0</v>
      </c>
      <c r="BL190" s="117">
        <f t="shared" si="115"/>
        <v>0</v>
      </c>
    </row>
    <row r="191" spans="3:107" ht="36" customHeight="1" x14ac:dyDescent="0.2">
      <c r="C191" s="109" t="s">
        <v>100</v>
      </c>
      <c r="D191" s="229" t="s">
        <v>101</v>
      </c>
      <c r="E191" s="230"/>
      <c r="F191" s="231"/>
      <c r="G191" s="141"/>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G191" s="116">
        <f t="shared" si="84"/>
        <v>0</v>
      </c>
      <c r="AH191" s="125">
        <f t="shared" si="85"/>
        <v>0</v>
      </c>
      <c r="AI191" s="127">
        <f t="shared" si="86"/>
        <v>0</v>
      </c>
      <c r="AJ191" s="117">
        <f t="shared" si="87"/>
        <v>0</v>
      </c>
      <c r="AK191" s="116">
        <f t="shared" si="88"/>
        <v>0</v>
      </c>
      <c r="AL191" s="125">
        <f t="shared" si="89"/>
        <v>0</v>
      </c>
      <c r="AM191" s="127">
        <f t="shared" si="90"/>
        <v>0</v>
      </c>
      <c r="AN191" s="117">
        <f t="shared" si="91"/>
        <v>0</v>
      </c>
      <c r="AO191" s="116">
        <f t="shared" si="92"/>
        <v>0</v>
      </c>
      <c r="AP191" s="125">
        <f t="shared" si="93"/>
        <v>0</v>
      </c>
      <c r="AQ191" s="127">
        <f t="shared" si="94"/>
        <v>0</v>
      </c>
      <c r="AR191" s="117">
        <f t="shared" si="95"/>
        <v>0</v>
      </c>
      <c r="AS191" s="116">
        <f t="shared" si="96"/>
        <v>0</v>
      </c>
      <c r="AT191" s="125">
        <f t="shared" si="97"/>
        <v>0</v>
      </c>
      <c r="AU191" s="127">
        <f t="shared" si="98"/>
        <v>0</v>
      </c>
      <c r="AV191" s="117">
        <f t="shared" si="99"/>
        <v>0</v>
      </c>
      <c r="AW191" s="116">
        <f t="shared" si="100"/>
        <v>0</v>
      </c>
      <c r="AX191" s="125">
        <f t="shared" si="101"/>
        <v>0</v>
      </c>
      <c r="AY191" s="127">
        <f t="shared" si="102"/>
        <v>0</v>
      </c>
      <c r="AZ191" s="117">
        <f t="shared" si="103"/>
        <v>0</v>
      </c>
      <c r="BA191" s="116">
        <f t="shared" si="104"/>
        <v>0</v>
      </c>
      <c r="BB191" s="125">
        <f t="shared" si="105"/>
        <v>0</v>
      </c>
      <c r="BC191" s="127">
        <f t="shared" si="106"/>
        <v>0</v>
      </c>
      <c r="BD191" s="117">
        <f t="shared" si="107"/>
        <v>0</v>
      </c>
      <c r="BE191" s="116">
        <f t="shared" si="108"/>
        <v>0</v>
      </c>
      <c r="BF191" s="125">
        <f t="shared" si="109"/>
        <v>0</v>
      </c>
      <c r="BG191" s="127">
        <f t="shared" si="110"/>
        <v>0</v>
      </c>
      <c r="BH191" s="117">
        <f t="shared" si="111"/>
        <v>0</v>
      </c>
      <c r="BI191" s="116">
        <f t="shared" si="112"/>
        <v>0</v>
      </c>
      <c r="BJ191" s="125">
        <f t="shared" si="113"/>
        <v>0</v>
      </c>
      <c r="BK191" s="127">
        <f t="shared" si="114"/>
        <v>0</v>
      </c>
      <c r="BL191" s="117">
        <f t="shared" si="115"/>
        <v>0</v>
      </c>
    </row>
    <row r="192" spans="3:107" ht="36" customHeight="1" x14ac:dyDescent="0.2">
      <c r="C192" s="109" t="s">
        <v>102</v>
      </c>
      <c r="D192" s="229" t="s">
        <v>103</v>
      </c>
      <c r="E192" s="230"/>
      <c r="F192" s="231"/>
      <c r="G192" s="141"/>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G192" s="116">
        <f t="shared" si="84"/>
        <v>0</v>
      </c>
      <c r="AH192" s="125">
        <f t="shared" si="85"/>
        <v>0</v>
      </c>
      <c r="AI192" s="127">
        <f t="shared" si="86"/>
        <v>0</v>
      </c>
      <c r="AJ192" s="117">
        <f t="shared" si="87"/>
        <v>0</v>
      </c>
      <c r="AK192" s="116">
        <f t="shared" si="88"/>
        <v>0</v>
      </c>
      <c r="AL192" s="125">
        <f t="shared" si="89"/>
        <v>0</v>
      </c>
      <c r="AM192" s="127">
        <f t="shared" si="90"/>
        <v>0</v>
      </c>
      <c r="AN192" s="117">
        <f t="shared" si="91"/>
        <v>0</v>
      </c>
      <c r="AO192" s="116">
        <f t="shared" si="92"/>
        <v>0</v>
      </c>
      <c r="AP192" s="125">
        <f t="shared" si="93"/>
        <v>0</v>
      </c>
      <c r="AQ192" s="127">
        <f t="shared" si="94"/>
        <v>0</v>
      </c>
      <c r="AR192" s="117">
        <f t="shared" si="95"/>
        <v>0</v>
      </c>
      <c r="AS192" s="116">
        <f t="shared" si="96"/>
        <v>0</v>
      </c>
      <c r="AT192" s="125">
        <f t="shared" si="97"/>
        <v>0</v>
      </c>
      <c r="AU192" s="127">
        <f t="shared" si="98"/>
        <v>0</v>
      </c>
      <c r="AV192" s="117">
        <f t="shared" si="99"/>
        <v>0</v>
      </c>
      <c r="AW192" s="116">
        <f t="shared" si="100"/>
        <v>0</v>
      </c>
      <c r="AX192" s="125">
        <f t="shared" si="101"/>
        <v>0</v>
      </c>
      <c r="AY192" s="127">
        <f t="shared" si="102"/>
        <v>0</v>
      </c>
      <c r="AZ192" s="117">
        <f t="shared" si="103"/>
        <v>0</v>
      </c>
      <c r="BA192" s="116">
        <f t="shared" si="104"/>
        <v>0</v>
      </c>
      <c r="BB192" s="125">
        <f t="shared" si="105"/>
        <v>0</v>
      </c>
      <c r="BC192" s="127">
        <f t="shared" si="106"/>
        <v>0</v>
      </c>
      <c r="BD192" s="117">
        <f t="shared" si="107"/>
        <v>0</v>
      </c>
      <c r="BE192" s="116">
        <f t="shared" si="108"/>
        <v>0</v>
      </c>
      <c r="BF192" s="125">
        <f t="shared" si="109"/>
        <v>0</v>
      </c>
      <c r="BG192" s="127">
        <f t="shared" si="110"/>
        <v>0</v>
      </c>
      <c r="BH192" s="117">
        <f t="shared" si="111"/>
        <v>0</v>
      </c>
      <c r="BI192" s="116">
        <f t="shared" si="112"/>
        <v>0</v>
      </c>
      <c r="BJ192" s="125">
        <f t="shared" si="113"/>
        <v>0</v>
      </c>
      <c r="BK192" s="127">
        <f t="shared" si="114"/>
        <v>0</v>
      </c>
      <c r="BL192" s="117">
        <f t="shared" si="115"/>
        <v>0</v>
      </c>
    </row>
    <row r="193" spans="1:106" ht="36" customHeight="1" x14ac:dyDescent="0.2">
      <c r="C193" s="109" t="s">
        <v>104</v>
      </c>
      <c r="D193" s="229" t="s">
        <v>105</v>
      </c>
      <c r="E193" s="230"/>
      <c r="F193" s="231"/>
      <c r="G193" s="141"/>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G193" s="116">
        <f t="shared" si="84"/>
        <v>0</v>
      </c>
      <c r="AH193" s="125">
        <f t="shared" si="85"/>
        <v>0</v>
      </c>
      <c r="AI193" s="127">
        <f t="shared" si="86"/>
        <v>0</v>
      </c>
      <c r="AJ193" s="117">
        <f t="shared" si="87"/>
        <v>0</v>
      </c>
      <c r="AK193" s="116">
        <f t="shared" si="88"/>
        <v>0</v>
      </c>
      <c r="AL193" s="125">
        <f t="shared" si="89"/>
        <v>0</v>
      </c>
      <c r="AM193" s="127">
        <f t="shared" si="90"/>
        <v>0</v>
      </c>
      <c r="AN193" s="117">
        <f t="shared" si="91"/>
        <v>0</v>
      </c>
      <c r="AO193" s="116">
        <f t="shared" si="92"/>
        <v>0</v>
      </c>
      <c r="AP193" s="125">
        <f t="shared" si="93"/>
        <v>0</v>
      </c>
      <c r="AQ193" s="127">
        <f t="shared" si="94"/>
        <v>0</v>
      </c>
      <c r="AR193" s="117">
        <f t="shared" si="95"/>
        <v>0</v>
      </c>
      <c r="AS193" s="116">
        <f t="shared" si="96"/>
        <v>0</v>
      </c>
      <c r="AT193" s="125">
        <f t="shared" si="97"/>
        <v>0</v>
      </c>
      <c r="AU193" s="127">
        <f t="shared" si="98"/>
        <v>0</v>
      </c>
      <c r="AV193" s="117">
        <f t="shared" si="99"/>
        <v>0</v>
      </c>
      <c r="AW193" s="116">
        <f t="shared" si="100"/>
        <v>0</v>
      </c>
      <c r="AX193" s="125">
        <f t="shared" si="101"/>
        <v>0</v>
      </c>
      <c r="AY193" s="127">
        <f t="shared" si="102"/>
        <v>0</v>
      </c>
      <c r="AZ193" s="117">
        <f t="shared" si="103"/>
        <v>0</v>
      </c>
      <c r="BA193" s="116">
        <f t="shared" si="104"/>
        <v>0</v>
      </c>
      <c r="BB193" s="125">
        <f t="shared" si="105"/>
        <v>0</v>
      </c>
      <c r="BC193" s="127">
        <f t="shared" si="106"/>
        <v>0</v>
      </c>
      <c r="BD193" s="117">
        <f t="shared" si="107"/>
        <v>0</v>
      </c>
      <c r="BE193" s="116">
        <f t="shared" si="108"/>
        <v>0</v>
      </c>
      <c r="BF193" s="125">
        <f t="shared" si="109"/>
        <v>0</v>
      </c>
      <c r="BG193" s="127">
        <f t="shared" si="110"/>
        <v>0</v>
      </c>
      <c r="BH193" s="117">
        <f t="shared" si="111"/>
        <v>0</v>
      </c>
      <c r="BI193" s="116">
        <f t="shared" si="112"/>
        <v>0</v>
      </c>
      <c r="BJ193" s="125">
        <f t="shared" si="113"/>
        <v>0</v>
      </c>
      <c r="BK193" s="127">
        <f t="shared" si="114"/>
        <v>0</v>
      </c>
      <c r="BL193" s="117">
        <f t="shared" si="115"/>
        <v>0</v>
      </c>
    </row>
    <row r="194" spans="1:106" ht="36" customHeight="1" x14ac:dyDescent="0.2">
      <c r="C194" s="109" t="s">
        <v>106</v>
      </c>
      <c r="D194" s="229" t="s">
        <v>107</v>
      </c>
      <c r="E194" s="230"/>
      <c r="F194" s="231"/>
      <c r="G194" s="141"/>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G194" s="116">
        <f t="shared" si="84"/>
        <v>0</v>
      </c>
      <c r="AH194" s="125">
        <f t="shared" si="85"/>
        <v>0</v>
      </c>
      <c r="AI194" s="127">
        <f t="shared" si="86"/>
        <v>0</v>
      </c>
      <c r="AJ194" s="117">
        <f t="shared" si="87"/>
        <v>0</v>
      </c>
      <c r="AK194" s="116">
        <f t="shared" si="88"/>
        <v>0</v>
      </c>
      <c r="AL194" s="125">
        <f t="shared" si="89"/>
        <v>0</v>
      </c>
      <c r="AM194" s="127">
        <f t="shared" si="90"/>
        <v>0</v>
      </c>
      <c r="AN194" s="117">
        <f t="shared" si="91"/>
        <v>0</v>
      </c>
      <c r="AO194" s="116">
        <f t="shared" si="92"/>
        <v>0</v>
      </c>
      <c r="AP194" s="125">
        <f t="shared" si="93"/>
        <v>0</v>
      </c>
      <c r="AQ194" s="127">
        <f t="shared" si="94"/>
        <v>0</v>
      </c>
      <c r="AR194" s="117">
        <f t="shared" si="95"/>
        <v>0</v>
      </c>
      <c r="AS194" s="116">
        <f t="shared" si="96"/>
        <v>0</v>
      </c>
      <c r="AT194" s="125">
        <f t="shared" si="97"/>
        <v>0</v>
      </c>
      <c r="AU194" s="127">
        <f t="shared" si="98"/>
        <v>0</v>
      </c>
      <c r="AV194" s="117">
        <f t="shared" si="99"/>
        <v>0</v>
      </c>
      <c r="AW194" s="116">
        <f t="shared" si="100"/>
        <v>0</v>
      </c>
      <c r="AX194" s="125">
        <f t="shared" si="101"/>
        <v>0</v>
      </c>
      <c r="AY194" s="127">
        <f t="shared" si="102"/>
        <v>0</v>
      </c>
      <c r="AZ194" s="117">
        <f t="shared" si="103"/>
        <v>0</v>
      </c>
      <c r="BA194" s="116">
        <f t="shared" si="104"/>
        <v>0</v>
      </c>
      <c r="BB194" s="125">
        <f t="shared" si="105"/>
        <v>0</v>
      </c>
      <c r="BC194" s="127">
        <f t="shared" si="106"/>
        <v>0</v>
      </c>
      <c r="BD194" s="117">
        <f t="shared" si="107"/>
        <v>0</v>
      </c>
      <c r="BE194" s="116">
        <f t="shared" si="108"/>
        <v>0</v>
      </c>
      <c r="BF194" s="125">
        <f t="shared" si="109"/>
        <v>0</v>
      </c>
      <c r="BG194" s="127">
        <f t="shared" si="110"/>
        <v>0</v>
      </c>
      <c r="BH194" s="117">
        <f t="shared" si="111"/>
        <v>0</v>
      </c>
      <c r="BI194" s="116">
        <f t="shared" si="112"/>
        <v>0</v>
      </c>
      <c r="BJ194" s="125">
        <f t="shared" si="113"/>
        <v>0</v>
      </c>
      <c r="BK194" s="127">
        <f t="shared" si="114"/>
        <v>0</v>
      </c>
      <c r="BL194" s="117">
        <f t="shared" si="115"/>
        <v>0</v>
      </c>
    </row>
    <row r="195" spans="1:106" ht="36" customHeight="1" x14ac:dyDescent="0.2">
      <c r="C195" s="109" t="s">
        <v>108</v>
      </c>
      <c r="D195" s="229" t="s">
        <v>109</v>
      </c>
      <c r="E195" s="230"/>
      <c r="F195" s="231"/>
      <c r="G195" s="141"/>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G195" s="116">
        <f t="shared" si="84"/>
        <v>0</v>
      </c>
      <c r="AH195" s="125">
        <f t="shared" si="85"/>
        <v>0</v>
      </c>
      <c r="AI195" s="127">
        <f t="shared" si="86"/>
        <v>0</v>
      </c>
      <c r="AJ195" s="117">
        <f t="shared" si="87"/>
        <v>0</v>
      </c>
      <c r="AK195" s="116">
        <f t="shared" si="88"/>
        <v>0</v>
      </c>
      <c r="AL195" s="125">
        <f t="shared" si="89"/>
        <v>0</v>
      </c>
      <c r="AM195" s="127">
        <f t="shared" si="90"/>
        <v>0</v>
      </c>
      <c r="AN195" s="117">
        <f t="shared" si="91"/>
        <v>0</v>
      </c>
      <c r="AO195" s="116">
        <f t="shared" si="92"/>
        <v>0</v>
      </c>
      <c r="AP195" s="125">
        <f t="shared" si="93"/>
        <v>0</v>
      </c>
      <c r="AQ195" s="127">
        <f t="shared" si="94"/>
        <v>0</v>
      </c>
      <c r="AR195" s="117">
        <f t="shared" si="95"/>
        <v>0</v>
      </c>
      <c r="AS195" s="116">
        <f t="shared" si="96"/>
        <v>0</v>
      </c>
      <c r="AT195" s="125">
        <f t="shared" si="97"/>
        <v>0</v>
      </c>
      <c r="AU195" s="127">
        <f t="shared" si="98"/>
        <v>0</v>
      </c>
      <c r="AV195" s="117">
        <f t="shared" si="99"/>
        <v>0</v>
      </c>
      <c r="AW195" s="116">
        <f t="shared" si="100"/>
        <v>0</v>
      </c>
      <c r="AX195" s="125">
        <f t="shared" si="101"/>
        <v>0</v>
      </c>
      <c r="AY195" s="127">
        <f t="shared" si="102"/>
        <v>0</v>
      </c>
      <c r="AZ195" s="117">
        <f t="shared" si="103"/>
        <v>0</v>
      </c>
      <c r="BA195" s="116">
        <f t="shared" si="104"/>
        <v>0</v>
      </c>
      <c r="BB195" s="125">
        <f t="shared" si="105"/>
        <v>0</v>
      </c>
      <c r="BC195" s="127">
        <f t="shared" si="106"/>
        <v>0</v>
      </c>
      <c r="BD195" s="117">
        <f t="shared" si="107"/>
        <v>0</v>
      </c>
      <c r="BE195" s="116">
        <f t="shared" si="108"/>
        <v>0</v>
      </c>
      <c r="BF195" s="125">
        <f t="shared" si="109"/>
        <v>0</v>
      </c>
      <c r="BG195" s="127">
        <f t="shared" si="110"/>
        <v>0</v>
      </c>
      <c r="BH195" s="117">
        <f t="shared" si="111"/>
        <v>0</v>
      </c>
      <c r="BI195" s="116">
        <f t="shared" si="112"/>
        <v>0</v>
      </c>
      <c r="BJ195" s="125">
        <f t="shared" si="113"/>
        <v>0</v>
      </c>
      <c r="BK195" s="127">
        <f t="shared" si="114"/>
        <v>0</v>
      </c>
      <c r="BL195" s="117">
        <f t="shared" si="115"/>
        <v>0</v>
      </c>
    </row>
    <row r="196" spans="1:106" ht="36" customHeight="1" x14ac:dyDescent="0.2">
      <c r="C196" s="109" t="s">
        <v>110</v>
      </c>
      <c r="D196" s="229" t="s">
        <v>111</v>
      </c>
      <c r="E196" s="230"/>
      <c r="F196" s="231"/>
      <c r="G196" s="141"/>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G196" s="116">
        <f t="shared" si="84"/>
        <v>0</v>
      </c>
      <c r="AH196" s="125">
        <f t="shared" si="85"/>
        <v>0</v>
      </c>
      <c r="AI196" s="127">
        <f t="shared" si="86"/>
        <v>0</v>
      </c>
      <c r="AJ196" s="117">
        <f t="shared" si="87"/>
        <v>0</v>
      </c>
      <c r="AK196" s="116">
        <f t="shared" si="88"/>
        <v>0</v>
      </c>
      <c r="AL196" s="125">
        <f t="shared" si="89"/>
        <v>0</v>
      </c>
      <c r="AM196" s="127">
        <f t="shared" si="90"/>
        <v>0</v>
      </c>
      <c r="AN196" s="117">
        <f t="shared" si="91"/>
        <v>0</v>
      </c>
      <c r="AO196" s="116">
        <f t="shared" si="92"/>
        <v>0</v>
      </c>
      <c r="AP196" s="125">
        <f t="shared" si="93"/>
        <v>0</v>
      </c>
      <c r="AQ196" s="127">
        <f t="shared" si="94"/>
        <v>0</v>
      </c>
      <c r="AR196" s="117">
        <f t="shared" si="95"/>
        <v>0</v>
      </c>
      <c r="AS196" s="116">
        <f t="shared" si="96"/>
        <v>0</v>
      </c>
      <c r="AT196" s="125">
        <f t="shared" si="97"/>
        <v>0</v>
      </c>
      <c r="AU196" s="127">
        <f t="shared" si="98"/>
        <v>0</v>
      </c>
      <c r="AV196" s="117">
        <f t="shared" si="99"/>
        <v>0</v>
      </c>
      <c r="AW196" s="116">
        <f t="shared" si="100"/>
        <v>0</v>
      </c>
      <c r="AX196" s="125">
        <f t="shared" si="101"/>
        <v>0</v>
      </c>
      <c r="AY196" s="127">
        <f t="shared" si="102"/>
        <v>0</v>
      </c>
      <c r="AZ196" s="117">
        <f t="shared" si="103"/>
        <v>0</v>
      </c>
      <c r="BA196" s="116">
        <f t="shared" si="104"/>
        <v>0</v>
      </c>
      <c r="BB196" s="125">
        <f t="shared" si="105"/>
        <v>0</v>
      </c>
      <c r="BC196" s="127">
        <f t="shared" si="106"/>
        <v>0</v>
      </c>
      <c r="BD196" s="117">
        <f t="shared" si="107"/>
        <v>0</v>
      </c>
      <c r="BE196" s="116">
        <f t="shared" si="108"/>
        <v>0</v>
      </c>
      <c r="BF196" s="125">
        <f t="shared" si="109"/>
        <v>0</v>
      </c>
      <c r="BG196" s="127">
        <f t="shared" si="110"/>
        <v>0</v>
      </c>
      <c r="BH196" s="117">
        <f t="shared" si="111"/>
        <v>0</v>
      </c>
      <c r="BI196" s="116">
        <f t="shared" si="112"/>
        <v>0</v>
      </c>
      <c r="BJ196" s="125">
        <f t="shared" si="113"/>
        <v>0</v>
      </c>
      <c r="BK196" s="127">
        <f t="shared" si="114"/>
        <v>0</v>
      </c>
      <c r="BL196" s="117">
        <f t="shared" si="115"/>
        <v>0</v>
      </c>
    </row>
    <row r="197" spans="1:106" ht="36" customHeight="1" x14ac:dyDescent="0.2">
      <c r="C197" s="109" t="s">
        <v>112</v>
      </c>
      <c r="D197" s="229" t="s">
        <v>113</v>
      </c>
      <c r="E197" s="230"/>
      <c r="F197" s="231"/>
      <c r="G197" s="141"/>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G197" s="116">
        <f t="shared" si="84"/>
        <v>0</v>
      </c>
      <c r="AH197" s="125">
        <f t="shared" si="85"/>
        <v>0</v>
      </c>
      <c r="AI197" s="127">
        <f t="shared" si="86"/>
        <v>0</v>
      </c>
      <c r="AJ197" s="117">
        <f t="shared" si="87"/>
        <v>0</v>
      </c>
      <c r="AK197" s="116">
        <f t="shared" si="88"/>
        <v>0</v>
      </c>
      <c r="AL197" s="125">
        <f t="shared" si="89"/>
        <v>0</v>
      </c>
      <c r="AM197" s="127">
        <f t="shared" si="90"/>
        <v>0</v>
      </c>
      <c r="AN197" s="117">
        <f t="shared" si="91"/>
        <v>0</v>
      </c>
      <c r="AO197" s="116">
        <f t="shared" si="92"/>
        <v>0</v>
      </c>
      <c r="AP197" s="125">
        <f t="shared" si="93"/>
        <v>0</v>
      </c>
      <c r="AQ197" s="127">
        <f t="shared" si="94"/>
        <v>0</v>
      </c>
      <c r="AR197" s="117">
        <f t="shared" si="95"/>
        <v>0</v>
      </c>
      <c r="AS197" s="116">
        <f t="shared" si="96"/>
        <v>0</v>
      </c>
      <c r="AT197" s="125">
        <f t="shared" si="97"/>
        <v>0</v>
      </c>
      <c r="AU197" s="127">
        <f t="shared" si="98"/>
        <v>0</v>
      </c>
      <c r="AV197" s="117">
        <f t="shared" si="99"/>
        <v>0</v>
      </c>
      <c r="AW197" s="116">
        <f t="shared" si="100"/>
        <v>0</v>
      </c>
      <c r="AX197" s="125">
        <f t="shared" si="101"/>
        <v>0</v>
      </c>
      <c r="AY197" s="127">
        <f t="shared" si="102"/>
        <v>0</v>
      </c>
      <c r="AZ197" s="117">
        <f t="shared" si="103"/>
        <v>0</v>
      </c>
      <c r="BA197" s="116">
        <f t="shared" si="104"/>
        <v>0</v>
      </c>
      <c r="BB197" s="125">
        <f t="shared" si="105"/>
        <v>0</v>
      </c>
      <c r="BC197" s="127">
        <f t="shared" si="106"/>
        <v>0</v>
      </c>
      <c r="BD197" s="117">
        <f t="shared" si="107"/>
        <v>0</v>
      </c>
      <c r="BE197" s="116">
        <f t="shared" si="108"/>
        <v>0</v>
      </c>
      <c r="BF197" s="125">
        <f t="shared" si="109"/>
        <v>0</v>
      </c>
      <c r="BG197" s="127">
        <f t="shared" si="110"/>
        <v>0</v>
      </c>
      <c r="BH197" s="117">
        <f t="shared" si="111"/>
        <v>0</v>
      </c>
      <c r="BI197" s="116">
        <f t="shared" si="112"/>
        <v>0</v>
      </c>
      <c r="BJ197" s="125">
        <f t="shared" si="113"/>
        <v>0</v>
      </c>
      <c r="BK197" s="127">
        <f t="shared" si="114"/>
        <v>0</v>
      </c>
      <c r="BL197" s="117">
        <f t="shared" si="115"/>
        <v>0</v>
      </c>
    </row>
    <row r="198" spans="1:106" ht="15" customHeight="1" x14ac:dyDescent="0.2">
      <c r="F198" s="69" t="s">
        <v>53</v>
      </c>
      <c r="G198" s="111">
        <f t="shared" ref="G198:AD198" si="124">IF(AND(SUM(G182:G197)=0,COUNTIF(G182:G197,"NS")&gt;0),"NS",SUM(G182:G197))</f>
        <v>0</v>
      </c>
      <c r="H198" s="111">
        <f t="shared" si="124"/>
        <v>0</v>
      </c>
      <c r="I198" s="111">
        <f t="shared" si="124"/>
        <v>0</v>
      </c>
      <c r="J198" s="111">
        <f t="shared" si="124"/>
        <v>0</v>
      </c>
      <c r="K198" s="111">
        <f t="shared" si="124"/>
        <v>0</v>
      </c>
      <c r="L198" s="111">
        <f t="shared" si="124"/>
        <v>0</v>
      </c>
      <c r="M198" s="111">
        <f t="shared" si="124"/>
        <v>0</v>
      </c>
      <c r="N198" s="111">
        <f t="shared" si="124"/>
        <v>0</v>
      </c>
      <c r="O198" s="111">
        <f t="shared" si="124"/>
        <v>0</v>
      </c>
      <c r="P198" s="111">
        <f t="shared" si="124"/>
        <v>0</v>
      </c>
      <c r="Q198" s="111">
        <f t="shared" si="124"/>
        <v>0</v>
      </c>
      <c r="R198" s="111">
        <f t="shared" si="124"/>
        <v>0</v>
      </c>
      <c r="S198" s="111">
        <f t="shared" si="124"/>
        <v>0</v>
      </c>
      <c r="T198" s="111">
        <f t="shared" si="124"/>
        <v>0</v>
      </c>
      <c r="U198" s="111">
        <f t="shared" si="124"/>
        <v>0</v>
      </c>
      <c r="V198" s="111">
        <f t="shared" si="124"/>
        <v>0</v>
      </c>
      <c r="W198" s="111">
        <f t="shared" si="124"/>
        <v>0</v>
      </c>
      <c r="X198" s="111">
        <f t="shared" si="124"/>
        <v>0</v>
      </c>
      <c r="Y198" s="111">
        <f t="shared" si="124"/>
        <v>0</v>
      </c>
      <c r="Z198" s="111">
        <f t="shared" si="124"/>
        <v>0</v>
      </c>
      <c r="AA198" s="111">
        <f t="shared" si="124"/>
        <v>0</v>
      </c>
      <c r="AB198" s="111">
        <f t="shared" si="124"/>
        <v>0</v>
      </c>
      <c r="AC198" s="111">
        <f t="shared" si="124"/>
        <v>0</v>
      </c>
      <c r="AD198" s="111">
        <f t="shared" si="124"/>
        <v>0</v>
      </c>
      <c r="AJ198" s="130">
        <f>+SUM(AJ182:AJ197)</f>
        <v>0</v>
      </c>
      <c r="AN198" s="130">
        <f>+SUM(AN182:AN197)</f>
        <v>0</v>
      </c>
      <c r="AR198" s="130">
        <f>+SUM(AR182:AR197)</f>
        <v>0</v>
      </c>
      <c r="AV198" s="130">
        <f>+SUM(AV182:AV197)</f>
        <v>0</v>
      </c>
      <c r="AZ198" s="130">
        <f>+SUM(AZ182:AZ197)</f>
        <v>0</v>
      </c>
      <c r="BD198" s="130">
        <f>+SUM(BD182:BD197)</f>
        <v>0</v>
      </c>
      <c r="BH198" s="130">
        <f>+SUM(BH182:BH197)</f>
        <v>0</v>
      </c>
      <c r="BL198" s="130">
        <f>+SUM(BL182:BL197)</f>
        <v>0</v>
      </c>
    </row>
    <row r="199" spans="1:106" ht="15" customHeight="1" x14ac:dyDescent="0.2">
      <c r="B199" s="225" t="str">
        <f>IF(OR(AG178=384,AG178=0),"","Error: Debe completar toda la información requerida.")</f>
        <v/>
      </c>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BM199" s="147">
        <f>+SUM(AJ198:BL198)</f>
        <v>0</v>
      </c>
    </row>
    <row r="200" spans="1:106" ht="15" customHeight="1" x14ac:dyDescent="0.2">
      <c r="B200" s="228" t="str">
        <f>IF(BM199=0,"","Error: Verificar sumas por desagregados.")</f>
        <v/>
      </c>
      <c r="C200" s="228"/>
      <c r="D200" s="228"/>
      <c r="E200" s="228"/>
      <c r="F200" s="228"/>
      <c r="G200" s="228"/>
      <c r="H200" s="228"/>
      <c r="I200" s="228"/>
      <c r="J200" s="228"/>
      <c r="K200" s="228"/>
      <c r="L200" s="228"/>
      <c r="M200" s="228"/>
      <c r="N200" s="228"/>
      <c r="O200" s="228"/>
      <c r="P200" s="228"/>
      <c r="Q200" s="228"/>
      <c r="R200" s="228"/>
      <c r="S200" s="228"/>
      <c r="T200" s="228"/>
      <c r="U200" s="228"/>
      <c r="V200" s="228"/>
      <c r="W200" s="228"/>
      <c r="X200" s="228"/>
      <c r="Y200" s="228"/>
      <c r="Z200" s="228"/>
      <c r="AA200" s="228"/>
      <c r="AB200" s="228"/>
      <c r="AC200" s="228"/>
      <c r="AD200" s="228"/>
    </row>
    <row r="201" spans="1:106" ht="15" customHeight="1" x14ac:dyDescent="0.2">
      <c r="B201" s="228" t="str">
        <f>IF(DC186=0,"","Error: Verificar las cantidades con las de la pregunta 8.")</f>
        <v/>
      </c>
      <c r="C201" s="228"/>
      <c r="D201" s="228"/>
      <c r="E201" s="228"/>
      <c r="F201" s="228"/>
      <c r="G201" s="228"/>
      <c r="H201" s="228"/>
      <c r="I201" s="228"/>
      <c r="J201" s="228"/>
      <c r="K201" s="228"/>
      <c r="L201" s="228"/>
      <c r="M201" s="228"/>
      <c r="N201" s="228"/>
      <c r="O201" s="228"/>
      <c r="P201" s="228"/>
      <c r="Q201" s="228"/>
      <c r="R201" s="228"/>
      <c r="S201" s="228"/>
      <c r="T201" s="228"/>
      <c r="U201" s="228"/>
      <c r="V201" s="228"/>
      <c r="W201" s="228"/>
      <c r="X201" s="228"/>
      <c r="Y201" s="228"/>
      <c r="Z201" s="228"/>
      <c r="AA201" s="228"/>
      <c r="AB201" s="228"/>
      <c r="AC201" s="228"/>
      <c r="AD201" s="228"/>
    </row>
    <row r="202" spans="1:106" ht="24" customHeight="1" x14ac:dyDescent="0.2">
      <c r="A202" s="6" t="s">
        <v>114</v>
      </c>
      <c r="B202" s="271" t="s">
        <v>595</v>
      </c>
      <c r="C202" s="271"/>
      <c r="D202" s="271"/>
      <c r="E202" s="271"/>
      <c r="F202" s="271"/>
      <c r="G202" s="271"/>
      <c r="H202" s="271"/>
      <c r="I202" s="271"/>
      <c r="J202" s="271"/>
      <c r="K202" s="271"/>
      <c r="L202" s="271"/>
      <c r="M202" s="271"/>
      <c r="N202" s="271"/>
      <c r="O202" s="271"/>
      <c r="P202" s="271"/>
      <c r="Q202" s="271"/>
      <c r="R202" s="271"/>
      <c r="S202" s="271"/>
      <c r="T202" s="271"/>
      <c r="U202" s="271"/>
      <c r="V202" s="271"/>
      <c r="W202" s="271"/>
      <c r="X202" s="271"/>
      <c r="Y202" s="271"/>
      <c r="Z202" s="271"/>
      <c r="AA202" s="271"/>
      <c r="AB202" s="271"/>
      <c r="AC202" s="271"/>
      <c r="AD202" s="271"/>
    </row>
    <row r="203" spans="1:106" ht="36" customHeight="1" x14ac:dyDescent="0.2">
      <c r="A203" s="6"/>
      <c r="B203" s="73"/>
      <c r="C203" s="243" t="s">
        <v>855</v>
      </c>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G203" s="121" t="s">
        <v>862</v>
      </c>
      <c r="AH203" s="121"/>
      <c r="AI203" s="121"/>
      <c r="AJ203" s="121"/>
      <c r="AK203" s="121"/>
      <c r="AL203" s="121"/>
      <c r="AM203" s="121"/>
      <c r="AN203" s="121"/>
      <c r="AO203" s="121"/>
      <c r="AP203" s="119"/>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c r="CY203" s="52"/>
      <c r="CZ203" s="52"/>
      <c r="DA203" s="52"/>
      <c r="DB203" s="52"/>
    </row>
    <row r="204" spans="1:106" ht="15" customHeight="1" x14ac:dyDescent="0.2">
      <c r="AG204" s="121">
        <f>COUNTBLANK(G208:AD215)</f>
        <v>192</v>
      </c>
      <c r="AH204" s="121">
        <v>192</v>
      </c>
      <c r="AI204" s="121">
        <v>0</v>
      </c>
      <c r="AJ204" s="121"/>
      <c r="AK204" s="121"/>
      <c r="AL204" s="121"/>
      <c r="AM204" s="121"/>
      <c r="AN204" s="121"/>
      <c r="AO204" s="121"/>
      <c r="AP204" s="119"/>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c r="CY204" s="52"/>
      <c r="CZ204" s="52"/>
      <c r="DA204" s="52"/>
      <c r="DB204" s="52"/>
    </row>
    <row r="205" spans="1:106" ht="36" customHeight="1" x14ac:dyDescent="0.2">
      <c r="C205" s="282" t="s">
        <v>558</v>
      </c>
      <c r="D205" s="283"/>
      <c r="E205" s="283"/>
      <c r="F205" s="284"/>
      <c r="G205" s="270" t="s">
        <v>598</v>
      </c>
      <c r="H205" s="270"/>
      <c r="I205" s="270"/>
      <c r="J205" s="270"/>
      <c r="K205" s="270"/>
      <c r="L205" s="270"/>
      <c r="M205" s="270"/>
      <c r="N205" s="270"/>
      <c r="O205" s="270"/>
      <c r="P205" s="270"/>
      <c r="Q205" s="270"/>
      <c r="R205" s="270"/>
      <c r="S205" s="270"/>
      <c r="T205" s="270"/>
      <c r="U205" s="270"/>
      <c r="V205" s="270"/>
      <c r="W205" s="270"/>
      <c r="X205" s="270"/>
      <c r="Y205" s="270"/>
      <c r="Z205" s="270"/>
      <c r="AA205" s="270"/>
      <c r="AB205" s="270"/>
      <c r="AC205" s="270"/>
      <c r="AD205" s="270"/>
      <c r="AG205" s="121"/>
      <c r="AH205" s="121"/>
      <c r="AI205" s="121"/>
      <c r="AJ205" s="121"/>
      <c r="AK205" s="121"/>
      <c r="AL205" s="121"/>
      <c r="AM205" s="121"/>
      <c r="AN205" s="121"/>
      <c r="AO205" s="121"/>
      <c r="AP205" s="119"/>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c r="CY205" s="52"/>
      <c r="CZ205" s="52"/>
      <c r="DA205" s="52"/>
      <c r="DB205" s="52"/>
    </row>
    <row r="206" spans="1:106" ht="72" customHeight="1" x14ac:dyDescent="0.2">
      <c r="C206" s="335"/>
      <c r="D206" s="336"/>
      <c r="E206" s="336"/>
      <c r="F206" s="375"/>
      <c r="G206" s="376" t="s">
        <v>57</v>
      </c>
      <c r="H206" s="376" t="s">
        <v>65</v>
      </c>
      <c r="I206" s="376" t="s">
        <v>66</v>
      </c>
      <c r="J206" s="254" t="s">
        <v>58</v>
      </c>
      <c r="K206" s="254"/>
      <c r="L206" s="254"/>
      <c r="M206" s="254" t="s">
        <v>59</v>
      </c>
      <c r="N206" s="254"/>
      <c r="O206" s="254"/>
      <c r="P206" s="254" t="s">
        <v>69</v>
      </c>
      <c r="Q206" s="254"/>
      <c r="R206" s="254"/>
      <c r="S206" s="254" t="s">
        <v>61</v>
      </c>
      <c r="T206" s="254"/>
      <c r="U206" s="254"/>
      <c r="V206" s="254" t="s">
        <v>62</v>
      </c>
      <c r="W206" s="254"/>
      <c r="X206" s="254"/>
      <c r="Y206" s="254" t="s">
        <v>63</v>
      </c>
      <c r="Z206" s="254"/>
      <c r="AA206" s="254"/>
      <c r="AB206" s="255" t="s">
        <v>64</v>
      </c>
      <c r="AC206" s="256"/>
      <c r="AD206" s="341"/>
      <c r="AG206" s="121"/>
      <c r="AH206" s="121"/>
      <c r="AI206" s="121"/>
      <c r="AJ206" s="121"/>
      <c r="AK206" s="121"/>
      <c r="AL206" s="121"/>
      <c r="AM206" s="121"/>
      <c r="AN206" s="121"/>
      <c r="AO206" s="121"/>
      <c r="AP206" s="119"/>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c r="CY206" s="52"/>
      <c r="CZ206" s="52"/>
      <c r="DA206" s="52"/>
      <c r="DB206" s="52"/>
    </row>
    <row r="207" spans="1:106" ht="60" customHeight="1" x14ac:dyDescent="0.25">
      <c r="C207" s="285"/>
      <c r="D207" s="286"/>
      <c r="E207" s="286"/>
      <c r="F207" s="287"/>
      <c r="G207" s="377"/>
      <c r="H207" s="377"/>
      <c r="I207" s="377"/>
      <c r="J207" s="72" t="s">
        <v>591</v>
      </c>
      <c r="K207" s="15" t="s">
        <v>65</v>
      </c>
      <c r="L207" s="15" t="s">
        <v>66</v>
      </c>
      <c r="M207" s="72" t="s">
        <v>591</v>
      </c>
      <c r="N207" s="15" t="s">
        <v>65</v>
      </c>
      <c r="O207" s="15" t="s">
        <v>66</v>
      </c>
      <c r="P207" s="72" t="s">
        <v>591</v>
      </c>
      <c r="Q207" s="15" t="s">
        <v>65</v>
      </c>
      <c r="R207" s="15" t="s">
        <v>66</v>
      </c>
      <c r="S207" s="72" t="s">
        <v>591</v>
      </c>
      <c r="T207" s="15" t="s">
        <v>65</v>
      </c>
      <c r="U207" s="15" t="s">
        <v>66</v>
      </c>
      <c r="V207" s="72" t="s">
        <v>591</v>
      </c>
      <c r="W207" s="15" t="s">
        <v>65</v>
      </c>
      <c r="X207" s="15" t="s">
        <v>66</v>
      </c>
      <c r="Y207" s="72" t="s">
        <v>591</v>
      </c>
      <c r="Z207" s="15" t="s">
        <v>65</v>
      </c>
      <c r="AA207" s="15" t="s">
        <v>66</v>
      </c>
      <c r="AB207" s="72" t="s">
        <v>591</v>
      </c>
      <c r="AC207" s="15" t="s">
        <v>65</v>
      </c>
      <c r="AD207" s="15" t="s">
        <v>66</v>
      </c>
      <c r="AG207" s="132" t="s">
        <v>57</v>
      </c>
      <c r="AH207" s="117" t="s">
        <v>864</v>
      </c>
      <c r="AI207" s="125" t="s">
        <v>865</v>
      </c>
      <c r="AJ207" s="117" t="s">
        <v>868</v>
      </c>
      <c r="AK207" s="131" t="s">
        <v>869</v>
      </c>
      <c r="AL207" s="117" t="s">
        <v>864</v>
      </c>
      <c r="AM207" s="125" t="s">
        <v>865</v>
      </c>
      <c r="AN207" s="117" t="s">
        <v>868</v>
      </c>
      <c r="AO207" s="132" t="s">
        <v>870</v>
      </c>
      <c r="AP207" s="117" t="s">
        <v>864</v>
      </c>
      <c r="AQ207" s="125" t="s">
        <v>865</v>
      </c>
      <c r="AR207" s="117" t="s">
        <v>868</v>
      </c>
      <c r="AS207" s="132" t="s">
        <v>60</v>
      </c>
      <c r="AT207" s="117" t="s">
        <v>864</v>
      </c>
      <c r="AU207" s="125" t="s">
        <v>865</v>
      </c>
      <c r="AV207" s="117" t="s">
        <v>868</v>
      </c>
      <c r="AW207" s="132" t="s">
        <v>871</v>
      </c>
      <c r="AX207" s="117" t="s">
        <v>864</v>
      </c>
      <c r="AY207" s="125" t="s">
        <v>865</v>
      </c>
      <c r="AZ207" s="117" t="s">
        <v>868</v>
      </c>
      <c r="BA207" s="132" t="s">
        <v>872</v>
      </c>
      <c r="BB207" s="117" t="s">
        <v>864</v>
      </c>
      <c r="BC207" s="125" t="s">
        <v>865</v>
      </c>
      <c r="BD207" s="117" t="s">
        <v>868</v>
      </c>
      <c r="BE207" s="132" t="s">
        <v>873</v>
      </c>
      <c r="BF207" s="117" t="s">
        <v>864</v>
      </c>
      <c r="BG207" s="125" t="s">
        <v>865</v>
      </c>
      <c r="BH207" s="117" t="s">
        <v>868</v>
      </c>
      <c r="BI207" s="132" t="s">
        <v>64</v>
      </c>
      <c r="BJ207" s="117" t="s">
        <v>864</v>
      </c>
      <c r="BK207" s="125" t="s">
        <v>865</v>
      </c>
      <c r="BL207" s="117" t="s">
        <v>868</v>
      </c>
      <c r="BM207" s="52"/>
      <c r="BN207" s="121"/>
      <c r="BO207" s="117" t="s">
        <v>874</v>
      </c>
      <c r="BP207" s="125" t="s">
        <v>864</v>
      </c>
      <c r="BQ207" s="117" t="s">
        <v>865</v>
      </c>
      <c r="BR207" s="125" t="s">
        <v>867</v>
      </c>
      <c r="BS207" s="52"/>
      <c r="BT207" s="121"/>
      <c r="BU207" s="117" t="s">
        <v>874</v>
      </c>
      <c r="BV207" s="125" t="s">
        <v>864</v>
      </c>
      <c r="BW207" s="117" t="s">
        <v>865</v>
      </c>
      <c r="BX207" s="125" t="s">
        <v>867</v>
      </c>
      <c r="BY207" s="121"/>
      <c r="BZ207" s="117" t="s">
        <v>874</v>
      </c>
      <c r="CA207" s="125" t="s">
        <v>864</v>
      </c>
      <c r="CB207" s="117" t="s">
        <v>865</v>
      </c>
      <c r="CC207" s="125" t="s">
        <v>867</v>
      </c>
      <c r="CD207" s="121"/>
      <c r="CE207" s="117" t="s">
        <v>874</v>
      </c>
      <c r="CF207" s="125" t="s">
        <v>864</v>
      </c>
      <c r="CG207" s="117" t="s">
        <v>865</v>
      </c>
      <c r="CH207" s="125" t="s">
        <v>867</v>
      </c>
      <c r="CI207" s="121"/>
      <c r="CJ207" s="117" t="s">
        <v>874</v>
      </c>
      <c r="CK207" s="125" t="s">
        <v>864</v>
      </c>
      <c r="CL207" s="117" t="s">
        <v>865</v>
      </c>
      <c r="CM207" s="125" t="s">
        <v>867</v>
      </c>
      <c r="CN207" s="121"/>
      <c r="CO207" s="117" t="s">
        <v>874</v>
      </c>
      <c r="CP207" s="125" t="s">
        <v>864</v>
      </c>
      <c r="CQ207" s="117" t="s">
        <v>865</v>
      </c>
      <c r="CR207" s="125" t="s">
        <v>867</v>
      </c>
      <c r="CS207" s="121"/>
      <c r="CT207" s="117" t="s">
        <v>874</v>
      </c>
      <c r="CU207" s="125" t="s">
        <v>864</v>
      </c>
      <c r="CV207" s="117" t="s">
        <v>865</v>
      </c>
      <c r="CW207" s="125" t="s">
        <v>867</v>
      </c>
      <c r="CX207" s="121"/>
      <c r="CY207" s="117" t="s">
        <v>874</v>
      </c>
      <c r="CZ207" s="125" t="s">
        <v>864</v>
      </c>
      <c r="DA207" s="117" t="s">
        <v>865</v>
      </c>
      <c r="DB207" s="125" t="s">
        <v>867</v>
      </c>
    </row>
    <row r="208" spans="1:106" ht="15" customHeight="1" x14ac:dyDescent="0.2">
      <c r="C208" s="11" t="s">
        <v>27</v>
      </c>
      <c r="D208" s="229" t="s">
        <v>596</v>
      </c>
      <c r="E208" s="230"/>
      <c r="F208" s="231"/>
      <c r="G208" s="139"/>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G208" s="116">
        <f>G208</f>
        <v>0</v>
      </c>
      <c r="AH208" s="125">
        <f>COUNTIF(H208:I208,"NS")</f>
        <v>0</v>
      </c>
      <c r="AI208" s="127">
        <f>SUM(H208:I208)</f>
        <v>0</v>
      </c>
      <c r="AJ208" s="117">
        <f>IF($AG$204=192,0,IF(OR(AND(AG208=0,AH208&gt;0),AND(AG208="ns",AI208&gt;0),AND(AG208="ns",AH208=0,AI208=0)),1,IF(OR(AND(AG208&gt;0,AH208=2),AND(AG208="ns",AH208=2),AND(AG208="ns",AI208=0,AH208&gt;0),AG208=AI208),0,1)))</f>
        <v>0</v>
      </c>
      <c r="AK208" s="116">
        <f>J208</f>
        <v>0</v>
      </c>
      <c r="AL208" s="125">
        <f>COUNTIF(K208:L208,"NS")</f>
        <v>0</v>
      </c>
      <c r="AM208" s="127">
        <f>SUM(K208:L208)</f>
        <v>0</v>
      </c>
      <c r="AN208" s="117">
        <f>IF($AG$204=192,0,IF(OR(AND(AK208=0,AL208&gt;0),AND(AK208="ns",AM208&gt;0),AND(AK208="ns",AL208=0,AM208=0)),1,IF(OR(AND(AK208&gt;0,AL208=2),AND(AK208="ns",AL208=2),AND(AK208="ns",AM208=0,AL208&gt;0),AK208=AM208),0,1)))</f>
        <v>0</v>
      </c>
      <c r="AO208" s="116">
        <f>M208</f>
        <v>0</v>
      </c>
      <c r="AP208" s="125">
        <f>COUNTIF(N208:O208,"NS")</f>
        <v>0</v>
      </c>
      <c r="AQ208" s="127">
        <f>SUM(N208:O208)</f>
        <v>0</v>
      </c>
      <c r="AR208" s="117">
        <f>IF($AG$204=192,0,IF(OR(AND(AO208=0,AP208&gt;0),AND(AO208="ns",AQ208&gt;0),AND(AO208="ns",AP208=0,AQ208=0)),1,IF(OR(AND(AO208&gt;0,AP208=2),AND(AO208="ns",AP208=2),AND(AO208="ns",AQ208=0,AP208&gt;0),AO208=AQ208),0,1)))</f>
        <v>0</v>
      </c>
      <c r="AS208" s="116">
        <f>P208</f>
        <v>0</v>
      </c>
      <c r="AT208" s="125">
        <f>COUNTIF(Q208:R208,"NS")</f>
        <v>0</v>
      </c>
      <c r="AU208" s="127">
        <f>SUM(Q208:R208)</f>
        <v>0</v>
      </c>
      <c r="AV208" s="117">
        <f>IF($AG$204=192,0,IF(OR(AND(AS208=0,AT208&gt;0),AND(AS208="ns",AU208&gt;0),AND(AS208="ns",AT208=0,AU208=0)),1,IF(OR(AND(AS208&gt;0,AT208=2),AND(AS208="ns",AT208=2),AND(AS208="ns",AU208=0,AT208&gt;0),AS208=AU208),0,1)))</f>
        <v>0</v>
      </c>
      <c r="AW208" s="116">
        <f>S208</f>
        <v>0</v>
      </c>
      <c r="AX208" s="125">
        <f>COUNTIF(T208:U208,"NS")</f>
        <v>0</v>
      </c>
      <c r="AY208" s="127">
        <f>SUM(T208:U208)</f>
        <v>0</v>
      </c>
      <c r="AZ208" s="117">
        <f>IF($AG$204=192,0,IF(OR(AND(AW208=0,AX208&gt;0),AND(AW208="ns",AY208&gt;0),AND(AW208="ns",AX208=0,AY208=0)),1,IF(OR(AND(AW208&gt;0,AX208=2),AND(AW208="ns",AX208=2),AND(AW208="ns",AY208=0,AX208&gt;0),AW208=AY208),0,1)))</f>
        <v>0</v>
      </c>
      <c r="BA208" s="116">
        <f>V208</f>
        <v>0</v>
      </c>
      <c r="BB208" s="125">
        <f>COUNTIF(W208:X208,"NS")</f>
        <v>0</v>
      </c>
      <c r="BC208" s="127">
        <f>SUM(W208:X208)</f>
        <v>0</v>
      </c>
      <c r="BD208" s="117">
        <f>IF($AG$204=192,0,IF(OR(AND(BA208=0,BB208&gt;0),AND(BA208="ns",BC208&gt;0),AND(BA208="ns",BB208=0,BC208=0)),1,IF(OR(AND(BA208&gt;0,BB208=2),AND(BA208="ns",BB208=2),AND(BA208="ns",BC208=0,BB208&gt;0),BA208=BC208),0,1)))</f>
        <v>0</v>
      </c>
      <c r="BE208" s="116">
        <f>Y208</f>
        <v>0</v>
      </c>
      <c r="BF208" s="125">
        <f>COUNTIF(Z208:AA208,"NS")</f>
        <v>0</v>
      </c>
      <c r="BG208" s="127">
        <f>SUM(Z208:AA208)</f>
        <v>0</v>
      </c>
      <c r="BH208" s="117">
        <f>IF($AG$204=192,0,IF(OR(AND(BE208=0,BF208&gt;0),AND(BE208="ns",BG208&gt;0),AND(BE208="ns",BF208=0,BG208=0)),1,IF(OR(AND(BE208&gt;0,BF208=2),AND(BE208="ns",BF208=2),AND(BE208="ns",BG208=0,BF208&gt;0),BE208=BG208),0,1)))</f>
        <v>0</v>
      </c>
      <c r="BI208" s="116">
        <f>AB208</f>
        <v>0</v>
      </c>
      <c r="BJ208" s="125">
        <f>COUNTIF(AC208:AD208,"NS")</f>
        <v>0</v>
      </c>
      <c r="BK208" s="127">
        <f>SUM(AC208:AD208)</f>
        <v>0</v>
      </c>
      <c r="BL208" s="117">
        <f>IF($AG$204=192,0,IF(OR(AND(BI208=0,BJ208&gt;0),AND(BI208="ns",BK208&gt;0),AND(BI208="ns",BJ208=0,BK208=0)),1,IF(OR(AND(BI208&gt;0,BJ208=2),AND(BI208="ns",BJ208=2),AND(BI208="ns",BK208=0,BJ208&gt;0),BI208=BK208),0,1)))</f>
        <v>0</v>
      </c>
      <c r="BM208" s="52"/>
      <c r="BN208" s="121" t="s">
        <v>57</v>
      </c>
      <c r="BO208" s="117">
        <f>$G$139</f>
        <v>0</v>
      </c>
      <c r="BP208" s="125">
        <f>COUNTIF(G208:G215,"NS")</f>
        <v>0</v>
      </c>
      <c r="BQ208" s="127">
        <f>SUM(G208:G215)</f>
        <v>0</v>
      </c>
      <c r="BR208" s="117">
        <f>IF($AG$204=192,0,IF(OR(AND(BO208=0,BP208&gt;0),AND(BO208="NS",BQ208&gt;0),AND(BO208="NS",BQ208=0,BP208=0)),1,IF(OR(AND(BP208&gt;=2,BQ208&lt;BO208),AND(BO208="NS",BQ208=0,BP208&gt;0),BO208=BQ208),0,1)))</f>
        <v>0</v>
      </c>
      <c r="BS208" s="52"/>
      <c r="BT208" s="121" t="s">
        <v>869</v>
      </c>
      <c r="BU208" s="117">
        <f>$J$139</f>
        <v>0</v>
      </c>
      <c r="BV208" s="125">
        <f>COUNTIF(J208:J215,"NS")</f>
        <v>0</v>
      </c>
      <c r="BW208" s="127">
        <f>SUM(J208:J215)</f>
        <v>0</v>
      </c>
      <c r="BX208" s="117">
        <f>IF($AG$204=192,0,IF(OR(AND(BU208=0,BV208&gt;0),AND(BU208="NS",BW208&gt;0),AND(BU208="NS",BW208=0,BV208=0)),1,IF(OR(AND(BV208&gt;=2,BW208&lt;BU208),AND(BU208="NS",BW208=0,BV208&gt;0),BU208=BW208),0,1)))</f>
        <v>0</v>
      </c>
      <c r="BY208" s="121" t="s">
        <v>870</v>
      </c>
      <c r="BZ208" s="117">
        <f>$M$139</f>
        <v>0</v>
      </c>
      <c r="CA208" s="125">
        <f>COUNTIF(M208:M215,"NS")</f>
        <v>0</v>
      </c>
      <c r="CB208" s="127">
        <f>SUM(M208:M215)</f>
        <v>0</v>
      </c>
      <c r="CC208" s="117">
        <f>IF($AG$204=192,0,IF(OR(AND(BZ208=0,CA208&gt;0),AND(BZ208="NS",CB208&gt;0),AND(BZ208="NS",CB208=0,CA208=0)),1,IF(OR(AND(CA208&gt;=2,CB208&lt;BZ208),AND(BZ208="NS",CB208=0,CA208&gt;0),BZ208=CB208),0,1)))</f>
        <v>0</v>
      </c>
      <c r="CD208" s="121" t="s">
        <v>60</v>
      </c>
      <c r="CE208" s="117">
        <f>$P$139</f>
        <v>0</v>
      </c>
      <c r="CF208" s="125">
        <f>COUNTIF(P208:P215,"NS")</f>
        <v>0</v>
      </c>
      <c r="CG208" s="127">
        <f>SUM(P208:P215)</f>
        <v>0</v>
      </c>
      <c r="CH208" s="117">
        <f>IF($AG$204=192,0,IF(OR(AND(CE208=0,CF208&gt;0),AND(CE208="NS",CG208&gt;0),AND(CE208="NS",CG208=0,CF208=0)),1,IF(OR(AND(CF208&gt;=2,CG208&lt;CE208),AND(CE208="NS",CG208=0,CF208&gt;0),CE208=CG208),0,1)))</f>
        <v>0</v>
      </c>
      <c r="CI208" s="121" t="s">
        <v>871</v>
      </c>
      <c r="CJ208" s="117">
        <f>$S$139</f>
        <v>0</v>
      </c>
      <c r="CK208" s="125">
        <f>COUNTIF(S208:S215,"NS")</f>
        <v>0</v>
      </c>
      <c r="CL208" s="127">
        <f>SUM(S208:S215)</f>
        <v>0</v>
      </c>
      <c r="CM208" s="117">
        <f>IF($AG$204=192,0,IF(OR(AND(CJ208=0,CK208&gt;0),AND(CJ208="NS",CL208&gt;0),AND(CJ208="NS",CL208=0,CK208=0)),1,IF(OR(AND(CK208&gt;=2,CL208&lt;CJ208),AND(CJ208="NS",CL208=0,CK208&gt;0),CJ208=CL208),0,1)))</f>
        <v>0</v>
      </c>
      <c r="CN208" s="121" t="s">
        <v>872</v>
      </c>
      <c r="CO208" s="117">
        <f>$V$139</f>
        <v>0</v>
      </c>
      <c r="CP208" s="125">
        <f>COUNTIF(V208:V215,"NS")</f>
        <v>0</v>
      </c>
      <c r="CQ208" s="127">
        <f>SUM(V208:V215)</f>
        <v>0</v>
      </c>
      <c r="CR208" s="117">
        <f>IF($AG$204=192,0,IF(OR(AND(CO208=0,CP208&gt;0),AND(CO208="NS",CQ208&gt;0),AND(CO208="NS",CQ208=0,CP208=0)),1,IF(OR(AND(CP208&gt;=2,CQ208&lt;CO208),AND(CO208="NS",CQ208=0,CP208&gt;0),CO208=CQ208),0,1)))</f>
        <v>0</v>
      </c>
      <c r="CS208" s="121" t="s">
        <v>873</v>
      </c>
      <c r="CT208" s="117">
        <f>$Y$139</f>
        <v>0</v>
      </c>
      <c r="CU208" s="125">
        <f>COUNTIF(Y208:Y215,"NS")</f>
        <v>0</v>
      </c>
      <c r="CV208" s="127">
        <f>SUM(Y208:Y215)</f>
        <v>0</v>
      </c>
      <c r="CW208" s="117">
        <f>IF($AG$204=192,0,IF(OR(AND(CT208=0,CU208&gt;0),AND(CT208="NS",CV208&gt;0),AND(CT208="NS",CV208=0,CU208=0)),1,IF(OR(AND(CU208&gt;=2,CV208&lt;CT208),AND(CT208="NS",CV208=0,CU208&gt;0),CT208=CV208),0,1)))</f>
        <v>0</v>
      </c>
      <c r="CX208" s="121" t="s">
        <v>64</v>
      </c>
      <c r="CY208" s="117">
        <f>$AB$139</f>
        <v>0</v>
      </c>
      <c r="CZ208" s="125">
        <f>COUNTIF(AB208:AB215,"NS")</f>
        <v>0</v>
      </c>
      <c r="DA208" s="127">
        <f>SUM(AB208:AB215)</f>
        <v>0</v>
      </c>
      <c r="DB208" s="117">
        <f>IF($AG$204=192,0,IF(OR(AND(CY208=0,CZ208&gt;0),AND(CY208="NS",DA208&gt;0),AND(CY208="NS",DA208=0,CZ208=0)),1,IF(OR(AND(CZ208&gt;=2,DA208&lt;CY208),AND(CY208="NS",DA208=0,CZ208&gt;0),CY208=DA208),0,1)))</f>
        <v>0</v>
      </c>
    </row>
    <row r="209" spans="1:108" ht="24" customHeight="1" x14ac:dyDescent="0.2">
      <c r="C209" s="11" t="s">
        <v>28</v>
      </c>
      <c r="D209" s="229" t="s">
        <v>85</v>
      </c>
      <c r="E209" s="230"/>
      <c r="F209" s="231"/>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G209" s="116">
        <f t="shared" ref="AG209:AG215" si="125">G209</f>
        <v>0</v>
      </c>
      <c r="AH209" s="125">
        <f t="shared" ref="AH209:AH215" si="126">COUNTIF(H209:I209,"NS")</f>
        <v>0</v>
      </c>
      <c r="AI209" s="127">
        <f t="shared" ref="AI209:AI215" si="127">SUM(H209:I209)</f>
        <v>0</v>
      </c>
      <c r="AJ209" s="117">
        <f t="shared" ref="AJ209:AJ215" si="128">IF($AG$204=192,0,IF(OR(AND(AG209=0,AH209&gt;0),AND(AG209="ns",AI209&gt;0),AND(AG209="ns",AH209=0,AI209=0)),1,IF(OR(AND(AG209&gt;0,AH209=2),AND(AG209="ns",AH209=2),AND(AG209="ns",AI209=0,AH209&gt;0),AG209=AI209),0,1)))</f>
        <v>0</v>
      </c>
      <c r="AK209" s="116">
        <f t="shared" ref="AK209:AK215" si="129">J209</f>
        <v>0</v>
      </c>
      <c r="AL209" s="125">
        <f t="shared" ref="AL209:AL215" si="130">COUNTIF(K209:L209,"NS")</f>
        <v>0</v>
      </c>
      <c r="AM209" s="127">
        <f t="shared" ref="AM209:AM215" si="131">SUM(K209:L209)</f>
        <v>0</v>
      </c>
      <c r="AN209" s="117">
        <f t="shared" ref="AN209:AN215" si="132">IF($AG$204=192,0,IF(OR(AND(AK209=0,AL209&gt;0),AND(AK209="ns",AM209&gt;0),AND(AK209="ns",AL209=0,AM209=0)),1,IF(OR(AND(AK209&gt;0,AL209=2),AND(AK209="ns",AL209=2),AND(AK209="ns",AM209=0,AL209&gt;0),AK209=AM209),0,1)))</f>
        <v>0</v>
      </c>
      <c r="AO209" s="116">
        <f t="shared" ref="AO209:AO215" si="133">M209</f>
        <v>0</v>
      </c>
      <c r="AP209" s="125">
        <f t="shared" ref="AP209:AP215" si="134">COUNTIF(N209:O209,"NS")</f>
        <v>0</v>
      </c>
      <c r="AQ209" s="127">
        <f t="shared" ref="AQ209:AQ215" si="135">SUM(N209:O209)</f>
        <v>0</v>
      </c>
      <c r="AR209" s="117">
        <f t="shared" ref="AR209:AR215" si="136">IF($AG$204=192,0,IF(OR(AND(AO209=0,AP209&gt;0),AND(AO209="ns",AQ209&gt;0),AND(AO209="ns",AP209=0,AQ209=0)),1,IF(OR(AND(AO209&gt;0,AP209=2),AND(AO209="ns",AP209=2),AND(AO209="ns",AQ209=0,AP209&gt;0),AO209=AQ209),0,1)))</f>
        <v>0</v>
      </c>
      <c r="AS209" s="116">
        <f t="shared" ref="AS209:AS215" si="137">P209</f>
        <v>0</v>
      </c>
      <c r="AT209" s="125">
        <f t="shared" ref="AT209:AT215" si="138">COUNTIF(Q209:R209,"NS")</f>
        <v>0</v>
      </c>
      <c r="AU209" s="127">
        <f t="shared" ref="AU209:AU215" si="139">SUM(Q209:R209)</f>
        <v>0</v>
      </c>
      <c r="AV209" s="117">
        <f t="shared" ref="AV209:AV215" si="140">IF($AG$204=192,0,IF(OR(AND(AS209=0,AT209&gt;0),AND(AS209="ns",AU209&gt;0),AND(AS209="ns",AT209=0,AU209=0)),1,IF(OR(AND(AS209&gt;0,AT209=2),AND(AS209="ns",AT209=2),AND(AS209="ns",AU209=0,AT209&gt;0),AS209=AU209),0,1)))</f>
        <v>0</v>
      </c>
      <c r="AW209" s="116">
        <f t="shared" ref="AW209:AW215" si="141">S209</f>
        <v>0</v>
      </c>
      <c r="AX209" s="125">
        <f t="shared" ref="AX209:AX215" si="142">COUNTIF(T209:U209,"NS")</f>
        <v>0</v>
      </c>
      <c r="AY209" s="127">
        <f t="shared" ref="AY209:AY215" si="143">SUM(T209:U209)</f>
        <v>0</v>
      </c>
      <c r="AZ209" s="117">
        <f t="shared" ref="AZ209:AZ215" si="144">IF($AG$204=192,0,IF(OR(AND(AW209=0,AX209&gt;0),AND(AW209="ns",AY209&gt;0),AND(AW209="ns",AX209=0,AY209=0)),1,IF(OR(AND(AW209&gt;0,AX209=2),AND(AW209="ns",AX209=2),AND(AW209="ns",AY209=0,AX209&gt;0),AW209=AY209),0,1)))</f>
        <v>0</v>
      </c>
      <c r="BA209" s="116">
        <f t="shared" ref="BA209:BA215" si="145">V209</f>
        <v>0</v>
      </c>
      <c r="BB209" s="125">
        <f t="shared" ref="BB209:BB215" si="146">COUNTIF(W209:X209,"NS")</f>
        <v>0</v>
      </c>
      <c r="BC209" s="127">
        <f t="shared" ref="BC209:BC215" si="147">SUM(W209:X209)</f>
        <v>0</v>
      </c>
      <c r="BD209" s="117">
        <f t="shared" ref="BD209:BD215" si="148">IF($AG$204=192,0,IF(OR(AND(BA209=0,BB209&gt;0),AND(BA209="ns",BC209&gt;0),AND(BA209="ns",BB209=0,BC209=0)),1,IF(OR(AND(BA209&gt;0,BB209=2),AND(BA209="ns",BB209=2),AND(BA209="ns",BC209=0,BB209&gt;0),BA209=BC209),0,1)))</f>
        <v>0</v>
      </c>
      <c r="BE209" s="116">
        <f t="shared" ref="BE209:BE215" si="149">Y209</f>
        <v>0</v>
      </c>
      <c r="BF209" s="125">
        <f t="shared" ref="BF209:BF215" si="150">COUNTIF(Z209:AA209,"NS")</f>
        <v>0</v>
      </c>
      <c r="BG209" s="127">
        <f t="shared" ref="BG209:BG215" si="151">SUM(Z209:AA209)</f>
        <v>0</v>
      </c>
      <c r="BH209" s="117">
        <f t="shared" ref="BH209:BH215" si="152">IF($AG$204=192,0,IF(OR(AND(BE209=0,BF209&gt;0),AND(BE209="ns",BG209&gt;0),AND(BE209="ns",BF209=0,BG209=0)),1,IF(OR(AND(BE209&gt;0,BF209=2),AND(BE209="ns",BF209=2),AND(BE209="ns",BG209=0,BF209&gt;0),BE209=BG209),0,1)))</f>
        <v>0</v>
      </c>
      <c r="BI209" s="116">
        <f t="shared" ref="BI209:BI215" si="153">AB209</f>
        <v>0</v>
      </c>
      <c r="BJ209" s="125">
        <f t="shared" ref="BJ209:BJ215" si="154">COUNTIF(AC209:AD209,"NS")</f>
        <v>0</v>
      </c>
      <c r="BK209" s="127">
        <f t="shared" ref="BK209:BK215" si="155">SUM(AC209:AD209)</f>
        <v>0</v>
      </c>
      <c r="BL209" s="117">
        <f t="shared" ref="BL209:BL214" si="156">IF($AG$204=192,0,IF(OR(AND(BI209=0,BJ209&gt;0),AND(BI209="ns",BK209&gt;0),AND(BI209="ns",BJ209=0,BK209=0)),1,IF(OR(AND(BI209&gt;0,BJ209=2),AND(BI209="ns",BJ209=2),AND(BI209="ns",BK209=0,BJ209&gt;0),BI209=BK209),0,1)))</f>
        <v>0</v>
      </c>
      <c r="BM209" s="52"/>
      <c r="BN209" s="121" t="s">
        <v>65</v>
      </c>
      <c r="BO209" s="121">
        <f>$G$137</f>
        <v>0</v>
      </c>
      <c r="BP209" s="125">
        <f>COUNTIF(H208:H215,"NS")</f>
        <v>0</v>
      </c>
      <c r="BQ209" s="127">
        <f>SUM(H208:H215)</f>
        <v>0</v>
      </c>
      <c r="BR209" s="117">
        <f t="shared" ref="BR209:BR210" si="157">IF($AG$204=192,0,IF(OR(AND(BO209=0,BP209&gt;0),AND(BO209="NS",BQ209&gt;0),AND(BO209="NS",BQ209=0,BP209=0)),1,IF(OR(AND(BP209&gt;=2,BQ209&lt;BO209),AND(BO209="NS",BQ209=0,BP209&gt;0),BO209=BQ209),0,1)))</f>
        <v>0</v>
      </c>
      <c r="BS209" s="52"/>
      <c r="BT209" s="121" t="s">
        <v>65</v>
      </c>
      <c r="BU209" s="121">
        <f>$J$137</f>
        <v>0</v>
      </c>
      <c r="BV209" s="125">
        <f>COUNTIF(K208:K215,"NS")</f>
        <v>0</v>
      </c>
      <c r="BW209" s="127">
        <f>SUM(K208:K215)</f>
        <v>0</v>
      </c>
      <c r="BX209" s="117">
        <f t="shared" ref="BX209:BX210" si="158">IF($AG$204=192,0,IF(OR(AND(BU209=0,BV209&gt;0),AND(BU209="NS",BW209&gt;0),AND(BU209="NS",BW209=0,BV209=0)),1,IF(OR(AND(BV209&gt;=2,BW209&lt;BU209),AND(BU209="NS",BW209=0,BV209&gt;0),BU209=BW209),0,1)))</f>
        <v>0</v>
      </c>
      <c r="BY209" s="121" t="s">
        <v>65</v>
      </c>
      <c r="BZ209" s="121">
        <f>$M$137</f>
        <v>0</v>
      </c>
      <c r="CA209" s="125">
        <f>COUNTIF(N208:N215,"NS")</f>
        <v>0</v>
      </c>
      <c r="CB209" s="127">
        <f>SUM(N208:N215)</f>
        <v>0</v>
      </c>
      <c r="CC209" s="117">
        <f t="shared" ref="CC209:CC210" si="159">IF($AG$204=192,0,IF(OR(AND(BZ209=0,CA209&gt;0),AND(BZ209="NS",CB209&gt;0),AND(BZ209="NS",CB209=0,CA209=0)),1,IF(OR(AND(CA209&gt;=2,CB209&lt;BZ209),AND(BZ209="NS",CB209=0,CA209&gt;0),BZ209=CB209),0,1)))</f>
        <v>0</v>
      </c>
      <c r="CD209" s="121" t="s">
        <v>65</v>
      </c>
      <c r="CE209" s="121">
        <f>$P$137</f>
        <v>0</v>
      </c>
      <c r="CF209" s="125">
        <f>COUNTIF(Q208:Q215,"NS")</f>
        <v>0</v>
      </c>
      <c r="CG209" s="127">
        <f>SUM(Q208:Q215)</f>
        <v>0</v>
      </c>
      <c r="CH209" s="117">
        <f t="shared" ref="CH209:CH210" si="160">IF($AG$204=192,0,IF(OR(AND(CE209=0,CF209&gt;0),AND(CE209="NS",CG209&gt;0),AND(CE209="NS",CG209=0,CF209=0)),1,IF(OR(AND(CF209&gt;=2,CG209&lt;CE209),AND(CE209="NS",CG209=0,CF209&gt;0),CE209=CG209),0,1)))</f>
        <v>0</v>
      </c>
      <c r="CI209" s="121" t="s">
        <v>65</v>
      </c>
      <c r="CJ209" s="121">
        <f>$S$137</f>
        <v>0</v>
      </c>
      <c r="CK209" s="125">
        <f>COUNTIF(T208:T215,"NS")</f>
        <v>0</v>
      </c>
      <c r="CL209" s="127">
        <f>SUM(T208:T215)</f>
        <v>0</v>
      </c>
      <c r="CM209" s="117">
        <f>IF($AG$204=192,0,IF(OR(AND(CJ209=0,CK209&gt;0),AND(CJ209="NS",CL209&gt;0),AND(CJ209="NS",CL209=0,CK209=0)),1,IF(OR(AND(CK209&gt;=2,CL209&lt;CJ209),AND(CJ209="NS",CL209=0,CK209&gt;0),CJ209=CL209),0,1)))</f>
        <v>0</v>
      </c>
      <c r="CN209" s="121" t="s">
        <v>65</v>
      </c>
      <c r="CO209" s="121">
        <f>$V$137</f>
        <v>0</v>
      </c>
      <c r="CP209" s="125">
        <f>COUNTIF(W208:W215,"NS")</f>
        <v>0</v>
      </c>
      <c r="CQ209" s="127">
        <f>SUM(W208:W215)</f>
        <v>0</v>
      </c>
      <c r="CR209" s="117">
        <f t="shared" ref="CR209:CR210" si="161">IF($AG$204=192,0,IF(OR(AND(CO209=0,CP209&gt;0),AND(CO209="NS",CQ209&gt;0),AND(CO209="NS",CQ209=0,CP209=0)),1,IF(OR(AND(CP209&gt;=2,CQ209&lt;CO209),AND(CO209="NS",CQ209=0,CP209&gt;0),CO209=CQ209),0,1)))</f>
        <v>0</v>
      </c>
      <c r="CS209" s="121" t="s">
        <v>65</v>
      </c>
      <c r="CT209" s="121">
        <f>$Y$137</f>
        <v>0</v>
      </c>
      <c r="CU209" s="125">
        <f>COUNTIF(Z208:Z215,"NS")</f>
        <v>0</v>
      </c>
      <c r="CV209" s="127">
        <f>SUM(Z208:Z215)</f>
        <v>0</v>
      </c>
      <c r="CW209" s="117">
        <f t="shared" ref="CW209:CW210" si="162">IF($AG$204=192,0,IF(OR(AND(CT209=0,CU209&gt;0),AND(CT209="NS",CV209&gt;0),AND(CT209="NS",CV209=0,CU209=0)),1,IF(OR(AND(CU209&gt;=2,CV209&lt;CT209),AND(CT209="NS",CV209=0,CU209&gt;0),CT209=CV209),0,1)))</f>
        <v>0</v>
      </c>
      <c r="CX209" s="121" t="s">
        <v>65</v>
      </c>
      <c r="CY209" s="121">
        <f>$AB$137</f>
        <v>0</v>
      </c>
      <c r="CZ209" s="125">
        <f>COUNTIF(AC208:AC215,"NS")</f>
        <v>0</v>
      </c>
      <c r="DA209" s="127">
        <f>SUM(AC208:AC215)</f>
        <v>0</v>
      </c>
      <c r="DB209" s="117">
        <f t="shared" ref="DB209" si="163">IF($AG$204=192,0,IF(OR(AND(CY209=0,CZ209&gt;0),AND(CY209="NS",DA209&gt;0),AND(CY209="NS",DA209=0,CZ209=0)),1,IF(OR(AND(CZ209&gt;=2,DA209&lt;CY209),AND(CY209="NS",DA209=0,CZ209&gt;0),CY209=DA209),0,1)))</f>
        <v>0</v>
      </c>
    </row>
    <row r="210" spans="1:108" ht="15" customHeight="1" x14ac:dyDescent="0.2">
      <c r="C210" s="11" t="s">
        <v>42</v>
      </c>
      <c r="D210" s="229" t="s">
        <v>86</v>
      </c>
      <c r="E210" s="230"/>
      <c r="F210" s="231"/>
      <c r="G210" s="139"/>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G210" s="116">
        <f t="shared" si="125"/>
        <v>0</v>
      </c>
      <c r="AH210" s="125">
        <f t="shared" si="126"/>
        <v>0</v>
      </c>
      <c r="AI210" s="127">
        <f t="shared" si="127"/>
        <v>0</v>
      </c>
      <c r="AJ210" s="117">
        <f t="shared" si="128"/>
        <v>0</v>
      </c>
      <c r="AK210" s="116">
        <f t="shared" si="129"/>
        <v>0</v>
      </c>
      <c r="AL210" s="125">
        <f t="shared" si="130"/>
        <v>0</v>
      </c>
      <c r="AM210" s="127">
        <f t="shared" si="131"/>
        <v>0</v>
      </c>
      <c r="AN210" s="117">
        <f t="shared" si="132"/>
        <v>0</v>
      </c>
      <c r="AO210" s="116">
        <f t="shared" si="133"/>
        <v>0</v>
      </c>
      <c r="AP210" s="125">
        <f t="shared" si="134"/>
        <v>0</v>
      </c>
      <c r="AQ210" s="127">
        <f t="shared" si="135"/>
        <v>0</v>
      </c>
      <c r="AR210" s="117">
        <f t="shared" si="136"/>
        <v>0</v>
      </c>
      <c r="AS210" s="116">
        <f t="shared" si="137"/>
        <v>0</v>
      </c>
      <c r="AT210" s="125">
        <f t="shared" si="138"/>
        <v>0</v>
      </c>
      <c r="AU210" s="127">
        <f t="shared" si="139"/>
        <v>0</v>
      </c>
      <c r="AV210" s="117">
        <f t="shared" si="140"/>
        <v>0</v>
      </c>
      <c r="AW210" s="116">
        <f t="shared" si="141"/>
        <v>0</v>
      </c>
      <c r="AX210" s="125">
        <f t="shared" si="142"/>
        <v>0</v>
      </c>
      <c r="AY210" s="127">
        <f t="shared" si="143"/>
        <v>0</v>
      </c>
      <c r="AZ210" s="117">
        <f t="shared" si="144"/>
        <v>0</v>
      </c>
      <c r="BA210" s="116">
        <f t="shared" si="145"/>
        <v>0</v>
      </c>
      <c r="BB210" s="125">
        <f t="shared" si="146"/>
        <v>0</v>
      </c>
      <c r="BC210" s="127">
        <f t="shared" si="147"/>
        <v>0</v>
      </c>
      <c r="BD210" s="117">
        <f t="shared" si="148"/>
        <v>0</v>
      </c>
      <c r="BE210" s="116">
        <f t="shared" si="149"/>
        <v>0</v>
      </c>
      <c r="BF210" s="125">
        <f t="shared" si="150"/>
        <v>0</v>
      </c>
      <c r="BG210" s="127">
        <f t="shared" si="151"/>
        <v>0</v>
      </c>
      <c r="BH210" s="117">
        <f t="shared" si="152"/>
        <v>0</v>
      </c>
      <c r="BI210" s="116">
        <f t="shared" si="153"/>
        <v>0</v>
      </c>
      <c r="BJ210" s="125">
        <f t="shared" si="154"/>
        <v>0</v>
      </c>
      <c r="BK210" s="127">
        <f t="shared" si="155"/>
        <v>0</v>
      </c>
      <c r="BL210" s="117">
        <f t="shared" si="156"/>
        <v>0</v>
      </c>
      <c r="BM210" s="52"/>
      <c r="BN210" s="121" t="s">
        <v>66</v>
      </c>
      <c r="BO210" s="121">
        <f>$G$138</f>
        <v>0</v>
      </c>
      <c r="BP210" s="125">
        <f>COUNTIF(I208:I215,"NS")</f>
        <v>0</v>
      </c>
      <c r="BQ210" s="127">
        <f>SUM(I208:I215)</f>
        <v>0</v>
      </c>
      <c r="BR210" s="117">
        <f t="shared" si="157"/>
        <v>0</v>
      </c>
      <c r="BS210" s="52"/>
      <c r="BT210" s="121" t="s">
        <v>66</v>
      </c>
      <c r="BU210" s="121">
        <f>$J$138</f>
        <v>0</v>
      </c>
      <c r="BV210" s="125">
        <f>COUNTIF(L208:L215,"NS")</f>
        <v>0</v>
      </c>
      <c r="BW210" s="127">
        <f>SUM(L208:L215)</f>
        <v>0</v>
      </c>
      <c r="BX210" s="117">
        <f t="shared" si="158"/>
        <v>0</v>
      </c>
      <c r="BY210" s="121" t="s">
        <v>66</v>
      </c>
      <c r="BZ210" s="121">
        <f>$M$138</f>
        <v>0</v>
      </c>
      <c r="CA210" s="125">
        <f>COUNTIF(O208:O215,"NS")</f>
        <v>0</v>
      </c>
      <c r="CB210" s="127">
        <f>SUM(O208:O215)</f>
        <v>0</v>
      </c>
      <c r="CC210" s="117">
        <f t="shared" si="159"/>
        <v>0</v>
      </c>
      <c r="CD210" s="121" t="s">
        <v>66</v>
      </c>
      <c r="CE210" s="121">
        <f>$P$138</f>
        <v>0</v>
      </c>
      <c r="CF210" s="125">
        <f>COUNTIF(R208:R215,"NS")</f>
        <v>0</v>
      </c>
      <c r="CG210" s="127">
        <f>SUM(R208:R215)</f>
        <v>0</v>
      </c>
      <c r="CH210" s="117">
        <f t="shared" si="160"/>
        <v>0</v>
      </c>
      <c r="CI210" s="121" t="s">
        <v>66</v>
      </c>
      <c r="CJ210" s="121">
        <f>$S$138</f>
        <v>0</v>
      </c>
      <c r="CK210" s="125">
        <f>COUNTIF(U208:U215,"NS")</f>
        <v>0</v>
      </c>
      <c r="CL210" s="127">
        <f>SUM(U208:U215)</f>
        <v>0</v>
      </c>
      <c r="CM210" s="117">
        <f>IF($AG$204=192,0,IF(OR(AND(CJ210=0,CK210&gt;0),AND(CJ210="NS",CL210&gt;0),AND(CJ210="NS",CL210=0,CK210=0)),1,IF(OR(AND(CK210&gt;=2,CL210&lt;CJ210),AND(CJ210="NS",CL210=0,CK210&gt;0),CJ210=CL210),0,1)))</f>
        <v>0</v>
      </c>
      <c r="CN210" s="121" t="s">
        <v>66</v>
      </c>
      <c r="CO210" s="121">
        <f>$V$138</f>
        <v>0</v>
      </c>
      <c r="CP210" s="125">
        <f>COUNTIF(X208:X215,"NS")</f>
        <v>0</v>
      </c>
      <c r="CQ210" s="127">
        <f>SUM(X208:X215)</f>
        <v>0</v>
      </c>
      <c r="CR210" s="117">
        <f t="shared" si="161"/>
        <v>0</v>
      </c>
      <c r="CS210" s="121" t="s">
        <v>66</v>
      </c>
      <c r="CT210" s="121">
        <f>$Y$138</f>
        <v>0</v>
      </c>
      <c r="CU210" s="125">
        <f>COUNTIF(AA208:AA215,"NS")</f>
        <v>0</v>
      </c>
      <c r="CV210" s="127">
        <f>SUM(AA208:AA215)</f>
        <v>0</v>
      </c>
      <c r="CW210" s="117">
        <f t="shared" si="162"/>
        <v>0</v>
      </c>
      <c r="CX210" s="121" t="s">
        <v>66</v>
      </c>
      <c r="CY210" s="121">
        <f>$AB$138</f>
        <v>0</v>
      </c>
      <c r="CZ210" s="125">
        <f>COUNTIF(AD208:AD215,"NS")</f>
        <v>0</v>
      </c>
      <c r="DA210" s="127">
        <f>SUM(AD208:AD215)</f>
        <v>0</v>
      </c>
      <c r="DB210" s="117">
        <f>IF($AG$204=192,0,IF(OR(AND(CY210=0,CZ210&gt;0),AND(CY210="NS",DA210&gt;0),AND(CY210="NS",DA210=0,CZ210=0)),1,IF(OR(AND(CZ210&gt;=2,DA210&lt;CY210),AND(CY210="NS",DA210=0,CZ210&gt;0),CY210=DA210),0,1)))</f>
        <v>0</v>
      </c>
    </row>
    <row r="211" spans="1:108" ht="15" customHeight="1" x14ac:dyDescent="0.2">
      <c r="C211" s="11" t="s">
        <v>44</v>
      </c>
      <c r="D211" s="229" t="s">
        <v>87</v>
      </c>
      <c r="E211" s="230"/>
      <c r="F211" s="231"/>
      <c r="G211" s="139"/>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G211" s="116">
        <f t="shared" si="125"/>
        <v>0</v>
      </c>
      <c r="AH211" s="125">
        <f t="shared" si="126"/>
        <v>0</v>
      </c>
      <c r="AI211" s="127">
        <f t="shared" si="127"/>
        <v>0</v>
      </c>
      <c r="AJ211" s="117">
        <f t="shared" si="128"/>
        <v>0</v>
      </c>
      <c r="AK211" s="116">
        <f t="shared" si="129"/>
        <v>0</v>
      </c>
      <c r="AL211" s="125">
        <f t="shared" si="130"/>
        <v>0</v>
      </c>
      <c r="AM211" s="127">
        <f t="shared" si="131"/>
        <v>0</v>
      </c>
      <c r="AN211" s="117">
        <f t="shared" si="132"/>
        <v>0</v>
      </c>
      <c r="AO211" s="116">
        <f t="shared" si="133"/>
        <v>0</v>
      </c>
      <c r="AP211" s="125">
        <f t="shared" si="134"/>
        <v>0</v>
      </c>
      <c r="AQ211" s="127">
        <f t="shared" si="135"/>
        <v>0</v>
      </c>
      <c r="AR211" s="117">
        <f t="shared" si="136"/>
        <v>0</v>
      </c>
      <c r="AS211" s="116">
        <f t="shared" si="137"/>
        <v>0</v>
      </c>
      <c r="AT211" s="125">
        <f t="shared" si="138"/>
        <v>0</v>
      </c>
      <c r="AU211" s="127">
        <f t="shared" si="139"/>
        <v>0</v>
      </c>
      <c r="AV211" s="117">
        <f t="shared" si="140"/>
        <v>0</v>
      </c>
      <c r="AW211" s="116">
        <f t="shared" si="141"/>
        <v>0</v>
      </c>
      <c r="AX211" s="125">
        <f t="shared" si="142"/>
        <v>0</v>
      </c>
      <c r="AY211" s="127">
        <f t="shared" si="143"/>
        <v>0</v>
      </c>
      <c r="AZ211" s="117">
        <f t="shared" si="144"/>
        <v>0</v>
      </c>
      <c r="BA211" s="116">
        <f t="shared" si="145"/>
        <v>0</v>
      </c>
      <c r="BB211" s="125">
        <f t="shared" si="146"/>
        <v>0</v>
      </c>
      <c r="BC211" s="127">
        <f t="shared" si="147"/>
        <v>0</v>
      </c>
      <c r="BD211" s="117">
        <f t="shared" si="148"/>
        <v>0</v>
      </c>
      <c r="BE211" s="116">
        <f t="shared" si="149"/>
        <v>0</v>
      </c>
      <c r="BF211" s="125">
        <f t="shared" si="150"/>
        <v>0</v>
      </c>
      <c r="BG211" s="127">
        <f t="shared" si="151"/>
        <v>0</v>
      </c>
      <c r="BH211" s="117">
        <f t="shared" si="152"/>
        <v>0</v>
      </c>
      <c r="BI211" s="116">
        <f t="shared" si="153"/>
        <v>0</v>
      </c>
      <c r="BJ211" s="125">
        <f t="shared" si="154"/>
        <v>0</v>
      </c>
      <c r="BK211" s="127">
        <f t="shared" si="155"/>
        <v>0</v>
      </c>
      <c r="BL211" s="117">
        <f t="shared" si="156"/>
        <v>0</v>
      </c>
      <c r="BM211" s="52"/>
      <c r="BN211" s="121"/>
      <c r="BO211" s="121"/>
      <c r="BP211" s="121"/>
      <c r="BQ211" s="121"/>
      <c r="BR211" s="129">
        <f>SUM(BR208:BR210)</f>
        <v>0</v>
      </c>
      <c r="BS211" s="52"/>
      <c r="BT211" s="121"/>
      <c r="BU211" s="121"/>
      <c r="BV211" s="121"/>
      <c r="BW211" s="121"/>
      <c r="BX211" s="129">
        <f>SUM(BX208:BX210)</f>
        <v>0</v>
      </c>
      <c r="BY211" s="121"/>
      <c r="BZ211" s="121"/>
      <c r="CA211" s="121"/>
      <c r="CB211" s="121"/>
      <c r="CC211" s="129">
        <f>SUM(CC208:CC210)</f>
        <v>0</v>
      </c>
      <c r="CD211" s="121"/>
      <c r="CE211" s="121"/>
      <c r="CF211" s="121"/>
      <c r="CG211" s="121"/>
      <c r="CH211" s="129">
        <f>SUM(CH208:CH210)</f>
        <v>0</v>
      </c>
      <c r="CI211" s="121"/>
      <c r="CJ211" s="121"/>
      <c r="CK211" s="121"/>
      <c r="CL211" s="121"/>
      <c r="CM211" s="129">
        <f>SUM(CM208:CM210)</f>
        <v>0</v>
      </c>
      <c r="CN211" s="121"/>
      <c r="CO211" s="121"/>
      <c r="CP211" s="121"/>
      <c r="CQ211" s="121"/>
      <c r="CR211" s="129">
        <f>SUM(CR208:CR210)</f>
        <v>0</v>
      </c>
      <c r="CS211" s="121"/>
      <c r="CT211" s="121"/>
      <c r="CU211" s="121"/>
      <c r="CV211" s="121"/>
      <c r="CW211" s="129">
        <f>SUM(CW208:CW210)</f>
        <v>0</v>
      </c>
      <c r="CX211" s="121"/>
      <c r="CY211" s="121"/>
      <c r="CZ211" s="121"/>
      <c r="DA211" s="121"/>
      <c r="DB211" s="129">
        <f>SUM(DB208:DB210)</f>
        <v>0</v>
      </c>
    </row>
    <row r="212" spans="1:108" ht="47.25" customHeight="1" x14ac:dyDescent="0.2">
      <c r="C212" s="11" t="s">
        <v>46</v>
      </c>
      <c r="D212" s="229" t="s">
        <v>597</v>
      </c>
      <c r="E212" s="230"/>
      <c r="F212" s="231"/>
      <c r="G212" s="139"/>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G212" s="116">
        <f t="shared" si="125"/>
        <v>0</v>
      </c>
      <c r="AH212" s="125">
        <f t="shared" si="126"/>
        <v>0</v>
      </c>
      <c r="AI212" s="127">
        <f t="shared" si="127"/>
        <v>0</v>
      </c>
      <c r="AJ212" s="117">
        <f t="shared" si="128"/>
        <v>0</v>
      </c>
      <c r="AK212" s="116">
        <f t="shared" si="129"/>
        <v>0</v>
      </c>
      <c r="AL212" s="125">
        <f t="shared" si="130"/>
        <v>0</v>
      </c>
      <c r="AM212" s="127">
        <f t="shared" si="131"/>
        <v>0</v>
      </c>
      <c r="AN212" s="117">
        <f t="shared" si="132"/>
        <v>0</v>
      </c>
      <c r="AO212" s="116">
        <f t="shared" si="133"/>
        <v>0</v>
      </c>
      <c r="AP212" s="125">
        <f t="shared" si="134"/>
        <v>0</v>
      </c>
      <c r="AQ212" s="127">
        <f t="shared" si="135"/>
        <v>0</v>
      </c>
      <c r="AR212" s="117">
        <f t="shared" si="136"/>
        <v>0</v>
      </c>
      <c r="AS212" s="116">
        <f t="shared" si="137"/>
        <v>0</v>
      </c>
      <c r="AT212" s="125">
        <f t="shared" si="138"/>
        <v>0</v>
      </c>
      <c r="AU212" s="127">
        <f t="shared" si="139"/>
        <v>0</v>
      </c>
      <c r="AV212" s="117">
        <f t="shared" si="140"/>
        <v>0</v>
      </c>
      <c r="AW212" s="116">
        <f t="shared" si="141"/>
        <v>0</v>
      </c>
      <c r="AX212" s="125">
        <f t="shared" si="142"/>
        <v>0</v>
      </c>
      <c r="AY212" s="127">
        <f t="shared" si="143"/>
        <v>0</v>
      </c>
      <c r="AZ212" s="117">
        <f t="shared" si="144"/>
        <v>0</v>
      </c>
      <c r="BA212" s="116">
        <f t="shared" si="145"/>
        <v>0</v>
      </c>
      <c r="BB212" s="125">
        <f t="shared" si="146"/>
        <v>0</v>
      </c>
      <c r="BC212" s="127">
        <f t="shared" si="147"/>
        <v>0</v>
      </c>
      <c r="BD212" s="117">
        <f t="shared" si="148"/>
        <v>0</v>
      </c>
      <c r="BE212" s="116">
        <f t="shared" si="149"/>
        <v>0</v>
      </c>
      <c r="BF212" s="125">
        <f t="shared" si="150"/>
        <v>0</v>
      </c>
      <c r="BG212" s="127">
        <f t="shared" si="151"/>
        <v>0</v>
      </c>
      <c r="BH212" s="117">
        <f t="shared" si="152"/>
        <v>0</v>
      </c>
      <c r="BI212" s="116">
        <f t="shared" si="153"/>
        <v>0</v>
      </c>
      <c r="BJ212" s="125">
        <f t="shared" si="154"/>
        <v>0</v>
      </c>
      <c r="BK212" s="127">
        <f t="shared" si="155"/>
        <v>0</v>
      </c>
      <c r="BL212" s="117">
        <f t="shared" si="156"/>
        <v>0</v>
      </c>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c r="CY212" s="52"/>
      <c r="CZ212" s="52"/>
      <c r="DA212" s="52"/>
      <c r="DB212" s="52"/>
      <c r="DC212" s="130">
        <f>+SUM(BR211:DB211)</f>
        <v>0</v>
      </c>
    </row>
    <row r="213" spans="1:108" ht="15" customHeight="1" x14ac:dyDescent="0.2">
      <c r="C213" s="11" t="s">
        <v>48</v>
      </c>
      <c r="D213" s="229" t="s">
        <v>88</v>
      </c>
      <c r="E213" s="230"/>
      <c r="F213" s="231"/>
      <c r="G213" s="139"/>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G213" s="116">
        <f t="shared" si="125"/>
        <v>0</v>
      </c>
      <c r="AH213" s="125">
        <f t="shared" si="126"/>
        <v>0</v>
      </c>
      <c r="AI213" s="127">
        <f t="shared" si="127"/>
        <v>0</v>
      </c>
      <c r="AJ213" s="117">
        <f t="shared" si="128"/>
        <v>0</v>
      </c>
      <c r="AK213" s="116">
        <f t="shared" si="129"/>
        <v>0</v>
      </c>
      <c r="AL213" s="125">
        <f t="shared" si="130"/>
        <v>0</v>
      </c>
      <c r="AM213" s="127">
        <f t="shared" si="131"/>
        <v>0</v>
      </c>
      <c r="AN213" s="117">
        <f t="shared" si="132"/>
        <v>0</v>
      </c>
      <c r="AO213" s="116">
        <f t="shared" si="133"/>
        <v>0</v>
      </c>
      <c r="AP213" s="125">
        <f t="shared" si="134"/>
        <v>0</v>
      </c>
      <c r="AQ213" s="127">
        <f t="shared" si="135"/>
        <v>0</v>
      </c>
      <c r="AR213" s="117">
        <f t="shared" si="136"/>
        <v>0</v>
      </c>
      <c r="AS213" s="116">
        <f t="shared" si="137"/>
        <v>0</v>
      </c>
      <c r="AT213" s="125">
        <f t="shared" si="138"/>
        <v>0</v>
      </c>
      <c r="AU213" s="127">
        <f t="shared" si="139"/>
        <v>0</v>
      </c>
      <c r="AV213" s="117">
        <f t="shared" si="140"/>
        <v>0</v>
      </c>
      <c r="AW213" s="116">
        <f t="shared" si="141"/>
        <v>0</v>
      </c>
      <c r="AX213" s="125">
        <f t="shared" si="142"/>
        <v>0</v>
      </c>
      <c r="AY213" s="127">
        <f t="shared" si="143"/>
        <v>0</v>
      </c>
      <c r="AZ213" s="117">
        <f t="shared" si="144"/>
        <v>0</v>
      </c>
      <c r="BA213" s="116">
        <f t="shared" si="145"/>
        <v>0</v>
      </c>
      <c r="BB213" s="125">
        <f t="shared" si="146"/>
        <v>0</v>
      </c>
      <c r="BC213" s="127">
        <f t="shared" si="147"/>
        <v>0</v>
      </c>
      <c r="BD213" s="117">
        <f t="shared" si="148"/>
        <v>0</v>
      </c>
      <c r="BE213" s="116">
        <f t="shared" si="149"/>
        <v>0</v>
      </c>
      <c r="BF213" s="125">
        <f t="shared" si="150"/>
        <v>0</v>
      </c>
      <c r="BG213" s="127">
        <f t="shared" si="151"/>
        <v>0</v>
      </c>
      <c r="BH213" s="117">
        <f t="shared" si="152"/>
        <v>0</v>
      </c>
      <c r="BI213" s="116">
        <f t="shared" si="153"/>
        <v>0</v>
      </c>
      <c r="BJ213" s="125">
        <f t="shared" si="154"/>
        <v>0</v>
      </c>
      <c r="BK213" s="127">
        <f t="shared" si="155"/>
        <v>0</v>
      </c>
      <c r="BL213" s="117">
        <f t="shared" si="156"/>
        <v>0</v>
      </c>
    </row>
    <row r="214" spans="1:108" ht="15" customHeight="1" x14ac:dyDescent="0.2">
      <c r="C214" s="11" t="s">
        <v>50</v>
      </c>
      <c r="D214" s="229" t="s">
        <v>89</v>
      </c>
      <c r="E214" s="230"/>
      <c r="F214" s="231"/>
      <c r="G214" s="139"/>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G214" s="116">
        <f t="shared" si="125"/>
        <v>0</v>
      </c>
      <c r="AH214" s="125">
        <f t="shared" si="126"/>
        <v>0</v>
      </c>
      <c r="AI214" s="127">
        <f t="shared" si="127"/>
        <v>0</v>
      </c>
      <c r="AJ214" s="117">
        <f t="shared" si="128"/>
        <v>0</v>
      </c>
      <c r="AK214" s="116">
        <f t="shared" si="129"/>
        <v>0</v>
      </c>
      <c r="AL214" s="125">
        <f t="shared" si="130"/>
        <v>0</v>
      </c>
      <c r="AM214" s="127">
        <f t="shared" si="131"/>
        <v>0</v>
      </c>
      <c r="AN214" s="117">
        <f t="shared" si="132"/>
        <v>0</v>
      </c>
      <c r="AO214" s="116">
        <f t="shared" si="133"/>
        <v>0</v>
      </c>
      <c r="AP214" s="125">
        <f t="shared" si="134"/>
        <v>0</v>
      </c>
      <c r="AQ214" s="127">
        <f t="shared" si="135"/>
        <v>0</v>
      </c>
      <c r="AR214" s="117">
        <f t="shared" si="136"/>
        <v>0</v>
      </c>
      <c r="AS214" s="116">
        <f t="shared" si="137"/>
        <v>0</v>
      </c>
      <c r="AT214" s="125">
        <f t="shared" si="138"/>
        <v>0</v>
      </c>
      <c r="AU214" s="127">
        <f t="shared" si="139"/>
        <v>0</v>
      </c>
      <c r="AV214" s="117">
        <f t="shared" si="140"/>
        <v>0</v>
      </c>
      <c r="AW214" s="116">
        <f t="shared" si="141"/>
        <v>0</v>
      </c>
      <c r="AX214" s="125">
        <f t="shared" si="142"/>
        <v>0</v>
      </c>
      <c r="AY214" s="127">
        <f t="shared" si="143"/>
        <v>0</v>
      </c>
      <c r="AZ214" s="117">
        <f t="shared" si="144"/>
        <v>0</v>
      </c>
      <c r="BA214" s="116">
        <f t="shared" si="145"/>
        <v>0</v>
      </c>
      <c r="BB214" s="125">
        <f t="shared" si="146"/>
        <v>0</v>
      </c>
      <c r="BC214" s="127">
        <f t="shared" si="147"/>
        <v>0</v>
      </c>
      <c r="BD214" s="117">
        <f t="shared" si="148"/>
        <v>0</v>
      </c>
      <c r="BE214" s="116">
        <f t="shared" si="149"/>
        <v>0</v>
      </c>
      <c r="BF214" s="125">
        <f t="shared" si="150"/>
        <v>0</v>
      </c>
      <c r="BG214" s="127">
        <f t="shared" si="151"/>
        <v>0</v>
      </c>
      <c r="BH214" s="117">
        <f t="shared" si="152"/>
        <v>0</v>
      </c>
      <c r="BI214" s="116">
        <f t="shared" si="153"/>
        <v>0</v>
      </c>
      <c r="BJ214" s="125">
        <f t="shared" si="154"/>
        <v>0</v>
      </c>
      <c r="BK214" s="127">
        <f t="shared" si="155"/>
        <v>0</v>
      </c>
      <c r="BL214" s="117">
        <f t="shared" si="156"/>
        <v>0</v>
      </c>
    </row>
    <row r="215" spans="1:108" ht="15" customHeight="1" x14ac:dyDescent="0.2">
      <c r="C215" s="11" t="s">
        <v>52</v>
      </c>
      <c r="D215" s="229" t="s">
        <v>90</v>
      </c>
      <c r="E215" s="230"/>
      <c r="F215" s="231"/>
      <c r="G215" s="139"/>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G215" s="116">
        <f t="shared" si="125"/>
        <v>0</v>
      </c>
      <c r="AH215" s="125">
        <f t="shared" si="126"/>
        <v>0</v>
      </c>
      <c r="AI215" s="127">
        <f t="shared" si="127"/>
        <v>0</v>
      </c>
      <c r="AJ215" s="117">
        <f t="shared" si="128"/>
        <v>0</v>
      </c>
      <c r="AK215" s="116">
        <f t="shared" si="129"/>
        <v>0</v>
      </c>
      <c r="AL215" s="125">
        <f t="shared" si="130"/>
        <v>0</v>
      </c>
      <c r="AM215" s="127">
        <f t="shared" si="131"/>
        <v>0</v>
      </c>
      <c r="AN215" s="117">
        <f t="shared" si="132"/>
        <v>0</v>
      </c>
      <c r="AO215" s="116">
        <f t="shared" si="133"/>
        <v>0</v>
      </c>
      <c r="AP215" s="125">
        <f t="shared" si="134"/>
        <v>0</v>
      </c>
      <c r="AQ215" s="127">
        <f t="shared" si="135"/>
        <v>0</v>
      </c>
      <c r="AR215" s="117">
        <f t="shared" si="136"/>
        <v>0</v>
      </c>
      <c r="AS215" s="116">
        <f t="shared" si="137"/>
        <v>0</v>
      </c>
      <c r="AT215" s="125">
        <f t="shared" si="138"/>
        <v>0</v>
      </c>
      <c r="AU215" s="127">
        <f t="shared" si="139"/>
        <v>0</v>
      </c>
      <c r="AV215" s="117">
        <f t="shared" si="140"/>
        <v>0</v>
      </c>
      <c r="AW215" s="116">
        <f t="shared" si="141"/>
        <v>0</v>
      </c>
      <c r="AX215" s="125">
        <f t="shared" si="142"/>
        <v>0</v>
      </c>
      <c r="AY215" s="127">
        <f t="shared" si="143"/>
        <v>0</v>
      </c>
      <c r="AZ215" s="117">
        <f t="shared" si="144"/>
        <v>0</v>
      </c>
      <c r="BA215" s="116">
        <f t="shared" si="145"/>
        <v>0</v>
      </c>
      <c r="BB215" s="125">
        <f t="shared" si="146"/>
        <v>0</v>
      </c>
      <c r="BC215" s="127">
        <f t="shared" si="147"/>
        <v>0</v>
      </c>
      <c r="BD215" s="117">
        <f t="shared" si="148"/>
        <v>0</v>
      </c>
      <c r="BE215" s="116">
        <f t="shared" si="149"/>
        <v>0</v>
      </c>
      <c r="BF215" s="125">
        <f t="shared" si="150"/>
        <v>0</v>
      </c>
      <c r="BG215" s="127">
        <f t="shared" si="151"/>
        <v>0</v>
      </c>
      <c r="BH215" s="117">
        <f t="shared" si="152"/>
        <v>0</v>
      </c>
      <c r="BI215" s="116">
        <f t="shared" si="153"/>
        <v>0</v>
      </c>
      <c r="BJ215" s="125">
        <f t="shared" si="154"/>
        <v>0</v>
      </c>
      <c r="BK215" s="127">
        <f t="shared" si="155"/>
        <v>0</v>
      </c>
      <c r="BL215" s="117">
        <f>IF($AG$204=192,0,IF(OR(AND(BI215=0,BJ215&gt;0),AND(BI215="ns",BK215&gt;0),AND(BI215="ns",BJ215=0,BK215=0)),1,IF(OR(AND(BI215&gt;0,BJ215=2),AND(BI215="ns",BJ215=2),AND(BI215="ns",BK215=0,BJ215&gt;0),BI215=BK215),0,1)))</f>
        <v>0</v>
      </c>
    </row>
    <row r="216" spans="1:108" ht="15" customHeight="1" x14ac:dyDescent="0.25">
      <c r="F216" s="70" t="s">
        <v>53</v>
      </c>
      <c r="G216" s="111">
        <f t="shared" ref="G216:AC216" si="164">IF(AND(SUM(G208:G215)=0,COUNTIF(G208:G215,"NS")&gt;0),"NS",SUM(G208:G215))</f>
        <v>0</v>
      </c>
      <c r="H216" s="112">
        <f t="shared" si="164"/>
        <v>0</v>
      </c>
      <c r="I216" s="112">
        <f t="shared" si="164"/>
        <v>0</v>
      </c>
      <c r="J216" s="112">
        <f t="shared" si="164"/>
        <v>0</v>
      </c>
      <c r="K216" s="112">
        <f t="shared" si="164"/>
        <v>0</v>
      </c>
      <c r="L216" s="112">
        <f t="shared" si="164"/>
        <v>0</v>
      </c>
      <c r="M216" s="112">
        <f t="shared" si="164"/>
        <v>0</v>
      </c>
      <c r="N216" s="112">
        <f t="shared" si="164"/>
        <v>0</v>
      </c>
      <c r="O216" s="112">
        <f t="shared" si="164"/>
        <v>0</v>
      </c>
      <c r="P216" s="112">
        <f t="shared" si="164"/>
        <v>0</v>
      </c>
      <c r="Q216" s="112">
        <f t="shared" si="164"/>
        <v>0</v>
      </c>
      <c r="R216" s="112">
        <f t="shared" si="164"/>
        <v>0</v>
      </c>
      <c r="S216" s="112">
        <f t="shared" si="164"/>
        <v>0</v>
      </c>
      <c r="T216" s="112">
        <f t="shared" si="164"/>
        <v>0</v>
      </c>
      <c r="U216" s="112">
        <f t="shared" si="164"/>
        <v>0</v>
      </c>
      <c r="V216" s="112">
        <f t="shared" si="164"/>
        <v>0</v>
      </c>
      <c r="W216" s="112">
        <f t="shared" si="164"/>
        <v>0</v>
      </c>
      <c r="X216" s="112">
        <f t="shared" si="164"/>
        <v>0</v>
      </c>
      <c r="Y216" s="112">
        <f t="shared" si="164"/>
        <v>0</v>
      </c>
      <c r="Z216" s="112">
        <f t="shared" si="164"/>
        <v>0</v>
      </c>
      <c r="AA216" s="112">
        <f t="shared" si="164"/>
        <v>0</v>
      </c>
      <c r="AB216" s="112">
        <f t="shared" si="164"/>
        <v>0</v>
      </c>
      <c r="AC216" s="112">
        <f t="shared" si="164"/>
        <v>0</v>
      </c>
      <c r="AD216" s="112">
        <f>IF(AND(SUM(AD208:AD215)=0,COUNTIF(AD208:AD215,"NS")&gt;0),"NS",SUM(AD208:AD215))</f>
        <v>0</v>
      </c>
      <c r="AG216"/>
      <c r="AH216"/>
      <c r="AI216"/>
      <c r="AJ216" s="118">
        <f>+SUM(AJ208:AJ215)</f>
        <v>0</v>
      </c>
      <c r="AK216"/>
      <c r="AL216"/>
      <c r="AM216"/>
      <c r="AN216" s="118">
        <f>+SUM(AN208:AN215)</f>
        <v>0</v>
      </c>
      <c r="AO216"/>
      <c r="AP216"/>
      <c r="AQ216"/>
      <c r="AR216" s="118">
        <f>+SUM(AR208:AR215)</f>
        <v>0</v>
      </c>
      <c r="AS216"/>
      <c r="AT216"/>
      <c r="AU216"/>
      <c r="AV216" s="118">
        <f>+SUM(AV208:AV215)</f>
        <v>0</v>
      </c>
      <c r="AW216"/>
      <c r="AX216"/>
      <c r="AY216"/>
      <c r="AZ216" s="118">
        <f>+SUM(AZ208:AZ215)</f>
        <v>0</v>
      </c>
      <c r="BA216"/>
      <c r="BB216"/>
      <c r="BC216"/>
      <c r="BD216" s="118">
        <f>+SUM(BD208:BD215)</f>
        <v>0</v>
      </c>
      <c r="BE216"/>
      <c r="BF216"/>
      <c r="BG216"/>
      <c r="BH216" s="118">
        <f>+SUM(BH208:BH215)</f>
        <v>0</v>
      </c>
      <c r="BI216"/>
      <c r="BJ216"/>
      <c r="BK216"/>
      <c r="BL216" s="118">
        <f>+SUM(BL208:BL215)</f>
        <v>0</v>
      </c>
      <c r="BM216"/>
      <c r="BN216"/>
      <c r="BO216"/>
      <c r="BP216"/>
      <c r="BQ216"/>
      <c r="BR216"/>
      <c r="BS216"/>
      <c r="BT216"/>
      <c r="BU216"/>
      <c r="BV216"/>
    </row>
    <row r="217" spans="1:108" ht="15" customHeight="1" x14ac:dyDescent="0.25">
      <c r="B217" s="225" t="str">
        <f>IF(OR(AG204=192,AG204=0),"","Error: Debe completar toda la información requerida.")</f>
        <v/>
      </c>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s="137">
        <f>+SUM(AJ216:BL216)</f>
        <v>0</v>
      </c>
      <c r="BN217"/>
      <c r="BO217"/>
      <c r="BP217"/>
      <c r="BQ217"/>
      <c r="BR217"/>
      <c r="BS217"/>
      <c r="BT217"/>
      <c r="BU217"/>
      <c r="BV217"/>
    </row>
    <row r="218" spans="1:108" s="17" customFormat="1" ht="15" customHeight="1" x14ac:dyDescent="0.25">
      <c r="A218" s="80"/>
      <c r="B218" s="228" t="str">
        <f>IF(BM217=0,"","Error: Verificar sumas por desagregados.")</f>
        <v/>
      </c>
      <c r="C218" s="228"/>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F218" s="113"/>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row>
    <row r="219" spans="1:108" ht="15" customHeight="1" x14ac:dyDescent="0.25">
      <c r="B219" s="228" t="str">
        <f>IF(DC212=0,"","Error: Verificar las cantidades con las de la pregunta 8.")</f>
        <v/>
      </c>
      <c r="C219" s="228"/>
      <c r="D219" s="228"/>
      <c r="E219" s="228"/>
      <c r="F219" s="228"/>
      <c r="G219" s="228"/>
      <c r="H219" s="228"/>
      <c r="I219" s="228"/>
      <c r="J219" s="228"/>
      <c r="K219" s="228"/>
      <c r="L219" s="228"/>
      <c r="M219" s="228"/>
      <c r="N219" s="228"/>
      <c r="O219" s="228"/>
      <c r="P219" s="228"/>
      <c r="Q219" s="228"/>
      <c r="R219" s="228"/>
      <c r="S219" s="228"/>
      <c r="T219" s="228"/>
      <c r="U219" s="228"/>
      <c r="V219" s="228"/>
      <c r="W219" s="228"/>
      <c r="X219" s="228"/>
      <c r="Y219" s="228"/>
      <c r="Z219" s="228"/>
      <c r="AA219" s="228"/>
      <c r="AB219" s="228"/>
      <c r="AC219" s="228"/>
      <c r="AD219" s="228"/>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row>
    <row r="220" spans="1:108" ht="15" customHeight="1" x14ac:dyDescent="0.25">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row>
    <row r="221" spans="1:108" ht="15" customHeight="1" x14ac:dyDescent="0.25">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row>
    <row r="222" spans="1:108" ht="15" customHeight="1" x14ac:dyDescent="0.25">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row>
    <row r="223" spans="1:108" ht="36" customHeight="1" x14ac:dyDescent="0.25">
      <c r="A223" s="6" t="s">
        <v>134</v>
      </c>
      <c r="B223" s="271" t="s">
        <v>859</v>
      </c>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71"/>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row>
    <row r="224" spans="1:108" ht="36" customHeight="1" x14ac:dyDescent="0.25">
      <c r="A224" s="6"/>
      <c r="B224" s="44"/>
      <c r="C224" s="267" t="s">
        <v>785</v>
      </c>
      <c r="D224" s="267"/>
      <c r="E224" s="267"/>
      <c r="F224" s="267"/>
      <c r="G224" s="267"/>
      <c r="H224" s="267"/>
      <c r="I224" s="267"/>
      <c r="J224" s="267"/>
      <c r="K224" s="267"/>
      <c r="L224" s="267"/>
      <c r="M224" s="267"/>
      <c r="N224" s="267"/>
      <c r="O224" s="267"/>
      <c r="P224" s="267"/>
      <c r="Q224" s="267"/>
      <c r="R224" s="267"/>
      <c r="S224" s="267"/>
      <c r="T224" s="267"/>
      <c r="U224" s="267"/>
      <c r="V224" s="267"/>
      <c r="W224" s="267"/>
      <c r="X224" s="267"/>
      <c r="Y224" s="267"/>
      <c r="Z224" s="267"/>
      <c r="AA224" s="267"/>
      <c r="AB224" s="267"/>
      <c r="AC224" s="267"/>
      <c r="AD224" s="267"/>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row>
    <row r="225" spans="1:74" s="17" customFormat="1" ht="36" customHeight="1" x14ac:dyDescent="0.25">
      <c r="A225" s="66"/>
      <c r="B225" s="48"/>
      <c r="C225" s="242" t="s">
        <v>860</v>
      </c>
      <c r="D225" s="242"/>
      <c r="E225" s="242"/>
      <c r="F225" s="242"/>
      <c r="G225" s="242"/>
      <c r="H225" s="242"/>
      <c r="I225" s="242"/>
      <c r="J225" s="242"/>
      <c r="K225" s="242"/>
      <c r="L225" s="242"/>
      <c r="M225" s="242"/>
      <c r="N225" s="242"/>
      <c r="O225" s="242"/>
      <c r="P225" s="242"/>
      <c r="Q225" s="242"/>
      <c r="R225" s="242"/>
      <c r="S225" s="242"/>
      <c r="T225" s="242"/>
      <c r="U225" s="242"/>
      <c r="V225" s="242"/>
      <c r="W225" s="242"/>
      <c r="X225" s="242"/>
      <c r="Y225" s="242"/>
      <c r="Z225" s="242"/>
      <c r="AA225" s="242"/>
      <c r="AB225" s="242"/>
      <c r="AC225" s="242"/>
      <c r="AD225" s="242"/>
      <c r="AF225" s="113"/>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row>
    <row r="226" spans="1:74" ht="36" customHeight="1" x14ac:dyDescent="0.2">
      <c r="C226" s="252" t="s">
        <v>786</v>
      </c>
      <c r="D226" s="252"/>
      <c r="E226" s="252"/>
      <c r="F226" s="252"/>
      <c r="G226" s="252"/>
      <c r="H226" s="252"/>
      <c r="I226" s="252"/>
      <c r="J226" s="252"/>
      <c r="K226" s="252"/>
      <c r="L226" s="252"/>
      <c r="M226" s="252"/>
      <c r="N226" s="252"/>
      <c r="O226" s="252"/>
      <c r="P226" s="252"/>
      <c r="Q226" s="252"/>
      <c r="R226" s="252"/>
      <c r="S226" s="252"/>
      <c r="T226" s="252"/>
      <c r="U226" s="252"/>
      <c r="V226" s="252"/>
      <c r="W226" s="252"/>
      <c r="X226" s="252"/>
      <c r="Y226" s="252"/>
      <c r="Z226" s="252"/>
      <c r="AA226" s="252"/>
      <c r="AB226" s="252"/>
      <c r="AC226" s="252"/>
      <c r="AD226" s="252"/>
    </row>
    <row r="227" spans="1:74" ht="14.25" customHeight="1" x14ac:dyDescent="0.25">
      <c r="C227" s="272" t="s">
        <v>115</v>
      </c>
      <c r="D227" s="272"/>
      <c r="E227" s="272"/>
      <c r="F227" s="272"/>
      <c r="G227" s="272"/>
      <c r="H227" s="272"/>
      <c r="I227" s="272"/>
      <c r="J227" s="272"/>
      <c r="K227" s="272"/>
      <c r="L227" s="272"/>
      <c r="M227" s="272"/>
      <c r="N227" s="272"/>
      <c r="O227" s="272"/>
      <c r="P227" s="272"/>
      <c r="Q227" s="272"/>
      <c r="R227" s="272"/>
      <c r="S227" s="272"/>
      <c r="T227" s="272"/>
      <c r="U227" s="272"/>
      <c r="V227" s="272"/>
      <c r="W227" s="272"/>
      <c r="X227" s="272"/>
      <c r="Y227" s="272"/>
      <c r="Z227" s="272"/>
      <c r="AA227" s="272"/>
      <c r="AB227" s="272"/>
      <c r="AC227" s="272"/>
      <c r="AD227" s="272"/>
    </row>
    <row r="228" spans="1:74" ht="15" customHeight="1" x14ac:dyDescent="0.2">
      <c r="AH228" s="12" t="s">
        <v>862</v>
      </c>
    </row>
    <row r="229" spans="1:74" ht="60" customHeight="1" x14ac:dyDescent="0.2">
      <c r="C229" s="379" t="s">
        <v>602</v>
      </c>
      <c r="D229" s="379"/>
      <c r="E229" s="379"/>
      <c r="F229" s="379"/>
      <c r="G229" s="379"/>
      <c r="H229" s="379"/>
      <c r="I229" s="379"/>
      <c r="J229" s="379"/>
      <c r="K229" s="379"/>
      <c r="L229" s="379"/>
      <c r="M229" s="379"/>
      <c r="N229" s="379"/>
      <c r="O229" s="379"/>
      <c r="P229" s="270" t="s">
        <v>787</v>
      </c>
      <c r="Q229" s="270"/>
      <c r="R229" s="270"/>
      <c r="S229" s="270"/>
      <c r="T229" s="270"/>
      <c r="U229" s="270"/>
      <c r="V229" s="337" t="s">
        <v>60</v>
      </c>
      <c r="W229" s="338"/>
      <c r="X229" s="338"/>
      <c r="Y229" s="338"/>
      <c r="Z229" s="338"/>
      <c r="AA229" s="338"/>
      <c r="AB229" s="338"/>
      <c r="AC229" s="338"/>
      <c r="AD229" s="339"/>
      <c r="AG229" s="12">
        <v>1</v>
      </c>
      <c r="AH229" s="12">
        <f>+COUNTBLANK(P231:AD247)</f>
        <v>255</v>
      </c>
      <c r="AI229" s="12">
        <v>255</v>
      </c>
      <c r="AJ229" s="12">
        <v>187</v>
      </c>
    </row>
    <row r="230" spans="1:74" ht="60" customHeight="1" x14ac:dyDescent="0.2">
      <c r="C230" s="379"/>
      <c r="D230" s="379"/>
      <c r="E230" s="379"/>
      <c r="F230" s="379"/>
      <c r="G230" s="379"/>
      <c r="H230" s="379"/>
      <c r="I230" s="379"/>
      <c r="J230" s="379"/>
      <c r="K230" s="379"/>
      <c r="L230" s="379"/>
      <c r="M230" s="379"/>
      <c r="N230" s="379"/>
      <c r="O230" s="379"/>
      <c r="P230" s="270"/>
      <c r="Q230" s="270"/>
      <c r="R230" s="270"/>
      <c r="S230" s="270"/>
      <c r="T230" s="270"/>
      <c r="U230" s="270"/>
      <c r="V230" s="414" t="s">
        <v>57</v>
      </c>
      <c r="W230" s="415"/>
      <c r="X230" s="416"/>
      <c r="Y230" s="417" t="s">
        <v>65</v>
      </c>
      <c r="Z230" s="418"/>
      <c r="AA230" s="419"/>
      <c r="AB230" s="417" t="s">
        <v>66</v>
      </c>
      <c r="AC230" s="418"/>
      <c r="AD230" s="419"/>
      <c r="AG230" s="12">
        <v>2</v>
      </c>
      <c r="AH230" s="116" t="s">
        <v>863</v>
      </c>
      <c r="AI230" s="117" t="s">
        <v>864</v>
      </c>
      <c r="AJ230" s="125" t="s">
        <v>865</v>
      </c>
      <c r="AK230" s="117" t="s">
        <v>868</v>
      </c>
      <c r="AM230" s="121"/>
      <c r="AN230" s="117" t="s">
        <v>874</v>
      </c>
      <c r="AO230" s="125" t="s">
        <v>864</v>
      </c>
      <c r="AP230" s="117" t="s">
        <v>865</v>
      </c>
      <c r="AQ230" s="125" t="s">
        <v>867</v>
      </c>
      <c r="AS230" s="12" t="s">
        <v>862</v>
      </c>
      <c r="AT230" s="12" t="s">
        <v>867</v>
      </c>
    </row>
    <row r="231" spans="1:74" ht="15" customHeight="1" x14ac:dyDescent="0.2">
      <c r="C231" s="78" t="s">
        <v>27</v>
      </c>
      <c r="D231" s="275" t="s">
        <v>117</v>
      </c>
      <c r="E231" s="276"/>
      <c r="F231" s="276"/>
      <c r="G231" s="276"/>
      <c r="H231" s="276"/>
      <c r="I231" s="276"/>
      <c r="J231" s="276"/>
      <c r="K231" s="276"/>
      <c r="L231" s="276"/>
      <c r="M231" s="276"/>
      <c r="N231" s="276"/>
      <c r="O231" s="277"/>
      <c r="P231" s="345"/>
      <c r="Q231" s="215"/>
      <c r="R231" s="215"/>
      <c r="S231" s="215"/>
      <c r="T231" s="215"/>
      <c r="U231" s="346"/>
      <c r="V231" s="325"/>
      <c r="W231" s="326"/>
      <c r="X231" s="327"/>
      <c r="Y231" s="325"/>
      <c r="Z231" s="326"/>
      <c r="AA231" s="327"/>
      <c r="AB231" s="325"/>
      <c r="AC231" s="326"/>
      <c r="AD231" s="327"/>
      <c r="AG231" s="12">
        <v>9</v>
      </c>
      <c r="AH231" s="116">
        <f>V231</f>
        <v>0</v>
      </c>
      <c r="AI231" s="125">
        <f>COUNTIF(Y231:AD231,"NS")</f>
        <v>0</v>
      </c>
      <c r="AJ231" s="127">
        <f>SUM(Y231:AD231)</f>
        <v>0</v>
      </c>
      <c r="AK231" s="117">
        <f>IF($AH$229=255,0,IF(OR(AND(AH231=0,AI231&gt;0),AND(AH231="ns",AJ231&gt;0),AND(AH231="ns",AI231=0,AJ231=0)),1,IF(OR(AND(AH231&gt;0,AI231=2),AND(AH231="ns",AI231=2),AND(AH231="ns",AJ231=0,AI231&gt;0),AH231=AJ231),0,1)))</f>
        <v>0</v>
      </c>
      <c r="AM231" s="121" t="s">
        <v>60</v>
      </c>
      <c r="AN231" s="117">
        <f>$P$139</f>
        <v>0</v>
      </c>
      <c r="AO231" s="125">
        <f>COUNTIF(V231:X247,"NS")</f>
        <v>0</v>
      </c>
      <c r="AP231" s="127">
        <f>SUM(V231:X247)</f>
        <v>0</v>
      </c>
      <c r="AQ231" s="117">
        <f>IF($AH$229=255,0,IF(OR(AND(AN231=0,AO231&gt;0),AND(AN231="NS",AP231&gt;0),AND(AN231="NS",AP231=0,AO231=0)),1,IF(OR(AND(AO231&gt;=2,AP231&lt;AN231),AND(AN231="NS",AP231=0,AO231&gt;0),AN231&lt;=AP231),0,1)))</f>
        <v>0</v>
      </c>
      <c r="AS231" s="12">
        <f>+COUNTBLANK(V231:AD231)</f>
        <v>9</v>
      </c>
      <c r="AT231" s="12">
        <f>IF($AH$229=255,0,IF(OR(AND(P231=2,AS231=9),AND(P231=9,AS231=9),AND(P231=1,AS231=6)),0,1))</f>
        <v>0</v>
      </c>
    </row>
    <row r="232" spans="1:74" ht="15" customHeight="1" x14ac:dyDescent="0.2">
      <c r="C232" s="78" t="s">
        <v>28</v>
      </c>
      <c r="D232" s="275" t="s">
        <v>118</v>
      </c>
      <c r="E232" s="276"/>
      <c r="F232" s="276"/>
      <c r="G232" s="276"/>
      <c r="H232" s="276"/>
      <c r="I232" s="276"/>
      <c r="J232" s="276"/>
      <c r="K232" s="276"/>
      <c r="L232" s="276"/>
      <c r="M232" s="276"/>
      <c r="N232" s="276"/>
      <c r="O232" s="277"/>
      <c r="P232" s="345"/>
      <c r="Q232" s="215"/>
      <c r="R232" s="215"/>
      <c r="S232" s="215"/>
      <c r="T232" s="215"/>
      <c r="U232" s="346"/>
      <c r="V232" s="325"/>
      <c r="W232" s="326"/>
      <c r="X232" s="327"/>
      <c r="Y232" s="325"/>
      <c r="Z232" s="326"/>
      <c r="AA232" s="327"/>
      <c r="AB232" s="325"/>
      <c r="AC232" s="326"/>
      <c r="AD232" s="327"/>
      <c r="AH232" s="116">
        <f t="shared" ref="AH232:AH247" si="165">V232</f>
        <v>0</v>
      </c>
      <c r="AI232" s="125">
        <f t="shared" ref="AI232:AI247" si="166">COUNTIF(Y232:AD232,"NS")</f>
        <v>0</v>
      </c>
      <c r="AJ232" s="127">
        <f t="shared" ref="AJ232:AJ247" si="167">SUM(Y232:AD232)</f>
        <v>0</v>
      </c>
      <c r="AK232" s="117">
        <f t="shared" ref="AK232:AK246" si="168">IF($AH$229=255,0,IF(OR(AND(AH232=0,AI232&gt;0),AND(AH232="ns",AJ232&gt;0),AND(AH232="ns",AI232=0,AJ232=0)),1,IF(OR(AND(AH232&gt;0,AI232=2),AND(AH232="ns",AI232=2),AND(AH232="ns",AJ232=0,AI232&gt;0),AH232=AJ232),0,1)))</f>
        <v>0</v>
      </c>
      <c r="AM232" s="121" t="s">
        <v>65</v>
      </c>
      <c r="AN232" s="121">
        <f>$P$137</f>
        <v>0</v>
      </c>
      <c r="AO232" s="125">
        <f>COUNTIF(Y231:AA247,"NS")</f>
        <v>0</v>
      </c>
      <c r="AP232" s="127">
        <f>SUM(Y231:AA247)</f>
        <v>0</v>
      </c>
      <c r="AQ232" s="117">
        <f t="shared" ref="AQ232:AQ233" si="169">IF($AH$229=255,0,IF(OR(AND(AN232=0,AO232&gt;0),AND(AN232="NS",AP232&gt;0),AND(AN232="NS",AP232=0,AO232=0)),1,IF(OR(AND(AO232&gt;=2,AP232&lt;AN232),AND(AN232="NS",AP232=0,AO232&gt;0),AN232&lt;=AP232),0,1)))</f>
        <v>0</v>
      </c>
      <c r="AS232" s="12">
        <f t="shared" ref="AS232:AS247" si="170">+COUNTBLANK(V232:AD232)</f>
        <v>9</v>
      </c>
      <c r="AT232" s="12">
        <f t="shared" ref="AT232:AT247" si="171">IF($AH$229=255,0,IF(OR(AND(P232=2,AS232=9),AND(P232=9,AS232=9),AND(P232=1,AS232=6)),0,1))</f>
        <v>0</v>
      </c>
    </row>
    <row r="233" spans="1:74" ht="15" customHeight="1" x14ac:dyDescent="0.2">
      <c r="C233" s="78" t="s">
        <v>42</v>
      </c>
      <c r="D233" s="275" t="s">
        <v>119</v>
      </c>
      <c r="E233" s="276"/>
      <c r="F233" s="276"/>
      <c r="G233" s="276"/>
      <c r="H233" s="276"/>
      <c r="I233" s="276"/>
      <c r="J233" s="276"/>
      <c r="K233" s="276"/>
      <c r="L233" s="276"/>
      <c r="M233" s="276"/>
      <c r="N233" s="276"/>
      <c r="O233" s="277"/>
      <c r="P233" s="345"/>
      <c r="Q233" s="215"/>
      <c r="R233" s="215"/>
      <c r="S233" s="215"/>
      <c r="T233" s="215"/>
      <c r="U233" s="346"/>
      <c r="V233" s="325"/>
      <c r="W233" s="326"/>
      <c r="X233" s="327"/>
      <c r="Y233" s="325"/>
      <c r="Z233" s="326"/>
      <c r="AA233" s="327"/>
      <c r="AB233" s="325"/>
      <c r="AC233" s="326"/>
      <c r="AD233" s="327"/>
      <c r="AH233" s="116">
        <f t="shared" si="165"/>
        <v>0</v>
      </c>
      <c r="AI233" s="125">
        <f t="shared" si="166"/>
        <v>0</v>
      </c>
      <c r="AJ233" s="127">
        <f t="shared" si="167"/>
        <v>0</v>
      </c>
      <c r="AK233" s="117">
        <f t="shared" si="168"/>
        <v>0</v>
      </c>
      <c r="AM233" s="121" t="s">
        <v>66</v>
      </c>
      <c r="AN233" s="121">
        <f>$P$138</f>
        <v>0</v>
      </c>
      <c r="AO233" s="125">
        <f>COUNTIF(AB231:AD247,"NS")</f>
        <v>0</v>
      </c>
      <c r="AP233" s="127">
        <f>SUM(AB231:AD247)</f>
        <v>0</v>
      </c>
      <c r="AQ233" s="117">
        <f t="shared" si="169"/>
        <v>0</v>
      </c>
      <c r="AS233" s="12">
        <f t="shared" si="170"/>
        <v>9</v>
      </c>
      <c r="AT233" s="12">
        <f t="shared" si="171"/>
        <v>0</v>
      </c>
    </row>
    <row r="234" spans="1:74" ht="24" customHeight="1" x14ac:dyDescent="0.2">
      <c r="C234" s="78" t="s">
        <v>44</v>
      </c>
      <c r="D234" s="275" t="s">
        <v>120</v>
      </c>
      <c r="E234" s="276"/>
      <c r="F234" s="276"/>
      <c r="G234" s="276"/>
      <c r="H234" s="276"/>
      <c r="I234" s="276"/>
      <c r="J234" s="276"/>
      <c r="K234" s="276"/>
      <c r="L234" s="276"/>
      <c r="M234" s="276"/>
      <c r="N234" s="276"/>
      <c r="O234" s="277"/>
      <c r="P234" s="345"/>
      <c r="Q234" s="215"/>
      <c r="R234" s="215"/>
      <c r="S234" s="215"/>
      <c r="T234" s="215"/>
      <c r="U234" s="346"/>
      <c r="V234" s="325"/>
      <c r="W234" s="326"/>
      <c r="X234" s="327"/>
      <c r="Y234" s="325"/>
      <c r="Z234" s="326"/>
      <c r="AA234" s="327"/>
      <c r="AB234" s="325"/>
      <c r="AC234" s="326"/>
      <c r="AD234" s="327"/>
      <c r="AH234" s="116">
        <f t="shared" si="165"/>
        <v>0</v>
      </c>
      <c r="AI234" s="125">
        <f t="shared" si="166"/>
        <v>0</v>
      </c>
      <c r="AJ234" s="127">
        <f t="shared" si="167"/>
        <v>0</v>
      </c>
      <c r="AK234" s="117">
        <f t="shared" si="168"/>
        <v>0</v>
      </c>
      <c r="AM234" s="121"/>
      <c r="AN234" s="121"/>
      <c r="AO234" s="121"/>
      <c r="AP234" s="121"/>
      <c r="AQ234" s="129">
        <f>SUM(AQ231:AQ233)</f>
        <v>0</v>
      </c>
      <c r="AS234" s="12">
        <f t="shared" si="170"/>
        <v>9</v>
      </c>
      <c r="AT234" s="12">
        <f t="shared" si="171"/>
        <v>0</v>
      </c>
    </row>
    <row r="235" spans="1:74" ht="15" customHeight="1" x14ac:dyDescent="0.2">
      <c r="C235" s="78" t="s">
        <v>46</v>
      </c>
      <c r="D235" s="275" t="s">
        <v>121</v>
      </c>
      <c r="E235" s="276"/>
      <c r="F235" s="276"/>
      <c r="G235" s="276"/>
      <c r="H235" s="276"/>
      <c r="I235" s="276"/>
      <c r="J235" s="276"/>
      <c r="K235" s="276"/>
      <c r="L235" s="276"/>
      <c r="M235" s="276"/>
      <c r="N235" s="276"/>
      <c r="O235" s="277"/>
      <c r="P235" s="345"/>
      <c r="Q235" s="215"/>
      <c r="R235" s="215"/>
      <c r="S235" s="215"/>
      <c r="T235" s="215"/>
      <c r="U235" s="346"/>
      <c r="V235" s="325"/>
      <c r="W235" s="326"/>
      <c r="X235" s="327"/>
      <c r="Y235" s="325"/>
      <c r="Z235" s="326"/>
      <c r="AA235" s="327"/>
      <c r="AB235" s="325"/>
      <c r="AC235" s="326"/>
      <c r="AD235" s="327"/>
      <c r="AH235" s="116">
        <f t="shared" si="165"/>
        <v>0</v>
      </c>
      <c r="AI235" s="125">
        <f t="shared" si="166"/>
        <v>0</v>
      </c>
      <c r="AJ235" s="127">
        <f t="shared" si="167"/>
        <v>0</v>
      </c>
      <c r="AK235" s="117">
        <f t="shared" si="168"/>
        <v>0</v>
      </c>
      <c r="AS235" s="12">
        <f t="shared" si="170"/>
        <v>9</v>
      </c>
      <c r="AT235" s="12">
        <f t="shared" si="171"/>
        <v>0</v>
      </c>
    </row>
    <row r="236" spans="1:74" ht="15" customHeight="1" x14ac:dyDescent="0.2">
      <c r="C236" s="78" t="s">
        <v>48</v>
      </c>
      <c r="D236" s="275" t="s">
        <v>122</v>
      </c>
      <c r="E236" s="276"/>
      <c r="F236" s="276"/>
      <c r="G236" s="276"/>
      <c r="H236" s="276"/>
      <c r="I236" s="276"/>
      <c r="J236" s="276"/>
      <c r="K236" s="276"/>
      <c r="L236" s="276"/>
      <c r="M236" s="276"/>
      <c r="N236" s="276"/>
      <c r="O236" s="277"/>
      <c r="P236" s="345"/>
      <c r="Q236" s="215"/>
      <c r="R236" s="215"/>
      <c r="S236" s="215"/>
      <c r="T236" s="215"/>
      <c r="U236" s="346"/>
      <c r="V236" s="325"/>
      <c r="W236" s="326"/>
      <c r="X236" s="327"/>
      <c r="Y236" s="325"/>
      <c r="Z236" s="326"/>
      <c r="AA236" s="327"/>
      <c r="AB236" s="325"/>
      <c r="AC236" s="326"/>
      <c r="AD236" s="327"/>
      <c r="AH236" s="116">
        <f t="shared" si="165"/>
        <v>0</v>
      </c>
      <c r="AI236" s="125">
        <f t="shared" si="166"/>
        <v>0</v>
      </c>
      <c r="AJ236" s="127">
        <f t="shared" si="167"/>
        <v>0</v>
      </c>
      <c r="AK236" s="117">
        <f t="shared" si="168"/>
        <v>0</v>
      </c>
      <c r="AS236" s="12">
        <f t="shared" si="170"/>
        <v>9</v>
      </c>
      <c r="AT236" s="12">
        <f t="shared" si="171"/>
        <v>0</v>
      </c>
    </row>
    <row r="237" spans="1:74" ht="15" customHeight="1" x14ac:dyDescent="0.2">
      <c r="C237" s="78" t="s">
        <v>50</v>
      </c>
      <c r="D237" s="275" t="s">
        <v>123</v>
      </c>
      <c r="E237" s="276"/>
      <c r="F237" s="276"/>
      <c r="G237" s="276"/>
      <c r="H237" s="276"/>
      <c r="I237" s="276"/>
      <c r="J237" s="276"/>
      <c r="K237" s="276"/>
      <c r="L237" s="276"/>
      <c r="M237" s="276"/>
      <c r="N237" s="276"/>
      <c r="O237" s="277"/>
      <c r="P237" s="345"/>
      <c r="Q237" s="215"/>
      <c r="R237" s="215"/>
      <c r="S237" s="215"/>
      <c r="T237" s="215"/>
      <c r="U237" s="346"/>
      <c r="V237" s="325"/>
      <c r="W237" s="326"/>
      <c r="X237" s="327"/>
      <c r="Y237" s="325"/>
      <c r="Z237" s="326"/>
      <c r="AA237" s="327"/>
      <c r="AB237" s="325"/>
      <c r="AC237" s="326"/>
      <c r="AD237" s="327"/>
      <c r="AH237" s="116">
        <f t="shared" si="165"/>
        <v>0</v>
      </c>
      <c r="AI237" s="125">
        <f t="shared" si="166"/>
        <v>0</v>
      </c>
      <c r="AJ237" s="127">
        <f t="shared" si="167"/>
        <v>0</v>
      </c>
      <c r="AK237" s="117">
        <f t="shared" si="168"/>
        <v>0</v>
      </c>
      <c r="AS237" s="12">
        <f t="shared" si="170"/>
        <v>9</v>
      </c>
      <c r="AT237" s="12">
        <f t="shared" si="171"/>
        <v>0</v>
      </c>
    </row>
    <row r="238" spans="1:74" ht="15" customHeight="1" x14ac:dyDescent="0.2">
      <c r="C238" s="78" t="s">
        <v>52</v>
      </c>
      <c r="D238" s="275" t="s">
        <v>124</v>
      </c>
      <c r="E238" s="276"/>
      <c r="F238" s="276"/>
      <c r="G238" s="276"/>
      <c r="H238" s="276"/>
      <c r="I238" s="276"/>
      <c r="J238" s="276"/>
      <c r="K238" s="276"/>
      <c r="L238" s="276"/>
      <c r="M238" s="276"/>
      <c r="N238" s="276"/>
      <c r="O238" s="277"/>
      <c r="P238" s="345"/>
      <c r="Q238" s="215"/>
      <c r="R238" s="215"/>
      <c r="S238" s="215"/>
      <c r="T238" s="215"/>
      <c r="U238" s="346"/>
      <c r="V238" s="325"/>
      <c r="W238" s="326"/>
      <c r="X238" s="327"/>
      <c r="Y238" s="325"/>
      <c r="Z238" s="326"/>
      <c r="AA238" s="327"/>
      <c r="AB238" s="325"/>
      <c r="AC238" s="326"/>
      <c r="AD238" s="327"/>
      <c r="AH238" s="116">
        <f t="shared" si="165"/>
        <v>0</v>
      </c>
      <c r="AI238" s="125">
        <f t="shared" si="166"/>
        <v>0</v>
      </c>
      <c r="AJ238" s="127">
        <f t="shared" si="167"/>
        <v>0</v>
      </c>
      <c r="AK238" s="117">
        <f t="shared" si="168"/>
        <v>0</v>
      </c>
      <c r="AS238" s="12">
        <f t="shared" si="170"/>
        <v>9</v>
      </c>
      <c r="AT238" s="12">
        <f t="shared" si="171"/>
        <v>0</v>
      </c>
    </row>
    <row r="239" spans="1:74" ht="15" customHeight="1" x14ac:dyDescent="0.2">
      <c r="C239" s="78" t="s">
        <v>30</v>
      </c>
      <c r="D239" s="275" t="s">
        <v>125</v>
      </c>
      <c r="E239" s="276"/>
      <c r="F239" s="276"/>
      <c r="G239" s="276"/>
      <c r="H239" s="276"/>
      <c r="I239" s="276"/>
      <c r="J239" s="276"/>
      <c r="K239" s="276"/>
      <c r="L239" s="276"/>
      <c r="M239" s="276"/>
      <c r="N239" s="276"/>
      <c r="O239" s="276"/>
      <c r="P239" s="345"/>
      <c r="Q239" s="215"/>
      <c r="R239" s="215"/>
      <c r="S239" s="215"/>
      <c r="T239" s="215"/>
      <c r="U239" s="346"/>
      <c r="V239" s="325"/>
      <c r="W239" s="326"/>
      <c r="X239" s="327"/>
      <c r="Y239" s="325"/>
      <c r="Z239" s="326"/>
      <c r="AA239" s="327"/>
      <c r="AB239" s="325"/>
      <c r="AC239" s="326"/>
      <c r="AD239" s="327"/>
      <c r="AH239" s="116">
        <f t="shared" si="165"/>
        <v>0</v>
      </c>
      <c r="AI239" s="125">
        <f t="shared" si="166"/>
        <v>0</v>
      </c>
      <c r="AJ239" s="127">
        <f t="shared" si="167"/>
        <v>0</v>
      </c>
      <c r="AK239" s="117">
        <f t="shared" si="168"/>
        <v>0</v>
      </c>
      <c r="AS239" s="12">
        <f t="shared" si="170"/>
        <v>9</v>
      </c>
      <c r="AT239" s="12">
        <f t="shared" si="171"/>
        <v>0</v>
      </c>
    </row>
    <row r="240" spans="1:74" ht="24" customHeight="1" x14ac:dyDescent="0.2">
      <c r="C240" s="78" t="s">
        <v>100</v>
      </c>
      <c r="D240" s="275" t="s">
        <v>126</v>
      </c>
      <c r="E240" s="276"/>
      <c r="F240" s="276"/>
      <c r="G240" s="276"/>
      <c r="H240" s="276"/>
      <c r="I240" s="276"/>
      <c r="J240" s="276"/>
      <c r="K240" s="276"/>
      <c r="L240" s="276"/>
      <c r="M240" s="276"/>
      <c r="N240" s="276"/>
      <c r="O240" s="276"/>
      <c r="P240" s="345"/>
      <c r="Q240" s="215"/>
      <c r="R240" s="215"/>
      <c r="S240" s="215"/>
      <c r="T240" s="215"/>
      <c r="U240" s="346"/>
      <c r="V240" s="325"/>
      <c r="W240" s="326"/>
      <c r="X240" s="327"/>
      <c r="Y240" s="325"/>
      <c r="Z240" s="326"/>
      <c r="AA240" s="327"/>
      <c r="AB240" s="325"/>
      <c r="AC240" s="326"/>
      <c r="AD240" s="327"/>
      <c r="AH240" s="116">
        <f t="shared" si="165"/>
        <v>0</v>
      </c>
      <c r="AI240" s="125">
        <f t="shared" si="166"/>
        <v>0</v>
      </c>
      <c r="AJ240" s="127">
        <f t="shared" si="167"/>
        <v>0</v>
      </c>
      <c r="AK240" s="117">
        <f t="shared" si="168"/>
        <v>0</v>
      </c>
      <c r="AS240" s="12">
        <f t="shared" si="170"/>
        <v>9</v>
      </c>
      <c r="AT240" s="12">
        <f t="shared" si="171"/>
        <v>0</v>
      </c>
    </row>
    <row r="241" spans="1:46" ht="15" customHeight="1" x14ac:dyDescent="0.2">
      <c r="C241" s="78" t="s">
        <v>102</v>
      </c>
      <c r="D241" s="275" t="s">
        <v>191</v>
      </c>
      <c r="E241" s="276"/>
      <c r="F241" s="276"/>
      <c r="G241" s="276"/>
      <c r="H241" s="276"/>
      <c r="I241" s="276"/>
      <c r="J241" s="276"/>
      <c r="K241" s="276"/>
      <c r="L241" s="276"/>
      <c r="M241" s="276"/>
      <c r="N241" s="276"/>
      <c r="O241" s="277"/>
      <c r="P241" s="345"/>
      <c r="Q241" s="215"/>
      <c r="R241" s="215"/>
      <c r="S241" s="215"/>
      <c r="T241" s="215"/>
      <c r="U241" s="346"/>
      <c r="V241" s="325"/>
      <c r="W241" s="326"/>
      <c r="X241" s="327"/>
      <c r="Y241" s="325"/>
      <c r="Z241" s="326"/>
      <c r="AA241" s="327"/>
      <c r="AB241" s="325"/>
      <c r="AC241" s="326"/>
      <c r="AD241" s="327"/>
      <c r="AH241" s="116">
        <f t="shared" si="165"/>
        <v>0</v>
      </c>
      <c r="AI241" s="125">
        <f t="shared" si="166"/>
        <v>0</v>
      </c>
      <c r="AJ241" s="127">
        <f t="shared" si="167"/>
        <v>0</v>
      </c>
      <c r="AK241" s="117">
        <f t="shared" si="168"/>
        <v>0</v>
      </c>
      <c r="AS241" s="12">
        <f t="shared" si="170"/>
        <v>9</v>
      </c>
      <c r="AT241" s="12">
        <f t="shared" si="171"/>
        <v>0</v>
      </c>
    </row>
    <row r="242" spans="1:46" ht="15" customHeight="1" x14ac:dyDescent="0.2">
      <c r="C242" s="78" t="s">
        <v>104</v>
      </c>
      <c r="D242" s="275" t="s">
        <v>127</v>
      </c>
      <c r="E242" s="276"/>
      <c r="F242" s="276"/>
      <c r="G242" s="276"/>
      <c r="H242" s="276"/>
      <c r="I242" s="276"/>
      <c r="J242" s="276"/>
      <c r="K242" s="276"/>
      <c r="L242" s="276"/>
      <c r="M242" s="276"/>
      <c r="N242" s="276"/>
      <c r="O242" s="277"/>
      <c r="P242" s="345"/>
      <c r="Q242" s="215"/>
      <c r="R242" s="215"/>
      <c r="S242" s="215"/>
      <c r="T242" s="215"/>
      <c r="U242" s="346"/>
      <c r="V242" s="325"/>
      <c r="W242" s="326"/>
      <c r="X242" s="327"/>
      <c r="Y242" s="325"/>
      <c r="Z242" s="326"/>
      <c r="AA242" s="327"/>
      <c r="AB242" s="325"/>
      <c r="AC242" s="326"/>
      <c r="AD242" s="327"/>
      <c r="AH242" s="116">
        <f t="shared" si="165"/>
        <v>0</v>
      </c>
      <c r="AI242" s="125">
        <f t="shared" si="166"/>
        <v>0</v>
      </c>
      <c r="AJ242" s="127">
        <f t="shared" si="167"/>
        <v>0</v>
      </c>
      <c r="AK242" s="117">
        <f t="shared" si="168"/>
        <v>0</v>
      </c>
      <c r="AS242" s="12">
        <f t="shared" si="170"/>
        <v>9</v>
      </c>
      <c r="AT242" s="12">
        <f t="shared" si="171"/>
        <v>0</v>
      </c>
    </row>
    <row r="243" spans="1:46" ht="15" customHeight="1" x14ac:dyDescent="0.2">
      <c r="C243" s="78" t="s">
        <v>106</v>
      </c>
      <c r="D243" s="275" t="s">
        <v>128</v>
      </c>
      <c r="E243" s="276"/>
      <c r="F243" s="276"/>
      <c r="G243" s="276"/>
      <c r="H243" s="276"/>
      <c r="I243" s="276"/>
      <c r="J243" s="276"/>
      <c r="K243" s="276"/>
      <c r="L243" s="276"/>
      <c r="M243" s="276"/>
      <c r="N243" s="276"/>
      <c r="O243" s="277"/>
      <c r="P243" s="345"/>
      <c r="Q243" s="215"/>
      <c r="R243" s="215"/>
      <c r="S243" s="215"/>
      <c r="T243" s="215"/>
      <c r="U243" s="346"/>
      <c r="V243" s="325"/>
      <c r="W243" s="326"/>
      <c r="X243" s="327"/>
      <c r="Y243" s="325"/>
      <c r="Z243" s="326"/>
      <c r="AA243" s="327"/>
      <c r="AB243" s="325"/>
      <c r="AC243" s="326"/>
      <c r="AD243" s="327"/>
      <c r="AH243" s="116">
        <f t="shared" si="165"/>
        <v>0</v>
      </c>
      <c r="AI243" s="125">
        <f t="shared" si="166"/>
        <v>0</v>
      </c>
      <c r="AJ243" s="127">
        <f t="shared" si="167"/>
        <v>0</v>
      </c>
      <c r="AK243" s="117">
        <f t="shared" si="168"/>
        <v>0</v>
      </c>
      <c r="AS243" s="12">
        <f t="shared" si="170"/>
        <v>9</v>
      </c>
      <c r="AT243" s="12">
        <f t="shared" si="171"/>
        <v>0</v>
      </c>
    </row>
    <row r="244" spans="1:46" ht="15" customHeight="1" x14ac:dyDescent="0.2">
      <c r="C244" s="78" t="s">
        <v>108</v>
      </c>
      <c r="D244" s="275" t="s">
        <v>129</v>
      </c>
      <c r="E244" s="276"/>
      <c r="F244" s="276"/>
      <c r="G244" s="276"/>
      <c r="H244" s="276"/>
      <c r="I244" s="276"/>
      <c r="J244" s="276"/>
      <c r="K244" s="276"/>
      <c r="L244" s="276"/>
      <c r="M244" s="276"/>
      <c r="N244" s="276"/>
      <c r="O244" s="277"/>
      <c r="P244" s="345"/>
      <c r="Q244" s="215"/>
      <c r="R244" s="215"/>
      <c r="S244" s="215"/>
      <c r="T244" s="215"/>
      <c r="U244" s="346"/>
      <c r="V244" s="325"/>
      <c r="W244" s="326"/>
      <c r="X244" s="327"/>
      <c r="Y244" s="325"/>
      <c r="Z244" s="326"/>
      <c r="AA244" s="327"/>
      <c r="AB244" s="325"/>
      <c r="AC244" s="326"/>
      <c r="AD244" s="327"/>
      <c r="AH244" s="116">
        <f t="shared" si="165"/>
        <v>0</v>
      </c>
      <c r="AI244" s="125">
        <f t="shared" si="166"/>
        <v>0</v>
      </c>
      <c r="AJ244" s="127">
        <f t="shared" si="167"/>
        <v>0</v>
      </c>
      <c r="AK244" s="117">
        <f t="shared" si="168"/>
        <v>0</v>
      </c>
      <c r="AS244" s="12">
        <f t="shared" si="170"/>
        <v>9</v>
      </c>
      <c r="AT244" s="12">
        <f t="shared" si="171"/>
        <v>0</v>
      </c>
    </row>
    <row r="245" spans="1:46" ht="15" customHeight="1" x14ac:dyDescent="0.2">
      <c r="C245" s="78" t="s">
        <v>110</v>
      </c>
      <c r="D245" s="275" t="s">
        <v>130</v>
      </c>
      <c r="E245" s="276"/>
      <c r="F245" s="276"/>
      <c r="G245" s="276"/>
      <c r="H245" s="276"/>
      <c r="I245" s="276"/>
      <c r="J245" s="276"/>
      <c r="K245" s="276"/>
      <c r="L245" s="276"/>
      <c r="M245" s="276"/>
      <c r="N245" s="276"/>
      <c r="O245" s="277"/>
      <c r="P245" s="345"/>
      <c r="Q245" s="215"/>
      <c r="R245" s="215"/>
      <c r="S245" s="215"/>
      <c r="T245" s="215"/>
      <c r="U245" s="346"/>
      <c r="V245" s="325"/>
      <c r="W245" s="326"/>
      <c r="X245" s="327"/>
      <c r="Y245" s="325"/>
      <c r="Z245" s="326"/>
      <c r="AA245" s="327"/>
      <c r="AB245" s="325"/>
      <c r="AC245" s="326"/>
      <c r="AD245" s="327"/>
      <c r="AH245" s="116">
        <f t="shared" si="165"/>
        <v>0</v>
      </c>
      <c r="AI245" s="125">
        <f t="shared" si="166"/>
        <v>0</v>
      </c>
      <c r="AJ245" s="127">
        <f t="shared" si="167"/>
        <v>0</v>
      </c>
      <c r="AK245" s="117">
        <f t="shared" si="168"/>
        <v>0</v>
      </c>
      <c r="AS245" s="12">
        <f t="shared" si="170"/>
        <v>9</v>
      </c>
      <c r="AT245" s="12">
        <f t="shared" si="171"/>
        <v>0</v>
      </c>
    </row>
    <row r="246" spans="1:46" ht="15" customHeight="1" x14ac:dyDescent="0.2">
      <c r="C246" s="78" t="s">
        <v>112</v>
      </c>
      <c r="D246" s="275" t="s">
        <v>131</v>
      </c>
      <c r="E246" s="276"/>
      <c r="F246" s="276"/>
      <c r="G246" s="276"/>
      <c r="H246" s="276"/>
      <c r="I246" s="276"/>
      <c r="J246" s="276"/>
      <c r="K246" s="276"/>
      <c r="L246" s="276"/>
      <c r="M246" s="276"/>
      <c r="N246" s="276"/>
      <c r="O246" s="277"/>
      <c r="P246" s="345"/>
      <c r="Q246" s="215"/>
      <c r="R246" s="215"/>
      <c r="S246" s="215"/>
      <c r="T246" s="215"/>
      <c r="U246" s="346"/>
      <c r="V246" s="325"/>
      <c r="W246" s="326"/>
      <c r="X246" s="327"/>
      <c r="Y246" s="325"/>
      <c r="Z246" s="326"/>
      <c r="AA246" s="327"/>
      <c r="AB246" s="325"/>
      <c r="AC246" s="326"/>
      <c r="AD246" s="327"/>
      <c r="AH246" s="116">
        <f t="shared" si="165"/>
        <v>0</v>
      </c>
      <c r="AI246" s="125">
        <f t="shared" si="166"/>
        <v>0</v>
      </c>
      <c r="AJ246" s="127">
        <f t="shared" si="167"/>
        <v>0</v>
      </c>
      <c r="AK246" s="117">
        <f t="shared" si="168"/>
        <v>0</v>
      </c>
      <c r="AS246" s="12">
        <f t="shared" si="170"/>
        <v>9</v>
      </c>
      <c r="AT246" s="12">
        <f t="shared" si="171"/>
        <v>0</v>
      </c>
    </row>
    <row r="247" spans="1:46" ht="15" customHeight="1" x14ac:dyDescent="0.2">
      <c r="C247" s="78" t="s">
        <v>132</v>
      </c>
      <c r="D247" s="275" t="s">
        <v>539</v>
      </c>
      <c r="E247" s="276"/>
      <c r="F247" s="276"/>
      <c r="G247" s="276"/>
      <c r="H247" s="276"/>
      <c r="I247" s="276"/>
      <c r="J247" s="276"/>
      <c r="K247" s="276"/>
      <c r="L247" s="276"/>
      <c r="M247" s="276"/>
      <c r="N247" s="276"/>
      <c r="O247" s="277"/>
      <c r="P247" s="345"/>
      <c r="Q247" s="215"/>
      <c r="R247" s="215"/>
      <c r="S247" s="215"/>
      <c r="T247" s="215"/>
      <c r="U247" s="346"/>
      <c r="V247" s="325"/>
      <c r="W247" s="326"/>
      <c r="X247" s="327"/>
      <c r="Y247" s="325"/>
      <c r="Z247" s="326"/>
      <c r="AA247" s="327"/>
      <c r="AB247" s="325"/>
      <c r="AC247" s="326"/>
      <c r="AD247" s="327"/>
      <c r="AG247" s="130">
        <f>+IF(AH229=255,0,IF(OR(AND(P247=1,F250&lt;&gt;""),AND(P247=2,F250=""),AND(P247=9,F250="")),0,1))</f>
        <v>0</v>
      </c>
      <c r="AH247" s="116">
        <f t="shared" si="165"/>
        <v>0</v>
      </c>
      <c r="AI247" s="125">
        <f t="shared" si="166"/>
        <v>0</v>
      </c>
      <c r="AJ247" s="127">
        <f t="shared" si="167"/>
        <v>0</v>
      </c>
      <c r="AK247" s="117">
        <f>IF($AH$229=255,0,IF(OR(AND(AH247=0,AI247&gt;0),AND(AH247="ns",AJ247&gt;0),AND(AH247="ns",AI247=0,AJ247=0)),1,IF(OR(AND(AH247&gt;0,AI247=2),AND(AH247="ns",AI247=2),AND(AH247="ns",AJ247=0,AI247&gt;0),AH247=AJ247),0,1)))</f>
        <v>0</v>
      </c>
      <c r="AS247" s="12">
        <f t="shared" si="170"/>
        <v>9</v>
      </c>
      <c r="AT247" s="12">
        <f t="shared" si="171"/>
        <v>0</v>
      </c>
    </row>
    <row r="248" spans="1:46" ht="15" customHeight="1" x14ac:dyDescent="0.2">
      <c r="U248" s="68" t="s">
        <v>53</v>
      </c>
      <c r="V248" s="337">
        <f>IF(AND(SUM(V231:X247)=0,COUNTIF(V231:X247,"NS")&gt;0),"NS",SUM(V231:X247))</f>
        <v>0</v>
      </c>
      <c r="W248" s="338"/>
      <c r="X248" s="339"/>
      <c r="Y248" s="337">
        <f t="shared" ref="Y248:AB248" si="172">IF(AND(SUM(Y231:AA247)=0,COUNTIF(Y231:AA247,"NS")&gt;0),"NS",SUM(Y231:AA247))</f>
        <v>0</v>
      </c>
      <c r="Z248" s="338"/>
      <c r="AA248" s="339"/>
      <c r="AB248" s="337">
        <f t="shared" si="172"/>
        <v>0</v>
      </c>
      <c r="AC248" s="338"/>
      <c r="AD248" s="339"/>
      <c r="AK248" s="130">
        <f>+SUM(AK231:AK247)</f>
        <v>0</v>
      </c>
      <c r="AT248" s="130">
        <f>+SUM(AT231:AT247)</f>
        <v>0</v>
      </c>
    </row>
    <row r="249" spans="1:46" ht="15" customHeight="1" x14ac:dyDescent="0.2"/>
    <row r="250" spans="1:46" ht="45" customHeight="1" x14ac:dyDescent="0.2">
      <c r="B250" s="17"/>
      <c r="C250" s="344" t="s">
        <v>788</v>
      </c>
      <c r="D250" s="344"/>
      <c r="E250" s="344"/>
      <c r="F250" s="328"/>
      <c r="G250" s="328"/>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row>
    <row r="251" spans="1:46" ht="15" customHeight="1" x14ac:dyDescent="0.2">
      <c r="B251" s="228" t="str">
        <f>IF(AG247=0,"","Error: Debe especificar el otro.")</f>
        <v/>
      </c>
      <c r="C251" s="228"/>
      <c r="D251" s="228"/>
      <c r="E251" s="228"/>
      <c r="F251" s="228"/>
      <c r="G251" s="228"/>
      <c r="H251" s="228"/>
      <c r="I251" s="228"/>
      <c r="J251" s="228"/>
      <c r="K251" s="228"/>
      <c r="L251" s="228"/>
      <c r="M251" s="228"/>
      <c r="N251" s="228"/>
      <c r="O251" s="228"/>
      <c r="P251" s="228"/>
      <c r="Q251" s="228"/>
      <c r="R251" s="228"/>
      <c r="S251" s="228"/>
      <c r="T251" s="228"/>
      <c r="U251" s="228"/>
      <c r="V251" s="228"/>
      <c r="W251" s="228"/>
      <c r="X251" s="228"/>
      <c r="Y251" s="228"/>
      <c r="Z251" s="228"/>
      <c r="AA251" s="228"/>
      <c r="AB251" s="228"/>
      <c r="AC251" s="228"/>
      <c r="AD251" s="228"/>
    </row>
    <row r="252" spans="1:46" s="17" customFormat="1" ht="24" customHeight="1" x14ac:dyDescent="0.2">
      <c r="A252" s="66"/>
      <c r="B252" s="48"/>
      <c r="C252" s="242" t="s">
        <v>550</v>
      </c>
      <c r="D252" s="242"/>
      <c r="E252" s="242"/>
      <c r="F252" s="242"/>
      <c r="G252" s="242"/>
      <c r="H252" s="242"/>
      <c r="I252" s="242"/>
      <c r="J252" s="242"/>
      <c r="K252" s="242"/>
      <c r="L252" s="242"/>
      <c r="M252" s="242"/>
      <c r="N252" s="242"/>
      <c r="O252" s="242"/>
      <c r="P252" s="242"/>
      <c r="Q252" s="242"/>
      <c r="R252" s="242"/>
      <c r="S252" s="242"/>
      <c r="T252" s="242"/>
      <c r="U252" s="242"/>
      <c r="V252" s="242"/>
      <c r="W252" s="242"/>
      <c r="X252" s="242"/>
      <c r="Y252" s="242"/>
      <c r="Z252" s="242"/>
      <c r="AA252" s="242"/>
      <c r="AB252" s="242"/>
      <c r="AC252" s="242"/>
      <c r="AD252" s="242"/>
      <c r="AF252" s="113"/>
    </row>
    <row r="253" spans="1:46" s="17" customFormat="1" ht="60" customHeight="1" x14ac:dyDescent="0.2">
      <c r="A253" s="66"/>
      <c r="B253" s="48"/>
      <c r="C253" s="378"/>
      <c r="D253" s="378"/>
      <c r="E253" s="378"/>
      <c r="F253" s="378"/>
      <c r="G253" s="378"/>
      <c r="H253" s="378"/>
      <c r="I253" s="378"/>
      <c r="J253" s="378"/>
      <c r="K253" s="378"/>
      <c r="L253" s="378"/>
      <c r="M253" s="378"/>
      <c r="N253" s="378"/>
      <c r="O253" s="378"/>
      <c r="P253" s="378"/>
      <c r="Q253" s="378"/>
      <c r="R253" s="378"/>
      <c r="S253" s="378"/>
      <c r="T253" s="378"/>
      <c r="U253" s="378"/>
      <c r="V253" s="378"/>
      <c r="W253" s="378"/>
      <c r="X253" s="378"/>
      <c r="Y253" s="378"/>
      <c r="Z253" s="378"/>
      <c r="AA253" s="378"/>
      <c r="AB253" s="378"/>
      <c r="AC253" s="378"/>
      <c r="AD253" s="378"/>
      <c r="AF253" s="113"/>
    </row>
    <row r="254" spans="1:46" s="17" customFormat="1" ht="15" customHeight="1" x14ac:dyDescent="0.2">
      <c r="A254" s="66"/>
      <c r="B254" s="225" t="str">
        <f>IF(AT248=0,"","Error: Debe completar toda la información requerida.")</f>
        <v/>
      </c>
      <c r="C254" s="225"/>
      <c r="D254" s="225"/>
      <c r="E254" s="225"/>
      <c r="F254" s="225"/>
      <c r="G254" s="225"/>
      <c r="H254" s="225"/>
      <c r="I254" s="225"/>
      <c r="J254" s="225"/>
      <c r="K254" s="225"/>
      <c r="L254" s="225"/>
      <c r="M254" s="225"/>
      <c r="N254" s="225"/>
      <c r="O254" s="225"/>
      <c r="P254" s="225"/>
      <c r="Q254" s="225"/>
      <c r="R254" s="225"/>
      <c r="S254" s="225"/>
      <c r="T254" s="225"/>
      <c r="U254" s="225"/>
      <c r="V254" s="225"/>
      <c r="W254" s="225"/>
      <c r="X254" s="225"/>
      <c r="Y254" s="225"/>
      <c r="Z254" s="225"/>
      <c r="AA254" s="225"/>
      <c r="AB254" s="225"/>
      <c r="AC254" s="225"/>
      <c r="AD254" s="225"/>
      <c r="AF254" s="113"/>
    </row>
    <row r="255" spans="1:46" s="17" customFormat="1" ht="15" customHeight="1" x14ac:dyDescent="0.2">
      <c r="A255" s="66"/>
      <c r="B255" s="228" t="str">
        <f>IF(AQ234=0,"","Error: Verificar las cantidades con las de la pregunta 8.")</f>
        <v/>
      </c>
      <c r="C255" s="228"/>
      <c r="D255" s="228"/>
      <c r="E255" s="228"/>
      <c r="F255" s="228"/>
      <c r="G255" s="228"/>
      <c r="H255" s="228"/>
      <c r="I255" s="228"/>
      <c r="J255" s="228"/>
      <c r="K255" s="228"/>
      <c r="L255" s="228"/>
      <c r="M255" s="228"/>
      <c r="N255" s="228"/>
      <c r="O255" s="228"/>
      <c r="P255" s="228"/>
      <c r="Q255" s="228"/>
      <c r="R255" s="228"/>
      <c r="S255" s="228"/>
      <c r="T255" s="228"/>
      <c r="U255" s="228"/>
      <c r="V255" s="228"/>
      <c r="W255" s="228"/>
      <c r="X255" s="228"/>
      <c r="Y255" s="228"/>
      <c r="Z255" s="228"/>
      <c r="AA255" s="228"/>
      <c r="AB255" s="228"/>
      <c r="AC255" s="228"/>
      <c r="AD255" s="228"/>
      <c r="AF255" s="113"/>
    </row>
    <row r="256" spans="1:46" s="17" customFormat="1" ht="15" customHeight="1" thickBot="1" x14ac:dyDescent="0.25">
      <c r="A256" s="66"/>
      <c r="B256" s="228" t="str">
        <f>IF(AK248=0,"","Error: Verificar sumas por desagregados.")</f>
        <v/>
      </c>
      <c r="C256" s="228"/>
      <c r="D256" s="228"/>
      <c r="E256" s="228"/>
      <c r="F256" s="228"/>
      <c r="G256" s="228"/>
      <c r="H256" s="228"/>
      <c r="I256" s="228"/>
      <c r="J256" s="228"/>
      <c r="K256" s="228"/>
      <c r="L256" s="228"/>
      <c r="M256" s="228"/>
      <c r="N256" s="228"/>
      <c r="O256" s="228"/>
      <c r="P256" s="228"/>
      <c r="Q256" s="228"/>
      <c r="R256" s="228"/>
      <c r="S256" s="228"/>
      <c r="T256" s="228"/>
      <c r="U256" s="228"/>
      <c r="V256" s="228"/>
      <c r="W256" s="228"/>
      <c r="X256" s="228"/>
      <c r="Y256" s="228"/>
      <c r="Z256" s="228"/>
      <c r="AA256" s="228"/>
      <c r="AB256" s="228"/>
      <c r="AC256" s="228"/>
      <c r="AD256" s="228"/>
      <c r="AF256" s="113"/>
    </row>
    <row r="257" spans="1:40" ht="15" customHeight="1" thickBot="1" x14ac:dyDescent="0.25">
      <c r="B257" s="296" t="s">
        <v>544</v>
      </c>
      <c r="C257" s="297"/>
      <c r="D257" s="297"/>
      <c r="E257" s="297"/>
      <c r="F257" s="297"/>
      <c r="G257" s="297"/>
      <c r="H257" s="297"/>
      <c r="I257" s="297"/>
      <c r="J257" s="297"/>
      <c r="K257" s="297"/>
      <c r="L257" s="297"/>
      <c r="M257" s="297"/>
      <c r="N257" s="297"/>
      <c r="O257" s="297"/>
      <c r="P257" s="297"/>
      <c r="Q257" s="297"/>
      <c r="R257" s="297"/>
      <c r="S257" s="297"/>
      <c r="T257" s="297"/>
      <c r="U257" s="297"/>
      <c r="V257" s="297"/>
      <c r="W257" s="297"/>
      <c r="X257" s="297"/>
      <c r="Y257" s="297"/>
      <c r="Z257" s="297"/>
      <c r="AA257" s="297"/>
      <c r="AB257" s="297"/>
      <c r="AC257" s="297"/>
      <c r="AD257" s="298"/>
    </row>
    <row r="258" spans="1:40" ht="15" customHeight="1" x14ac:dyDescent="0.2"/>
    <row r="259" spans="1:40" ht="50.25" customHeight="1" x14ac:dyDescent="0.2">
      <c r="A259" s="6" t="s">
        <v>136</v>
      </c>
      <c r="B259" s="317" t="s">
        <v>831</v>
      </c>
      <c r="C259" s="317"/>
      <c r="D259" s="317"/>
      <c r="E259" s="317"/>
      <c r="F259" s="317"/>
      <c r="G259" s="317"/>
      <c r="H259" s="317"/>
      <c r="I259" s="317"/>
      <c r="J259" s="317"/>
      <c r="K259" s="317"/>
      <c r="L259" s="317"/>
      <c r="M259" s="317"/>
      <c r="N259" s="317"/>
      <c r="O259" s="317"/>
      <c r="P259" s="317"/>
      <c r="Q259" s="317"/>
      <c r="R259" s="317"/>
      <c r="S259" s="317"/>
      <c r="T259" s="317"/>
      <c r="U259" s="317"/>
      <c r="V259" s="317"/>
      <c r="W259" s="317"/>
      <c r="X259" s="317"/>
      <c r="Y259" s="317"/>
      <c r="Z259" s="317"/>
      <c r="AA259" s="317"/>
      <c r="AB259" s="317"/>
      <c r="AC259" s="317"/>
      <c r="AD259" s="317"/>
    </row>
    <row r="260" spans="1:40" ht="24" customHeight="1" x14ac:dyDescent="0.2">
      <c r="A260" s="80"/>
      <c r="B260" s="17"/>
      <c r="C260" s="253" t="s">
        <v>603</v>
      </c>
      <c r="D260" s="253"/>
      <c r="E260" s="253"/>
      <c r="F260" s="253"/>
      <c r="G260" s="253"/>
      <c r="H260" s="253"/>
      <c r="I260" s="253"/>
      <c r="J260" s="253"/>
      <c r="K260" s="253"/>
      <c r="L260" s="253"/>
      <c r="M260" s="253"/>
      <c r="N260" s="253"/>
      <c r="O260" s="253"/>
      <c r="P260" s="253"/>
      <c r="Q260" s="253"/>
      <c r="R260" s="253"/>
      <c r="S260" s="253"/>
      <c r="T260" s="253"/>
      <c r="U260" s="253"/>
      <c r="V260" s="253"/>
      <c r="W260" s="253"/>
      <c r="X260" s="253"/>
      <c r="Y260" s="253"/>
      <c r="Z260" s="253"/>
      <c r="AA260" s="253"/>
      <c r="AB260" s="253"/>
      <c r="AC260" s="253"/>
      <c r="AD260" s="253"/>
    </row>
    <row r="261" spans="1:40" ht="60" customHeight="1" x14ac:dyDescent="0.2">
      <c r="A261" s="80"/>
      <c r="B261" s="17"/>
      <c r="C261" s="253" t="s">
        <v>789</v>
      </c>
      <c r="D261" s="253"/>
      <c r="E261" s="253"/>
      <c r="F261" s="253"/>
      <c r="G261" s="253"/>
      <c r="H261" s="253"/>
      <c r="I261" s="253"/>
      <c r="J261" s="253"/>
      <c r="K261" s="253"/>
      <c r="L261" s="253"/>
      <c r="M261" s="253"/>
      <c r="N261" s="253"/>
      <c r="O261" s="253"/>
      <c r="P261" s="253"/>
      <c r="Q261" s="253"/>
      <c r="R261" s="253"/>
      <c r="S261" s="253"/>
      <c r="T261" s="253"/>
      <c r="U261" s="253"/>
      <c r="V261" s="253"/>
      <c r="W261" s="253"/>
      <c r="X261" s="253"/>
      <c r="Y261" s="253"/>
      <c r="Z261" s="253"/>
      <c r="AA261" s="253"/>
      <c r="AB261" s="253"/>
      <c r="AC261" s="253"/>
      <c r="AD261" s="253"/>
    </row>
    <row r="262" spans="1:40" ht="60" customHeight="1" x14ac:dyDescent="0.2">
      <c r="A262" s="80"/>
      <c r="B262" s="17"/>
      <c r="C262" s="253" t="s">
        <v>790</v>
      </c>
      <c r="D262" s="253"/>
      <c r="E262" s="253"/>
      <c r="F262" s="253"/>
      <c r="G262" s="253"/>
      <c r="H262" s="253"/>
      <c r="I262" s="253"/>
      <c r="J262" s="253"/>
      <c r="K262" s="253"/>
      <c r="L262" s="253"/>
      <c r="M262" s="253"/>
      <c r="N262" s="253"/>
      <c r="O262" s="253"/>
      <c r="P262" s="253"/>
      <c r="Q262" s="253"/>
      <c r="R262" s="253"/>
      <c r="S262" s="253"/>
      <c r="T262" s="253"/>
      <c r="U262" s="253"/>
      <c r="V262" s="253"/>
      <c r="W262" s="253"/>
      <c r="X262" s="253"/>
      <c r="Y262" s="253"/>
      <c r="Z262" s="253"/>
      <c r="AA262" s="253"/>
      <c r="AB262" s="253"/>
      <c r="AC262" s="253"/>
      <c r="AD262" s="253"/>
    </row>
    <row r="263" spans="1:40" ht="48" customHeight="1" x14ac:dyDescent="0.2">
      <c r="A263" s="80"/>
      <c r="B263" s="17"/>
      <c r="C263" s="253" t="s">
        <v>791</v>
      </c>
      <c r="D263" s="253"/>
      <c r="E263" s="253"/>
      <c r="F263" s="253"/>
      <c r="G263" s="253"/>
      <c r="H263" s="253"/>
      <c r="I263" s="253"/>
      <c r="J263" s="253"/>
      <c r="K263" s="253"/>
      <c r="L263" s="253"/>
      <c r="M263" s="253"/>
      <c r="N263" s="253"/>
      <c r="O263" s="253"/>
      <c r="P263" s="253"/>
      <c r="Q263" s="253"/>
      <c r="R263" s="253"/>
      <c r="S263" s="253"/>
      <c r="T263" s="253"/>
      <c r="U263" s="253"/>
      <c r="V263" s="253"/>
      <c r="W263" s="253"/>
      <c r="X263" s="253"/>
      <c r="Y263" s="253"/>
      <c r="Z263" s="253"/>
      <c r="AA263" s="253"/>
      <c r="AB263" s="253"/>
      <c r="AC263" s="253"/>
      <c r="AD263" s="253"/>
    </row>
    <row r="264" spans="1:40" ht="48" customHeight="1" x14ac:dyDescent="0.2">
      <c r="A264" s="80"/>
      <c r="B264" s="17"/>
      <c r="C264" s="252" t="s">
        <v>792</v>
      </c>
      <c r="D264" s="252"/>
      <c r="E264" s="252"/>
      <c r="F264" s="252"/>
      <c r="G264" s="252"/>
      <c r="H264" s="252"/>
      <c r="I264" s="252"/>
      <c r="J264" s="252"/>
      <c r="K264" s="252"/>
      <c r="L264" s="252"/>
      <c r="M264" s="252"/>
      <c r="N264" s="252"/>
      <c r="O264" s="252"/>
      <c r="P264" s="252"/>
      <c r="Q264" s="252"/>
      <c r="R264" s="252"/>
      <c r="S264" s="252"/>
      <c r="T264" s="252"/>
      <c r="U264" s="252"/>
      <c r="V264" s="252"/>
      <c r="W264" s="252"/>
      <c r="X264" s="252"/>
      <c r="Y264" s="252"/>
      <c r="Z264" s="252"/>
      <c r="AA264" s="252"/>
      <c r="AB264" s="252"/>
      <c r="AC264" s="252"/>
      <c r="AD264" s="252"/>
    </row>
    <row r="265" spans="1:40" ht="24" customHeight="1" x14ac:dyDescent="0.2">
      <c r="A265" s="80"/>
      <c r="B265" s="17"/>
      <c r="C265" s="342" t="s">
        <v>793</v>
      </c>
      <c r="D265" s="342"/>
      <c r="E265" s="342"/>
      <c r="F265" s="342"/>
      <c r="G265" s="342"/>
      <c r="H265" s="342"/>
      <c r="I265" s="342"/>
      <c r="J265" s="342"/>
      <c r="K265" s="342"/>
      <c r="L265" s="342"/>
      <c r="M265" s="342"/>
      <c r="N265" s="342"/>
      <c r="O265" s="342"/>
      <c r="P265" s="342"/>
      <c r="Q265" s="342"/>
      <c r="R265" s="342"/>
      <c r="S265" s="342"/>
      <c r="T265" s="342"/>
      <c r="U265" s="342"/>
      <c r="V265" s="342"/>
      <c r="W265" s="342"/>
      <c r="X265" s="342"/>
      <c r="Y265" s="342"/>
      <c r="Z265" s="342"/>
      <c r="AA265" s="342"/>
      <c r="AB265" s="342"/>
      <c r="AC265" s="342"/>
      <c r="AD265" s="342"/>
    </row>
    <row r="266" spans="1:40" ht="15" customHeight="1" x14ac:dyDescent="0.2">
      <c r="AG266" s="12" t="s">
        <v>862</v>
      </c>
    </row>
    <row r="267" spans="1:40" ht="36" customHeight="1" x14ac:dyDescent="0.2">
      <c r="C267" s="282" t="s">
        <v>137</v>
      </c>
      <c r="D267" s="283"/>
      <c r="E267" s="283"/>
      <c r="F267" s="283"/>
      <c r="G267" s="283"/>
      <c r="H267" s="329" t="s">
        <v>605</v>
      </c>
      <c r="I267" s="330"/>
      <c r="J267" s="282" t="s">
        <v>794</v>
      </c>
      <c r="K267" s="283"/>
      <c r="L267" s="283"/>
      <c r="M267" s="270" t="s">
        <v>795</v>
      </c>
      <c r="N267" s="270"/>
      <c r="O267" s="270"/>
      <c r="P267" s="232" t="s">
        <v>606</v>
      </c>
      <c r="Q267" s="266"/>
      <c r="R267" s="266"/>
      <c r="S267" s="266"/>
      <c r="T267" s="266"/>
      <c r="U267" s="266"/>
      <c r="V267" s="266"/>
      <c r="W267" s="266"/>
      <c r="X267" s="266"/>
      <c r="Y267" s="266"/>
      <c r="Z267" s="266"/>
      <c r="AA267" s="266"/>
      <c r="AB267" s="266"/>
      <c r="AC267" s="266"/>
      <c r="AD267" s="233"/>
      <c r="AG267" s="12">
        <f>+COUNTBLANK(H270:AD275)</f>
        <v>138</v>
      </c>
      <c r="AH267" s="12">
        <v>138</v>
      </c>
    </row>
    <row r="268" spans="1:40" ht="72" customHeight="1" x14ac:dyDescent="0.2">
      <c r="C268" s="335"/>
      <c r="D268" s="336"/>
      <c r="E268" s="336"/>
      <c r="F268" s="336"/>
      <c r="G268" s="336"/>
      <c r="H268" s="331"/>
      <c r="I268" s="332"/>
      <c r="J268" s="335"/>
      <c r="K268" s="336"/>
      <c r="L268" s="336"/>
      <c r="M268" s="270"/>
      <c r="N268" s="270"/>
      <c r="O268" s="270"/>
      <c r="P268" s="376" t="s">
        <v>57</v>
      </c>
      <c r="Q268" s="343" t="s">
        <v>58</v>
      </c>
      <c r="R268" s="343"/>
      <c r="S268" s="255" t="s">
        <v>59</v>
      </c>
      <c r="T268" s="341"/>
      <c r="U268" s="255" t="s">
        <v>60</v>
      </c>
      <c r="V268" s="341"/>
      <c r="W268" s="255" t="s">
        <v>61</v>
      </c>
      <c r="X268" s="341"/>
      <c r="Y268" s="255" t="s">
        <v>62</v>
      </c>
      <c r="Z268" s="341"/>
      <c r="AA268" s="255" t="s">
        <v>63</v>
      </c>
      <c r="AB268" s="341"/>
      <c r="AC268" s="255" t="s">
        <v>64</v>
      </c>
      <c r="AD268" s="341"/>
    </row>
    <row r="269" spans="1:40" ht="43.5" customHeight="1" x14ac:dyDescent="0.25">
      <c r="C269" s="285"/>
      <c r="D269" s="286"/>
      <c r="E269" s="286"/>
      <c r="F269" s="286"/>
      <c r="G269" s="286"/>
      <c r="H269" s="333"/>
      <c r="I269" s="334"/>
      <c r="J269" s="285"/>
      <c r="K269" s="286"/>
      <c r="L269" s="286"/>
      <c r="M269" s="270"/>
      <c r="N269" s="270"/>
      <c r="O269" s="270"/>
      <c r="P269" s="377"/>
      <c r="Q269" s="84" t="s">
        <v>65</v>
      </c>
      <c r="R269" s="84" t="s">
        <v>551</v>
      </c>
      <c r="S269" s="84" t="s">
        <v>65</v>
      </c>
      <c r="T269" s="84" t="s">
        <v>551</v>
      </c>
      <c r="U269" s="84" t="s">
        <v>65</v>
      </c>
      <c r="V269" s="84" t="s">
        <v>551</v>
      </c>
      <c r="W269" s="84" t="s">
        <v>65</v>
      </c>
      <c r="X269" s="84" t="s">
        <v>551</v>
      </c>
      <c r="Y269" s="84" t="s">
        <v>65</v>
      </c>
      <c r="Z269" s="84" t="s">
        <v>551</v>
      </c>
      <c r="AA269" s="84" t="s">
        <v>65</v>
      </c>
      <c r="AB269" s="84" t="s">
        <v>551</v>
      </c>
      <c r="AC269" s="84" t="s">
        <v>65</v>
      </c>
      <c r="AD269" s="84" t="s">
        <v>551</v>
      </c>
      <c r="AG269" s="12" t="s">
        <v>861</v>
      </c>
      <c r="AH269" s="12" t="s">
        <v>862</v>
      </c>
      <c r="AI269" s="124" t="s">
        <v>863</v>
      </c>
      <c r="AJ269" s="117" t="s">
        <v>864</v>
      </c>
      <c r="AK269" s="125" t="s">
        <v>865</v>
      </c>
      <c r="AL269" s="117" t="s">
        <v>868</v>
      </c>
      <c r="AN269" s="171" t="s">
        <v>867</v>
      </c>
    </row>
    <row r="270" spans="1:40" ht="15" customHeight="1" x14ac:dyDescent="0.25">
      <c r="C270" s="45" t="s">
        <v>27</v>
      </c>
      <c r="D270" s="281" t="s">
        <v>135</v>
      </c>
      <c r="E270" s="281"/>
      <c r="F270" s="281"/>
      <c r="G270" s="281"/>
      <c r="H270" s="236"/>
      <c r="I270" s="238"/>
      <c r="J270" s="236"/>
      <c r="K270" s="237"/>
      <c r="L270" s="238"/>
      <c r="M270" s="236"/>
      <c r="N270" s="237"/>
      <c r="O270" s="238"/>
      <c r="P270" s="138"/>
      <c r="Q270" s="138"/>
      <c r="R270" s="138"/>
      <c r="S270" s="138"/>
      <c r="T270" s="138"/>
      <c r="U270" s="138"/>
      <c r="V270" s="138"/>
      <c r="W270" s="138"/>
      <c r="X270" s="138"/>
      <c r="Y270" s="138"/>
      <c r="Z270" s="138"/>
      <c r="AA270" s="138"/>
      <c r="AB270" s="138"/>
      <c r="AC270" s="138"/>
      <c r="AD270" s="138"/>
      <c r="AG270" s="12">
        <f>+COUNTBLANK(J270:AD270)</f>
        <v>21</v>
      </c>
      <c r="AH270" s="12">
        <f t="shared" ref="AH270:AH275" si="173">IF($AG$267=138,0,IF(OR(AND(H270="x",AG270=21),AND(H270="",AG270=4)),0,1))</f>
        <v>0</v>
      </c>
      <c r="AI270" s="124">
        <f>P270</f>
        <v>0</v>
      </c>
      <c r="AJ270" s="125">
        <f>COUNTIF(Q270:AD270,"NS")</f>
        <v>0</v>
      </c>
      <c r="AK270" s="126">
        <f>SUM(Q270:AD270)</f>
        <v>0</v>
      </c>
      <c r="AL270" s="117">
        <f t="shared" ref="AL270:AL275" si="174">IF($AG$267=138,0,IF(OR(AND(AI270=0,AJ270&gt;0),AND(AI270="NS",AK270&gt;0),AND(AI270="NS",AK270=0,AJ270=0)),1,IF(OR(AND(AJ270&gt;=2,AK270&lt;AI270),AND(AI270="NS",AK270=0,AJ270&gt;0),AI270=AK270),0,1)))</f>
        <v>0</v>
      </c>
      <c r="AN270" s="171">
        <f>IF($AG$267=138,0,IF(OR(AND(J270=0,M270&gt;0),AND(J270&lt;M270,M270&lt;&gt;"NS")),1,0))</f>
        <v>0</v>
      </c>
    </row>
    <row r="271" spans="1:40" ht="15" customHeight="1" x14ac:dyDescent="0.25">
      <c r="C271" s="45" t="s">
        <v>28</v>
      </c>
      <c r="D271" s="281" t="s">
        <v>138</v>
      </c>
      <c r="E271" s="281"/>
      <c r="F271" s="281"/>
      <c r="G271" s="281"/>
      <c r="H271" s="236"/>
      <c r="I271" s="238"/>
      <c r="J271" s="236"/>
      <c r="K271" s="237"/>
      <c r="L271" s="238"/>
      <c r="M271" s="236"/>
      <c r="N271" s="237"/>
      <c r="O271" s="238"/>
      <c r="P271" s="138"/>
      <c r="Q271" s="138"/>
      <c r="R271" s="138"/>
      <c r="S271" s="138"/>
      <c r="T271" s="138"/>
      <c r="U271" s="138"/>
      <c r="V271" s="138"/>
      <c r="W271" s="138"/>
      <c r="X271" s="138"/>
      <c r="Y271" s="138"/>
      <c r="Z271" s="138"/>
      <c r="AA271" s="138"/>
      <c r="AB271" s="138"/>
      <c r="AC271" s="138"/>
      <c r="AD271" s="138"/>
      <c r="AG271" s="12">
        <f>+COUNTBLANK(J271:AD271)</f>
        <v>21</v>
      </c>
      <c r="AH271" s="12">
        <f t="shared" si="173"/>
        <v>0</v>
      </c>
      <c r="AI271" s="124">
        <f t="shared" ref="AI271:AI275" si="175">P271</f>
        <v>0</v>
      </c>
      <c r="AJ271" s="125">
        <f t="shared" ref="AJ271:AJ275" si="176">COUNTIF(Q271:AD271,"NS")</f>
        <v>0</v>
      </c>
      <c r="AK271" s="126">
        <f t="shared" ref="AK271:AK275" si="177">SUM(Q271:AD271)</f>
        <v>0</v>
      </c>
      <c r="AL271" s="117">
        <f t="shared" si="174"/>
        <v>0</v>
      </c>
      <c r="AN271" s="171">
        <f t="shared" ref="AN271:AN275" si="178">IF($AG$267=138,0,IF(OR(AND(J271=0,M271&gt;0),AND(J271&lt;M271,M271&lt;&gt;"NS")),1,0))</f>
        <v>0</v>
      </c>
    </row>
    <row r="272" spans="1:40" ht="15" customHeight="1" x14ac:dyDescent="0.25">
      <c r="C272" s="45" t="s">
        <v>42</v>
      </c>
      <c r="D272" s="281" t="s">
        <v>552</v>
      </c>
      <c r="E272" s="281"/>
      <c r="F272" s="281"/>
      <c r="G272" s="281"/>
      <c r="H272" s="236"/>
      <c r="I272" s="238"/>
      <c r="J272" s="236"/>
      <c r="K272" s="237"/>
      <c r="L272" s="238"/>
      <c r="M272" s="236"/>
      <c r="N272" s="237"/>
      <c r="O272" s="238"/>
      <c r="P272" s="138"/>
      <c r="Q272" s="138"/>
      <c r="R272" s="138"/>
      <c r="S272" s="138"/>
      <c r="T272" s="138"/>
      <c r="U272" s="138"/>
      <c r="V272" s="138"/>
      <c r="W272" s="138"/>
      <c r="X272" s="138"/>
      <c r="Y272" s="138"/>
      <c r="Z272" s="138"/>
      <c r="AA272" s="138"/>
      <c r="AB272" s="138"/>
      <c r="AC272" s="138"/>
      <c r="AD272" s="138"/>
      <c r="AG272" s="12">
        <f>+COUNTBLANK(J272:AD272)</f>
        <v>21</v>
      </c>
      <c r="AH272" s="12">
        <f t="shared" si="173"/>
        <v>0</v>
      </c>
      <c r="AI272" s="124">
        <f t="shared" si="175"/>
        <v>0</v>
      </c>
      <c r="AJ272" s="125">
        <f t="shared" si="176"/>
        <v>0</v>
      </c>
      <c r="AK272" s="126">
        <f t="shared" si="177"/>
        <v>0</v>
      </c>
      <c r="AL272" s="117">
        <f t="shared" si="174"/>
        <v>0</v>
      </c>
      <c r="AN272" s="171">
        <f t="shared" si="178"/>
        <v>0</v>
      </c>
    </row>
    <row r="273" spans="2:40" ht="15" customHeight="1" x14ac:dyDescent="0.25">
      <c r="C273" s="45" t="s">
        <v>44</v>
      </c>
      <c r="D273" s="281" t="s">
        <v>796</v>
      </c>
      <c r="E273" s="281"/>
      <c r="F273" s="281"/>
      <c r="G273" s="281"/>
      <c r="H273" s="236"/>
      <c r="I273" s="238"/>
      <c r="J273" s="236"/>
      <c r="K273" s="237"/>
      <c r="L273" s="238"/>
      <c r="M273" s="236"/>
      <c r="N273" s="237"/>
      <c r="O273" s="238"/>
      <c r="P273" s="138"/>
      <c r="Q273" s="138"/>
      <c r="R273" s="138"/>
      <c r="S273" s="138"/>
      <c r="T273" s="138"/>
      <c r="U273" s="138"/>
      <c r="V273" s="138"/>
      <c r="W273" s="138"/>
      <c r="X273" s="138"/>
      <c r="Y273" s="138"/>
      <c r="Z273" s="138"/>
      <c r="AA273" s="138"/>
      <c r="AB273" s="138"/>
      <c r="AC273" s="138"/>
      <c r="AD273" s="138"/>
      <c r="AG273" s="12">
        <f t="shared" ref="AG273:AG275" si="179">+COUNTBLANK(J273:AD273)</f>
        <v>21</v>
      </c>
      <c r="AH273" s="12">
        <f t="shared" si="173"/>
        <v>0</v>
      </c>
      <c r="AI273" s="124">
        <f t="shared" si="175"/>
        <v>0</v>
      </c>
      <c r="AJ273" s="125">
        <f t="shared" si="176"/>
        <v>0</v>
      </c>
      <c r="AK273" s="126">
        <f t="shared" si="177"/>
        <v>0</v>
      </c>
      <c r="AL273" s="117">
        <f t="shared" si="174"/>
        <v>0</v>
      </c>
      <c r="AN273" s="171">
        <f t="shared" si="178"/>
        <v>0</v>
      </c>
    </row>
    <row r="274" spans="2:40" ht="15" customHeight="1" x14ac:dyDescent="0.25">
      <c r="C274" s="45" t="s">
        <v>46</v>
      </c>
      <c r="D274" s="281" t="s">
        <v>797</v>
      </c>
      <c r="E274" s="281"/>
      <c r="F274" s="281"/>
      <c r="G274" s="281"/>
      <c r="H274" s="236"/>
      <c r="I274" s="238"/>
      <c r="J274" s="236"/>
      <c r="K274" s="237"/>
      <c r="L274" s="238"/>
      <c r="M274" s="236"/>
      <c r="N274" s="237"/>
      <c r="O274" s="238"/>
      <c r="P274" s="138"/>
      <c r="Q274" s="138"/>
      <c r="R274" s="138"/>
      <c r="S274" s="138"/>
      <c r="T274" s="138"/>
      <c r="U274" s="138"/>
      <c r="V274" s="138"/>
      <c r="W274" s="138"/>
      <c r="X274" s="138"/>
      <c r="Y274" s="138"/>
      <c r="Z274" s="138"/>
      <c r="AA274" s="138"/>
      <c r="AB274" s="138"/>
      <c r="AC274" s="138"/>
      <c r="AD274" s="138"/>
      <c r="AG274" s="12">
        <f t="shared" si="179"/>
        <v>21</v>
      </c>
      <c r="AH274" s="12">
        <f t="shared" si="173"/>
        <v>0</v>
      </c>
      <c r="AI274" s="124">
        <f t="shared" si="175"/>
        <v>0</v>
      </c>
      <c r="AJ274" s="125">
        <f t="shared" si="176"/>
        <v>0</v>
      </c>
      <c r="AK274" s="126">
        <f t="shared" si="177"/>
        <v>0</v>
      </c>
      <c r="AL274" s="117">
        <f t="shared" si="174"/>
        <v>0</v>
      </c>
      <c r="AM274" s="12" t="s">
        <v>888</v>
      </c>
      <c r="AN274" s="171">
        <f t="shared" si="178"/>
        <v>0</v>
      </c>
    </row>
    <row r="275" spans="2:40" ht="15" customHeight="1" x14ac:dyDescent="0.25">
      <c r="C275" s="45" t="s">
        <v>48</v>
      </c>
      <c r="D275" s="340" t="s">
        <v>539</v>
      </c>
      <c r="E275" s="340"/>
      <c r="F275" s="340"/>
      <c r="G275" s="340"/>
      <c r="H275" s="236"/>
      <c r="I275" s="238"/>
      <c r="J275" s="236"/>
      <c r="K275" s="237"/>
      <c r="L275" s="238"/>
      <c r="M275" s="236"/>
      <c r="N275" s="237"/>
      <c r="O275" s="238"/>
      <c r="P275" s="138"/>
      <c r="Q275" s="138"/>
      <c r="R275" s="138"/>
      <c r="S275" s="138"/>
      <c r="T275" s="138"/>
      <c r="U275" s="138"/>
      <c r="V275" s="138"/>
      <c r="W275" s="138"/>
      <c r="X275" s="138"/>
      <c r="Y275" s="138"/>
      <c r="Z275" s="138"/>
      <c r="AA275" s="138"/>
      <c r="AB275" s="138"/>
      <c r="AC275" s="138"/>
      <c r="AD275" s="138"/>
      <c r="AG275" s="12">
        <f t="shared" si="179"/>
        <v>21</v>
      </c>
      <c r="AH275" s="12">
        <f t="shared" si="173"/>
        <v>0</v>
      </c>
      <c r="AI275" s="124">
        <f t="shared" si="175"/>
        <v>0</v>
      </c>
      <c r="AJ275" s="125">
        <f t="shared" si="176"/>
        <v>0</v>
      </c>
      <c r="AK275" s="126">
        <f t="shared" si="177"/>
        <v>0</v>
      </c>
      <c r="AL275" s="117">
        <f t="shared" si="174"/>
        <v>0</v>
      </c>
      <c r="AM275" s="130">
        <f>+IF($AG$267=138,0,IF(OR(AND(H275="x",F278=""),AND(H275="",F278&lt;&gt;"")),0,1))</f>
        <v>0</v>
      </c>
      <c r="AN275" s="171">
        <f t="shared" si="178"/>
        <v>0</v>
      </c>
    </row>
    <row r="276" spans="2:40" ht="15" customHeight="1" x14ac:dyDescent="0.2">
      <c r="F276" s="89"/>
      <c r="G276" s="90"/>
      <c r="H276" s="89"/>
      <c r="I276" s="90" t="s">
        <v>53</v>
      </c>
      <c r="J276" s="239">
        <f t="shared" ref="J276" si="180">IF(AND(SUM(J270:L275)=0,COUNTIF(J270:L275,"NS")&gt;0),"NS",SUM(J270:L275))</f>
        <v>0</v>
      </c>
      <c r="K276" s="240"/>
      <c r="L276" s="241"/>
      <c r="M276" s="239">
        <f>IF(AND(SUM(M270:O275)=0,COUNTIF(M270:O275,"NS")&gt;0),"NS",SUM(M270:O275))</f>
        <v>0</v>
      </c>
      <c r="N276" s="240"/>
      <c r="O276" s="241"/>
      <c r="P276" s="111">
        <f>IF(AND(SUM(P270:P275)=0,COUNTIF(P270:P275,"NS")&gt;0),"NS",SUM(P270:P275))</f>
        <v>0</v>
      </c>
      <c r="Q276" s="111">
        <f t="shared" ref="Q276:AD276" si="181">IF(AND(SUM(Q270:Q275)=0,COUNTIF(Q270:Q275,"NS")&gt;0),"NS",SUM(Q270:Q275))</f>
        <v>0</v>
      </c>
      <c r="R276" s="111">
        <f t="shared" si="181"/>
        <v>0</v>
      </c>
      <c r="S276" s="111">
        <f t="shared" si="181"/>
        <v>0</v>
      </c>
      <c r="T276" s="111">
        <f t="shared" si="181"/>
        <v>0</v>
      </c>
      <c r="U276" s="111">
        <f t="shared" si="181"/>
        <v>0</v>
      </c>
      <c r="V276" s="111">
        <f t="shared" si="181"/>
        <v>0</v>
      </c>
      <c r="W276" s="111">
        <f t="shared" si="181"/>
        <v>0</v>
      </c>
      <c r="X276" s="111">
        <f t="shared" si="181"/>
        <v>0</v>
      </c>
      <c r="Y276" s="111">
        <f t="shared" si="181"/>
        <v>0</v>
      </c>
      <c r="Z276" s="111">
        <f t="shared" si="181"/>
        <v>0</v>
      </c>
      <c r="AA276" s="111">
        <f t="shared" si="181"/>
        <v>0</v>
      </c>
      <c r="AB276" s="111">
        <f t="shared" si="181"/>
        <v>0</v>
      </c>
      <c r="AC276" s="111">
        <f t="shared" si="181"/>
        <v>0</v>
      </c>
      <c r="AD276" s="111">
        <f t="shared" si="181"/>
        <v>0</v>
      </c>
      <c r="AH276" s="130">
        <f>+SUM(AH270:AH275)</f>
        <v>0</v>
      </c>
      <c r="AL276" s="130">
        <f>+SUM(AL270:AL275)</f>
        <v>0</v>
      </c>
      <c r="AN276" s="130">
        <f>+SUM(AN270:AN275)</f>
        <v>0</v>
      </c>
    </row>
    <row r="277" spans="2:40" ht="15" customHeight="1" x14ac:dyDescent="0.2"/>
    <row r="278" spans="2:40" ht="45" customHeight="1" x14ac:dyDescent="0.2">
      <c r="C278" s="257" t="s">
        <v>798</v>
      </c>
      <c r="D278" s="258"/>
      <c r="E278" s="258"/>
      <c r="F278" s="259"/>
      <c r="G278" s="259"/>
      <c r="H278" s="259"/>
      <c r="I278" s="259"/>
      <c r="J278" s="259"/>
      <c r="K278" s="259"/>
      <c r="L278" s="259"/>
      <c r="M278" s="259"/>
      <c r="N278" s="259"/>
      <c r="O278" s="259"/>
      <c r="P278" s="259"/>
      <c r="Q278" s="259"/>
      <c r="R278" s="259"/>
      <c r="S278" s="259"/>
      <c r="T278" s="259"/>
      <c r="U278" s="259"/>
      <c r="V278" s="259"/>
      <c r="W278" s="259"/>
      <c r="X278" s="259"/>
      <c r="Y278" s="259"/>
      <c r="Z278" s="259"/>
      <c r="AA278" s="259"/>
      <c r="AB278" s="259"/>
      <c r="AC278" s="259"/>
      <c r="AD278" s="259"/>
    </row>
    <row r="279" spans="2:40" ht="15" customHeight="1" x14ac:dyDescent="0.2">
      <c r="B279" s="228" t="str">
        <f>IF(AM275=0,"","Error: Debe especificar el otro.")</f>
        <v/>
      </c>
      <c r="C279" s="228"/>
      <c r="D279" s="228"/>
      <c r="E279" s="228"/>
      <c r="F279" s="228"/>
      <c r="G279" s="228"/>
      <c r="H279" s="228"/>
      <c r="I279" s="228"/>
      <c r="J279" s="228"/>
      <c r="K279" s="228"/>
      <c r="L279" s="228"/>
      <c r="M279" s="228"/>
      <c r="N279" s="228"/>
      <c r="O279" s="228"/>
      <c r="P279" s="228"/>
      <c r="Q279" s="228"/>
      <c r="R279" s="228"/>
      <c r="S279" s="228"/>
      <c r="T279" s="228"/>
      <c r="U279" s="228"/>
      <c r="V279" s="228"/>
      <c r="W279" s="228"/>
      <c r="X279" s="228"/>
      <c r="Y279" s="228"/>
      <c r="Z279" s="228"/>
      <c r="AA279" s="228"/>
      <c r="AB279" s="228"/>
      <c r="AC279" s="228"/>
      <c r="AD279" s="228"/>
    </row>
    <row r="280" spans="2:40" ht="24" customHeight="1" x14ac:dyDescent="0.2">
      <c r="C280" s="252" t="s">
        <v>550</v>
      </c>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row>
    <row r="281" spans="2:40" ht="60" customHeight="1" x14ac:dyDescent="0.2">
      <c r="C281" s="295"/>
      <c r="D281" s="295"/>
      <c r="E281" s="295"/>
      <c r="F281" s="295"/>
      <c r="G281" s="295"/>
      <c r="H281" s="295"/>
      <c r="I281" s="295"/>
      <c r="J281" s="295"/>
      <c r="K281" s="295"/>
      <c r="L281" s="295"/>
      <c r="M281" s="295"/>
      <c r="N281" s="295"/>
      <c r="O281" s="295"/>
      <c r="P281" s="295"/>
      <c r="Q281" s="295"/>
      <c r="R281" s="295"/>
      <c r="S281" s="295"/>
      <c r="T281" s="295"/>
      <c r="U281" s="295"/>
      <c r="V281" s="295"/>
      <c r="W281" s="295"/>
      <c r="X281" s="295"/>
      <c r="Y281" s="295"/>
      <c r="Z281" s="295"/>
      <c r="AA281" s="295"/>
      <c r="AB281" s="295"/>
      <c r="AC281" s="295"/>
      <c r="AD281" s="295"/>
    </row>
    <row r="282" spans="2:40" ht="15" customHeight="1" x14ac:dyDescent="0.2">
      <c r="B282" s="225" t="str">
        <f>IF(AH276=0,"","Error: Debe completar toda la información requerida.")</f>
        <v/>
      </c>
      <c r="C282" s="225"/>
      <c r="D282" s="225"/>
      <c r="E282" s="225"/>
      <c r="F282" s="225"/>
      <c r="G282" s="225"/>
      <c r="H282" s="225"/>
      <c r="I282" s="225"/>
      <c r="J282" s="225"/>
      <c r="K282" s="225"/>
      <c r="L282" s="225"/>
      <c r="M282" s="225"/>
      <c r="N282" s="225"/>
      <c r="O282" s="225"/>
      <c r="P282" s="225"/>
      <c r="Q282" s="225"/>
      <c r="R282" s="225"/>
      <c r="S282" s="225"/>
      <c r="T282" s="225"/>
      <c r="U282" s="225"/>
      <c r="V282" s="225"/>
      <c r="W282" s="225"/>
      <c r="X282" s="225"/>
      <c r="Y282" s="225"/>
      <c r="Z282" s="225"/>
      <c r="AA282" s="225"/>
      <c r="AB282" s="225"/>
      <c r="AC282" s="225"/>
      <c r="AD282" s="225"/>
    </row>
    <row r="283" spans="2:40" ht="15" customHeight="1" x14ac:dyDescent="0.2">
      <c r="B283" s="228" t="str">
        <f>IF(AL276=0,"","Error: Verificar sumas por desagregados.")</f>
        <v/>
      </c>
      <c r="C283" s="228"/>
      <c r="D283" s="228"/>
      <c r="E283" s="228"/>
      <c r="F283" s="228"/>
      <c r="G283" s="228"/>
      <c r="H283" s="228"/>
      <c r="I283" s="228"/>
      <c r="J283" s="228"/>
      <c r="K283" s="228"/>
      <c r="L283" s="228"/>
      <c r="M283" s="228"/>
      <c r="N283" s="228"/>
      <c r="O283" s="228"/>
      <c r="P283" s="228"/>
      <c r="Q283" s="228"/>
      <c r="R283" s="228"/>
      <c r="S283" s="228"/>
      <c r="T283" s="228"/>
      <c r="U283" s="228"/>
      <c r="V283" s="228"/>
      <c r="W283" s="228"/>
      <c r="X283" s="228"/>
      <c r="Y283" s="228"/>
      <c r="Z283" s="228"/>
      <c r="AA283" s="228"/>
      <c r="AB283" s="228"/>
      <c r="AC283" s="228"/>
      <c r="AD283" s="228"/>
    </row>
    <row r="284" spans="2:40" ht="15" customHeight="1" thickBot="1" x14ac:dyDescent="0.25">
      <c r="B284" s="370" t="str">
        <f>IF(AN276=0,"","Error: El total de acciones impartidas y concluidas debe ser igual o menor al total de acciones de capacitación impartidas por fila.")</f>
        <v/>
      </c>
      <c r="C284" s="370"/>
      <c r="D284" s="370"/>
      <c r="E284" s="370"/>
      <c r="F284" s="370"/>
      <c r="G284" s="370"/>
      <c r="H284" s="370"/>
      <c r="I284" s="370"/>
      <c r="J284" s="370"/>
      <c r="K284" s="370"/>
      <c r="L284" s="370"/>
      <c r="M284" s="370"/>
      <c r="N284" s="370"/>
      <c r="O284" s="370"/>
      <c r="P284" s="370"/>
      <c r="Q284" s="370"/>
      <c r="R284" s="370"/>
      <c r="S284" s="370"/>
      <c r="T284" s="370"/>
      <c r="U284" s="370"/>
      <c r="V284" s="370"/>
      <c r="W284" s="370"/>
      <c r="X284" s="370"/>
      <c r="Y284" s="370"/>
      <c r="Z284" s="370"/>
      <c r="AA284" s="370"/>
      <c r="AB284" s="370"/>
      <c r="AC284" s="370"/>
      <c r="AD284" s="370"/>
    </row>
    <row r="285" spans="2:40" ht="15" customHeight="1" thickBot="1" x14ac:dyDescent="0.25">
      <c r="B285" s="354" t="s">
        <v>139</v>
      </c>
      <c r="C285" s="355"/>
      <c r="D285" s="355"/>
      <c r="E285" s="355"/>
      <c r="F285" s="355"/>
      <c r="G285" s="355"/>
      <c r="H285" s="355"/>
      <c r="I285" s="355"/>
      <c r="J285" s="355"/>
      <c r="K285" s="355"/>
      <c r="L285" s="355"/>
      <c r="M285" s="355"/>
      <c r="N285" s="355"/>
      <c r="O285" s="355"/>
      <c r="P285" s="355"/>
      <c r="Q285" s="355"/>
      <c r="R285" s="355"/>
      <c r="S285" s="355"/>
      <c r="T285" s="355"/>
      <c r="U285" s="355"/>
      <c r="V285" s="355"/>
      <c r="W285" s="355"/>
      <c r="X285" s="355"/>
      <c r="Y285" s="355"/>
      <c r="Z285" s="355"/>
      <c r="AA285" s="355"/>
      <c r="AB285" s="355"/>
      <c r="AC285" s="355"/>
      <c r="AD285" s="356"/>
    </row>
    <row r="286" spans="2:40" ht="15" customHeight="1" x14ac:dyDescent="0.2">
      <c r="B286" s="411" t="s">
        <v>856</v>
      </c>
      <c r="C286" s="412"/>
      <c r="D286" s="412"/>
      <c r="E286" s="412"/>
      <c r="F286" s="412"/>
      <c r="G286" s="412"/>
      <c r="H286" s="412"/>
      <c r="I286" s="412"/>
      <c r="J286" s="412"/>
      <c r="K286" s="412"/>
      <c r="L286" s="412"/>
      <c r="M286" s="412"/>
      <c r="N286" s="412"/>
      <c r="O286" s="412"/>
      <c r="P286" s="412"/>
      <c r="Q286" s="412"/>
      <c r="R286" s="412"/>
      <c r="S286" s="412"/>
      <c r="T286" s="412"/>
      <c r="U286" s="412"/>
      <c r="V286" s="412"/>
      <c r="W286" s="412"/>
      <c r="X286" s="412"/>
      <c r="Y286" s="412"/>
      <c r="Z286" s="412"/>
      <c r="AA286" s="412"/>
      <c r="AB286" s="412"/>
      <c r="AC286" s="412"/>
      <c r="AD286" s="413"/>
    </row>
    <row r="287" spans="2:40" ht="15" customHeight="1" x14ac:dyDescent="0.2">
      <c r="B287" s="107"/>
      <c r="C287" s="393" t="s">
        <v>857</v>
      </c>
      <c r="D287" s="394"/>
      <c r="E287" s="394"/>
      <c r="F287" s="394"/>
      <c r="G287" s="394"/>
      <c r="H287" s="394"/>
      <c r="I287" s="394"/>
      <c r="J287" s="394"/>
      <c r="K287" s="394"/>
      <c r="L287" s="394"/>
      <c r="M287" s="394"/>
      <c r="N287" s="394"/>
      <c r="O287" s="394"/>
      <c r="P287" s="394"/>
      <c r="Q287" s="394"/>
      <c r="R287" s="394"/>
      <c r="S287" s="394"/>
      <c r="T287" s="394"/>
      <c r="U287" s="394"/>
      <c r="V287" s="394"/>
      <c r="W287" s="394"/>
      <c r="X287" s="394"/>
      <c r="Y287" s="394"/>
      <c r="Z287" s="394"/>
      <c r="AA287" s="394"/>
      <c r="AB287" s="394"/>
      <c r="AC287" s="394"/>
      <c r="AD287" s="410"/>
    </row>
    <row r="288" spans="2:40" ht="15" customHeight="1" x14ac:dyDescent="0.2">
      <c r="B288" s="347" t="s">
        <v>693</v>
      </c>
      <c r="C288" s="348"/>
      <c r="D288" s="348"/>
      <c r="E288" s="348"/>
      <c r="F288" s="348"/>
      <c r="G288" s="348"/>
      <c r="H288" s="348"/>
      <c r="I288" s="348"/>
      <c r="J288" s="348"/>
      <c r="K288" s="348"/>
      <c r="L288" s="348"/>
      <c r="M288" s="348"/>
      <c r="N288" s="348"/>
      <c r="O288" s="348"/>
      <c r="P288" s="348"/>
      <c r="Q288" s="348"/>
      <c r="R288" s="348"/>
      <c r="S288" s="348"/>
      <c r="T288" s="348"/>
      <c r="U288" s="348"/>
      <c r="V288" s="348"/>
      <c r="W288" s="348"/>
      <c r="X288" s="348"/>
      <c r="Y288" s="348"/>
      <c r="Z288" s="348"/>
      <c r="AA288" s="348"/>
      <c r="AB288" s="348"/>
      <c r="AC288" s="348"/>
      <c r="AD288" s="349"/>
    </row>
    <row r="289" spans="1:40" ht="36" customHeight="1" x14ac:dyDescent="0.2">
      <c r="B289" s="39"/>
      <c r="C289" s="314" t="s">
        <v>607</v>
      </c>
      <c r="D289" s="315"/>
      <c r="E289" s="315"/>
      <c r="F289" s="315"/>
      <c r="G289" s="315"/>
      <c r="H289" s="315"/>
      <c r="I289" s="315"/>
      <c r="J289" s="315"/>
      <c r="K289" s="315"/>
      <c r="L289" s="315"/>
      <c r="M289" s="315"/>
      <c r="N289" s="315"/>
      <c r="O289" s="315"/>
      <c r="P289" s="315"/>
      <c r="Q289" s="315"/>
      <c r="R289" s="315"/>
      <c r="S289" s="315"/>
      <c r="T289" s="315"/>
      <c r="U289" s="315"/>
      <c r="V289" s="315"/>
      <c r="W289" s="315"/>
      <c r="X289" s="315"/>
      <c r="Y289" s="315"/>
      <c r="Z289" s="315"/>
      <c r="AA289" s="315"/>
      <c r="AB289" s="315"/>
      <c r="AC289" s="315"/>
      <c r="AD289" s="316"/>
    </row>
    <row r="290" spans="1:40" x14ac:dyDescent="0.2"/>
    <row r="291" spans="1:40" ht="24" customHeight="1" x14ac:dyDescent="0.2">
      <c r="A291" s="6" t="s">
        <v>140</v>
      </c>
      <c r="B291" s="317" t="s">
        <v>608</v>
      </c>
      <c r="C291" s="317"/>
      <c r="D291" s="317"/>
      <c r="E291" s="317"/>
      <c r="F291" s="317"/>
      <c r="G291" s="317"/>
      <c r="H291" s="317"/>
      <c r="I291" s="317"/>
      <c r="J291" s="317"/>
      <c r="K291" s="317"/>
      <c r="L291" s="317"/>
      <c r="M291" s="317"/>
      <c r="N291" s="317"/>
      <c r="O291" s="317"/>
      <c r="P291" s="317"/>
      <c r="Q291" s="317"/>
      <c r="R291" s="317"/>
      <c r="S291" s="317"/>
      <c r="T291" s="317"/>
      <c r="U291" s="317"/>
      <c r="V291" s="317"/>
      <c r="W291" s="317"/>
      <c r="X291" s="317"/>
      <c r="Y291" s="317"/>
      <c r="Z291" s="317"/>
      <c r="AA291" s="317"/>
      <c r="AB291" s="317"/>
      <c r="AC291" s="317"/>
      <c r="AD291" s="317"/>
    </row>
    <row r="292" spans="1:40" ht="24" customHeight="1" x14ac:dyDescent="0.2">
      <c r="C292" s="243" t="s">
        <v>609</v>
      </c>
      <c r="D292" s="243"/>
      <c r="E292" s="243"/>
      <c r="F292" s="243"/>
      <c r="G292" s="243"/>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row>
    <row r="293" spans="1:40" ht="15" customHeight="1" x14ac:dyDescent="0.2">
      <c r="C293" s="253" t="s">
        <v>610</v>
      </c>
      <c r="D293" s="253"/>
      <c r="E293" s="253"/>
      <c r="F293" s="253"/>
      <c r="G293" s="253"/>
      <c r="H293" s="253"/>
      <c r="I293" s="253"/>
      <c r="J293" s="253"/>
      <c r="K293" s="253"/>
      <c r="L293" s="253"/>
      <c r="M293" s="253"/>
      <c r="N293" s="253"/>
      <c r="O293" s="253"/>
      <c r="P293" s="253"/>
      <c r="Q293" s="253"/>
      <c r="R293" s="253"/>
      <c r="S293" s="253"/>
      <c r="T293" s="253"/>
      <c r="U293" s="253"/>
      <c r="V293" s="253"/>
      <c r="W293" s="253"/>
      <c r="X293" s="253"/>
      <c r="Y293" s="253"/>
      <c r="Z293" s="253"/>
      <c r="AA293" s="253"/>
      <c r="AB293" s="253"/>
      <c r="AC293" s="253"/>
      <c r="AD293" s="253"/>
    </row>
    <row r="294" spans="1:40" ht="15" customHeight="1" thickBot="1" x14ac:dyDescent="0.25">
      <c r="AG294" s="172" t="s">
        <v>921</v>
      </c>
      <c r="AH294" s="173" t="s">
        <v>867</v>
      </c>
    </row>
    <row r="295" spans="1:40" ht="15" customHeight="1" thickBot="1" x14ac:dyDescent="0.25">
      <c r="C295" s="367"/>
      <c r="D295" s="368"/>
      <c r="E295" s="368"/>
      <c r="F295" s="369"/>
      <c r="G295" s="81" t="s">
        <v>858</v>
      </c>
      <c r="H295" s="75"/>
      <c r="I295" s="10"/>
      <c r="AG295" s="173">
        <f>IF(C295="NS",0,LEN(C295)-LEN(INT(C295))-1)</f>
        <v>-2</v>
      </c>
      <c r="AH295" s="173">
        <f>IF(AG295&lt;3,0,1)</f>
        <v>0</v>
      </c>
    </row>
    <row r="296" spans="1:40" ht="15" customHeight="1" x14ac:dyDescent="0.2"/>
    <row r="297" spans="1:40" ht="15" customHeight="1" x14ac:dyDescent="0.2">
      <c r="B297" s="366" t="str">
        <f>IF(AH295=0,"","Error: La cantidad de decimales no debe ser mayor a dos")</f>
        <v/>
      </c>
      <c r="C297" s="366"/>
      <c r="D297" s="366"/>
      <c r="E297" s="366"/>
      <c r="F297" s="366"/>
      <c r="G297" s="366"/>
      <c r="H297" s="366"/>
      <c r="I297" s="366"/>
      <c r="J297" s="366"/>
      <c r="K297" s="366"/>
      <c r="L297" s="366"/>
      <c r="M297" s="366"/>
      <c r="N297" s="366"/>
      <c r="O297" s="366"/>
      <c r="P297" s="366"/>
      <c r="Q297" s="366"/>
      <c r="R297" s="366"/>
      <c r="S297" s="366"/>
      <c r="T297" s="366"/>
      <c r="U297" s="366"/>
      <c r="V297" s="366"/>
      <c r="W297" s="366"/>
      <c r="X297" s="366"/>
      <c r="Y297" s="366"/>
      <c r="Z297" s="366"/>
      <c r="AA297" s="366"/>
      <c r="AB297" s="366"/>
      <c r="AC297" s="366"/>
      <c r="AD297" s="366"/>
    </row>
    <row r="298" spans="1:40" ht="15" customHeight="1" x14ac:dyDescent="0.2">
      <c r="AG298" s="172"/>
      <c r="AH298" s="172"/>
      <c r="AI298" s="172"/>
      <c r="AJ298" s="172"/>
      <c r="AK298" s="172"/>
      <c r="AL298" s="172"/>
      <c r="AM298" s="172" t="s">
        <v>921</v>
      </c>
      <c r="AN298" s="173" t="s">
        <v>867</v>
      </c>
    </row>
    <row r="299" spans="1:40" ht="24" customHeight="1" x14ac:dyDescent="0.2">
      <c r="A299" s="6" t="s">
        <v>141</v>
      </c>
      <c r="B299" s="317" t="s">
        <v>840</v>
      </c>
      <c r="C299" s="317"/>
      <c r="D299" s="317"/>
      <c r="E299" s="317"/>
      <c r="F299" s="317"/>
      <c r="G299" s="317"/>
      <c r="H299" s="317"/>
      <c r="I299" s="317"/>
      <c r="J299" s="317"/>
      <c r="K299" s="317"/>
      <c r="L299" s="317"/>
      <c r="M299" s="317"/>
      <c r="N299" s="317"/>
      <c r="O299" s="317"/>
      <c r="P299" s="317"/>
      <c r="Q299" s="317"/>
      <c r="R299" s="317"/>
      <c r="S299" s="317"/>
      <c r="T299" s="317"/>
      <c r="U299" s="317"/>
      <c r="V299" s="317"/>
      <c r="W299" s="317"/>
      <c r="X299" s="317"/>
      <c r="Y299" s="317"/>
      <c r="Z299" s="317"/>
      <c r="AA299" s="317"/>
      <c r="AB299" s="317"/>
      <c r="AC299" s="317"/>
      <c r="AD299" s="317"/>
      <c r="AG299" s="172"/>
      <c r="AH299" s="172"/>
      <c r="AI299" s="172"/>
      <c r="AJ299" s="172"/>
      <c r="AK299" s="172"/>
      <c r="AL299" s="172" t="s">
        <v>886</v>
      </c>
      <c r="AM299" s="173">
        <f>IF(C306="NS",0,LEN(C306)-LEN(INT(C306))-1)</f>
        <v>-2</v>
      </c>
      <c r="AN299" s="173">
        <f>IF(AM299&lt;3,0,1)</f>
        <v>0</v>
      </c>
    </row>
    <row r="300" spans="1:40" ht="15" customHeight="1" x14ac:dyDescent="0.2">
      <c r="C300" s="253" t="s">
        <v>611</v>
      </c>
      <c r="D300" s="253"/>
      <c r="E300" s="253"/>
      <c r="F300" s="253"/>
      <c r="G300" s="253"/>
      <c r="H300" s="253"/>
      <c r="I300" s="253"/>
      <c r="J300" s="253"/>
      <c r="K300" s="253"/>
      <c r="L300" s="253"/>
      <c r="M300" s="253"/>
      <c r="N300" s="253"/>
      <c r="O300" s="253"/>
      <c r="P300" s="253"/>
      <c r="Q300" s="253"/>
      <c r="R300" s="253"/>
      <c r="S300" s="253"/>
      <c r="T300" s="253"/>
      <c r="U300" s="253"/>
      <c r="V300" s="253"/>
      <c r="W300" s="253"/>
      <c r="X300" s="253"/>
      <c r="Y300" s="253"/>
      <c r="Z300" s="253"/>
      <c r="AA300" s="253"/>
      <c r="AB300" s="253"/>
      <c r="AC300" s="253"/>
      <c r="AD300" s="253"/>
      <c r="AG300" s="172"/>
      <c r="AH300" s="172"/>
      <c r="AI300" s="172"/>
      <c r="AJ300" s="172"/>
      <c r="AK300" s="172"/>
      <c r="AL300" s="172" t="s">
        <v>922</v>
      </c>
      <c r="AM300" s="173">
        <f>IF(F306="NS",0,LEN(F306)-LEN(INT(F306))-1)</f>
        <v>-2</v>
      </c>
      <c r="AN300" s="173">
        <f>IF(AM300&lt;3,0,1)</f>
        <v>0</v>
      </c>
    </row>
    <row r="301" spans="1:40" ht="15" customHeight="1" x14ac:dyDescent="0.2">
      <c r="B301" s="40"/>
      <c r="C301" s="253" t="s">
        <v>610</v>
      </c>
      <c r="D301" s="253"/>
      <c r="E301" s="253"/>
      <c r="F301" s="253"/>
      <c r="G301" s="253"/>
      <c r="H301" s="253"/>
      <c r="I301" s="253"/>
      <c r="J301" s="253"/>
      <c r="K301" s="253"/>
      <c r="L301" s="253"/>
      <c r="M301" s="253"/>
      <c r="N301" s="253"/>
      <c r="O301" s="253"/>
      <c r="P301" s="253"/>
      <c r="Q301" s="253"/>
      <c r="R301" s="253"/>
      <c r="S301" s="253"/>
      <c r="T301" s="253"/>
      <c r="U301" s="253"/>
      <c r="V301" s="253"/>
      <c r="W301" s="253"/>
      <c r="X301" s="253"/>
      <c r="Y301" s="253"/>
      <c r="Z301" s="253"/>
      <c r="AA301" s="253"/>
      <c r="AB301" s="253"/>
      <c r="AC301" s="253"/>
      <c r="AD301" s="253"/>
      <c r="AG301" s="172"/>
      <c r="AH301" s="172"/>
      <c r="AI301" s="172"/>
      <c r="AJ301" s="172"/>
      <c r="AK301" s="172"/>
      <c r="AL301" s="172" t="s">
        <v>923</v>
      </c>
      <c r="AM301" s="173">
        <f>IF(I306="NS",0,LEN(I306)-LEN(INT(I306))-1)</f>
        <v>-2</v>
      </c>
      <c r="AN301" s="173">
        <f t="shared" ref="AN301:AN307" si="182">IF(AM301&lt;3,0,1)</f>
        <v>0</v>
      </c>
    </row>
    <row r="302" spans="1:40" ht="15" customHeight="1" x14ac:dyDescent="0.2">
      <c r="AG302" s="172"/>
      <c r="AH302" s="172"/>
      <c r="AI302" s="172"/>
      <c r="AJ302" s="172"/>
      <c r="AK302" s="172"/>
      <c r="AL302" s="173" t="s">
        <v>924</v>
      </c>
      <c r="AM302" s="173">
        <f>IF(L306="NS",0,LEN(L306)-LEN(INT(L306))-1)</f>
        <v>-2</v>
      </c>
      <c r="AN302" s="173">
        <f t="shared" si="182"/>
        <v>0</v>
      </c>
    </row>
    <row r="303" spans="1:40" ht="15" customHeight="1" x14ac:dyDescent="0.2">
      <c r="C303" s="270" t="s">
        <v>612</v>
      </c>
      <c r="D303" s="270"/>
      <c r="E303" s="270"/>
      <c r="F303" s="270"/>
      <c r="G303" s="270"/>
      <c r="H303" s="270"/>
      <c r="I303" s="270"/>
      <c r="J303" s="270"/>
      <c r="K303" s="270"/>
      <c r="L303" s="270"/>
      <c r="M303" s="270"/>
      <c r="N303" s="270"/>
      <c r="O303" s="270"/>
      <c r="P303" s="270"/>
      <c r="Q303" s="270"/>
      <c r="R303" s="270"/>
      <c r="S303" s="270"/>
      <c r="T303" s="270"/>
      <c r="U303" s="270"/>
      <c r="V303" s="270"/>
      <c r="W303" s="270"/>
      <c r="X303" s="270"/>
      <c r="Y303" s="270"/>
      <c r="Z303" s="270"/>
      <c r="AA303" s="270"/>
      <c r="AB303" s="270"/>
      <c r="AC303" s="270"/>
      <c r="AD303" s="270"/>
      <c r="AG303" s="172" t="s">
        <v>862</v>
      </c>
      <c r="AH303" s="172"/>
      <c r="AI303" s="172"/>
      <c r="AJ303" s="172"/>
      <c r="AK303" s="172"/>
      <c r="AL303" s="172" t="s">
        <v>925</v>
      </c>
      <c r="AM303" s="173">
        <f>IF(P306="NS",0,LEN(P306)-LEN(INT(P306))-1)</f>
        <v>-2</v>
      </c>
      <c r="AN303" s="173">
        <f>IF(AM303&lt;3,0,1)</f>
        <v>0</v>
      </c>
    </row>
    <row r="304" spans="1:40" ht="48" customHeight="1" x14ac:dyDescent="0.2">
      <c r="C304" s="371" t="s">
        <v>142</v>
      </c>
      <c r="D304" s="371"/>
      <c r="E304" s="371"/>
      <c r="F304" s="372" t="s">
        <v>143</v>
      </c>
      <c r="G304" s="373"/>
      <c r="H304" s="374"/>
      <c r="I304" s="372" t="s">
        <v>144</v>
      </c>
      <c r="J304" s="373"/>
      <c r="K304" s="374"/>
      <c r="L304" s="268" t="s">
        <v>145</v>
      </c>
      <c r="M304" s="269"/>
      <c r="N304" s="269"/>
      <c r="O304" s="273"/>
      <c r="P304" s="268" t="s">
        <v>146</v>
      </c>
      <c r="Q304" s="269"/>
      <c r="R304" s="273"/>
      <c r="S304" s="268" t="s">
        <v>147</v>
      </c>
      <c r="T304" s="269"/>
      <c r="U304" s="273"/>
      <c r="V304" s="268" t="s">
        <v>148</v>
      </c>
      <c r="W304" s="269"/>
      <c r="X304" s="273"/>
      <c r="Y304" s="268" t="s">
        <v>149</v>
      </c>
      <c r="Z304" s="269"/>
      <c r="AA304" s="273"/>
      <c r="AB304" s="313" t="s">
        <v>799</v>
      </c>
      <c r="AC304" s="313"/>
      <c r="AD304" s="313"/>
      <c r="AG304" s="172">
        <f>+COUNTBLANK(C306:AD306)</f>
        <v>28</v>
      </c>
      <c r="AH304" s="172">
        <v>28</v>
      </c>
      <c r="AI304" s="172">
        <v>19</v>
      </c>
      <c r="AJ304" s="172"/>
      <c r="AK304" s="172"/>
      <c r="AL304" s="172" t="s">
        <v>926</v>
      </c>
      <c r="AM304" s="173">
        <f>IF(S306="NS",0,LEN(S306)-LEN(INT(S306))-1)</f>
        <v>-2</v>
      </c>
      <c r="AN304" s="173">
        <f t="shared" si="182"/>
        <v>0</v>
      </c>
    </row>
    <row r="305" spans="1:40" ht="24" customHeight="1" x14ac:dyDescent="0.2">
      <c r="C305" s="313" t="s">
        <v>841</v>
      </c>
      <c r="D305" s="313"/>
      <c r="E305" s="313"/>
      <c r="F305" s="268" t="s">
        <v>842</v>
      </c>
      <c r="G305" s="269"/>
      <c r="H305" s="273"/>
      <c r="I305" s="268" t="s">
        <v>843</v>
      </c>
      <c r="J305" s="269"/>
      <c r="K305" s="273"/>
      <c r="L305" s="268" t="s">
        <v>844</v>
      </c>
      <c r="M305" s="269"/>
      <c r="N305" s="269"/>
      <c r="O305" s="273"/>
      <c r="P305" s="318" t="s">
        <v>845</v>
      </c>
      <c r="Q305" s="364"/>
      <c r="R305" s="319"/>
      <c r="S305" s="318" t="s">
        <v>846</v>
      </c>
      <c r="T305" s="364"/>
      <c r="U305" s="319"/>
      <c r="V305" s="318" t="s">
        <v>847</v>
      </c>
      <c r="W305" s="364"/>
      <c r="X305" s="319"/>
      <c r="Y305" s="318" t="s">
        <v>848</v>
      </c>
      <c r="Z305" s="364"/>
      <c r="AA305" s="319"/>
      <c r="AB305" s="365" t="s">
        <v>849</v>
      </c>
      <c r="AC305" s="365"/>
      <c r="AD305" s="365"/>
      <c r="AG305" s="172" t="s">
        <v>930</v>
      </c>
      <c r="AH305" s="172" t="s">
        <v>864</v>
      </c>
      <c r="AI305" s="172" t="s">
        <v>865</v>
      </c>
      <c r="AJ305" s="172" t="s">
        <v>868</v>
      </c>
      <c r="AK305" s="172"/>
      <c r="AL305" s="172" t="s">
        <v>927</v>
      </c>
      <c r="AM305" s="173">
        <f>IF(V306="NS",0,LEN(V306)-LEN(INT(V306))-1)</f>
        <v>-2</v>
      </c>
      <c r="AN305" s="173">
        <f t="shared" si="182"/>
        <v>0</v>
      </c>
    </row>
    <row r="306" spans="1:40" ht="24" customHeight="1" x14ac:dyDescent="0.2">
      <c r="B306" s="17"/>
      <c r="C306" s="248"/>
      <c r="D306" s="248"/>
      <c r="E306" s="248"/>
      <c r="F306" s="244"/>
      <c r="G306" s="245"/>
      <c r="H306" s="246"/>
      <c r="I306" s="244"/>
      <c r="J306" s="245"/>
      <c r="K306" s="246"/>
      <c r="L306" s="244"/>
      <c r="M306" s="245"/>
      <c r="N306" s="245"/>
      <c r="O306" s="246"/>
      <c r="P306" s="244"/>
      <c r="Q306" s="245"/>
      <c r="R306" s="246"/>
      <c r="S306" s="244"/>
      <c r="T306" s="245"/>
      <c r="U306" s="246"/>
      <c r="V306" s="244"/>
      <c r="W306" s="245"/>
      <c r="X306" s="246"/>
      <c r="Y306" s="244"/>
      <c r="Z306" s="245"/>
      <c r="AA306" s="246"/>
      <c r="AB306" s="244"/>
      <c r="AC306" s="245"/>
      <c r="AD306" s="246"/>
      <c r="AG306" s="172">
        <f>C295</f>
        <v>0</v>
      </c>
      <c r="AH306" s="174">
        <f>COUNTIF(C306:AD306,"NS")</f>
        <v>0</v>
      </c>
      <c r="AI306" s="172">
        <f>+SUM(C306:AD306)</f>
        <v>0</v>
      </c>
      <c r="AJ306" s="175">
        <f>IF(AG304=28,0,IF(OR(AND(AG306=0,AH306&gt;0),AND(AG306="NS",AI306&gt;0),AND(AG306="NS",AI306=0,AH306=0)),1,IF(OR(AND(AH306&gt;=2,AI306&lt;AG306),AND(AG306="NS",AI306=0,AH306&gt;0),AG306=AI306),0,1)))</f>
        <v>0</v>
      </c>
      <c r="AK306" s="172"/>
      <c r="AL306" s="172" t="s">
        <v>928</v>
      </c>
      <c r="AM306" s="173">
        <f>IF(Y306="NS",0,LEN(Y306)-LEN(INT(Y306))-1)</f>
        <v>-2</v>
      </c>
      <c r="AN306" s="173">
        <f t="shared" si="182"/>
        <v>0</v>
      </c>
    </row>
    <row r="307" spans="1:40" ht="15" customHeight="1" x14ac:dyDescent="0.2">
      <c r="B307" s="225" t="str">
        <f>IF(OR(AG304=28,AG304=19),"","Error: Debe completar toda la información requerida.")</f>
        <v/>
      </c>
      <c r="C307" s="225"/>
      <c r="D307" s="225"/>
      <c r="E307" s="225"/>
      <c r="F307" s="225"/>
      <c r="G307" s="225"/>
      <c r="H307" s="225"/>
      <c r="I307" s="225"/>
      <c r="J307" s="225"/>
      <c r="K307" s="225"/>
      <c r="L307" s="225"/>
      <c r="M307" s="225"/>
      <c r="N307" s="225"/>
      <c r="O307" s="225"/>
      <c r="P307" s="225"/>
      <c r="Q307" s="225"/>
      <c r="R307" s="225"/>
      <c r="S307" s="225"/>
      <c r="T307" s="225"/>
      <c r="U307" s="225"/>
      <c r="V307" s="225"/>
      <c r="W307" s="225"/>
      <c r="X307" s="225"/>
      <c r="Y307" s="225"/>
      <c r="Z307" s="225"/>
      <c r="AA307" s="225"/>
      <c r="AB307" s="225"/>
      <c r="AC307" s="225"/>
      <c r="AD307" s="225"/>
      <c r="AG307" s="172"/>
      <c r="AH307" s="172"/>
      <c r="AI307" s="172"/>
      <c r="AJ307" s="172"/>
      <c r="AK307" s="172"/>
      <c r="AL307" s="172" t="s">
        <v>929</v>
      </c>
      <c r="AM307" s="173">
        <f>IF(AB306="NS",0,LEN(AB306)-LEN(INT(AB306))-1)</f>
        <v>-2</v>
      </c>
      <c r="AN307" s="173">
        <f t="shared" si="182"/>
        <v>0</v>
      </c>
    </row>
    <row r="308" spans="1:40" ht="15" customHeight="1" x14ac:dyDescent="0.2">
      <c r="B308" s="228" t="str">
        <f>IF(AJ306=0,"","Error: Verificar la suma de las cantidades con el total de la pregunta 15.")</f>
        <v/>
      </c>
      <c r="C308" s="228"/>
      <c r="D308" s="228"/>
      <c r="E308" s="228"/>
      <c r="F308" s="228"/>
      <c r="G308" s="228"/>
      <c r="H308" s="228"/>
      <c r="I308" s="228"/>
      <c r="J308" s="228"/>
      <c r="K308" s="228"/>
      <c r="L308" s="228"/>
      <c r="M308" s="228"/>
      <c r="N308" s="228"/>
      <c r="O308" s="228"/>
      <c r="P308" s="228"/>
      <c r="Q308" s="228"/>
      <c r="R308" s="228"/>
      <c r="S308" s="228"/>
      <c r="T308" s="228"/>
      <c r="U308" s="228"/>
      <c r="V308" s="228"/>
      <c r="W308" s="228"/>
      <c r="X308" s="228"/>
      <c r="Y308" s="228"/>
      <c r="Z308" s="228"/>
      <c r="AA308" s="228"/>
      <c r="AB308" s="228"/>
      <c r="AC308" s="228"/>
      <c r="AD308" s="228"/>
      <c r="AG308" s="172"/>
      <c r="AH308" s="172"/>
      <c r="AI308" s="172"/>
      <c r="AJ308" s="172"/>
      <c r="AK308" s="172"/>
      <c r="AL308" s="172"/>
      <c r="AM308" s="172"/>
      <c r="AN308" s="176">
        <f>+SUM(AN299:AN307)</f>
        <v>0</v>
      </c>
    </row>
    <row r="309" spans="1:40" ht="15" customHeight="1" thickBot="1" x14ac:dyDescent="0.25">
      <c r="B309" s="366" t="str">
        <f>IF(AN308=0,"","Error: La cantidad de decimales no debe ser mayor a dos")</f>
        <v/>
      </c>
      <c r="C309" s="366"/>
      <c r="D309" s="366"/>
      <c r="E309" s="366"/>
      <c r="F309" s="366"/>
      <c r="G309" s="366"/>
      <c r="H309" s="366"/>
      <c r="I309" s="366"/>
      <c r="J309" s="366"/>
      <c r="K309" s="366"/>
      <c r="L309" s="366"/>
      <c r="M309" s="366"/>
      <c r="N309" s="366"/>
      <c r="O309" s="366"/>
      <c r="P309" s="366"/>
      <c r="Q309" s="366"/>
      <c r="R309" s="366"/>
      <c r="S309" s="366"/>
      <c r="T309" s="366"/>
      <c r="U309" s="366"/>
      <c r="V309" s="366"/>
      <c r="W309" s="366"/>
      <c r="X309" s="366"/>
      <c r="Y309" s="366"/>
      <c r="Z309" s="366"/>
      <c r="AA309" s="366"/>
      <c r="AB309" s="366"/>
      <c r="AC309" s="366"/>
      <c r="AD309" s="366"/>
    </row>
    <row r="310" spans="1:40" ht="15" customHeight="1" thickBot="1" x14ac:dyDescent="0.25">
      <c r="B310" s="354" t="s">
        <v>150</v>
      </c>
      <c r="C310" s="355"/>
      <c r="D310" s="355"/>
      <c r="E310" s="355"/>
      <c r="F310" s="355"/>
      <c r="G310" s="355"/>
      <c r="H310" s="355"/>
      <c r="I310" s="355"/>
      <c r="J310" s="355"/>
      <c r="K310" s="355"/>
      <c r="L310" s="355"/>
      <c r="M310" s="355"/>
      <c r="N310" s="355"/>
      <c r="O310" s="355"/>
      <c r="P310" s="355"/>
      <c r="Q310" s="355"/>
      <c r="R310" s="355"/>
      <c r="S310" s="355"/>
      <c r="T310" s="355"/>
      <c r="U310" s="355"/>
      <c r="V310" s="355"/>
      <c r="W310" s="355"/>
      <c r="X310" s="355"/>
      <c r="Y310" s="355"/>
      <c r="Z310" s="355"/>
      <c r="AA310" s="355"/>
      <c r="AB310" s="355"/>
      <c r="AC310" s="355"/>
      <c r="AD310" s="356"/>
    </row>
    <row r="311" spans="1:40" ht="15" customHeight="1" thickBot="1" x14ac:dyDescent="0.25">
      <c r="B311" s="296" t="s">
        <v>545</v>
      </c>
      <c r="C311" s="297"/>
      <c r="D311" s="297"/>
      <c r="E311" s="297"/>
      <c r="F311" s="297"/>
      <c r="G311" s="297"/>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8"/>
    </row>
    <row r="312" spans="1:40" ht="15" customHeight="1" x14ac:dyDescent="0.2"/>
    <row r="313" spans="1:40" ht="24" customHeight="1" x14ac:dyDescent="0.2">
      <c r="A313" s="6" t="s">
        <v>151</v>
      </c>
      <c r="B313" s="321" t="s">
        <v>613</v>
      </c>
      <c r="C313" s="271"/>
      <c r="D313" s="271"/>
      <c r="E313" s="271"/>
      <c r="F313" s="271"/>
      <c r="G313" s="271"/>
      <c r="H313" s="271"/>
      <c r="I313" s="271"/>
      <c r="J313" s="271"/>
      <c r="K313" s="271"/>
      <c r="L313" s="271"/>
      <c r="M313" s="271"/>
      <c r="N313" s="271"/>
      <c r="O313" s="271"/>
      <c r="P313" s="271"/>
      <c r="Q313" s="271"/>
      <c r="R313" s="271"/>
      <c r="S313" s="271"/>
      <c r="T313" s="271"/>
      <c r="U313" s="271"/>
      <c r="V313" s="271"/>
      <c r="W313" s="271"/>
      <c r="X313" s="271"/>
      <c r="Y313" s="271"/>
      <c r="Z313" s="271"/>
      <c r="AA313" s="271"/>
      <c r="AB313" s="271"/>
      <c r="AC313" s="271"/>
      <c r="AD313" s="271"/>
    </row>
    <row r="314" spans="1:40" ht="36" customHeight="1" x14ac:dyDescent="0.2">
      <c r="C314" s="243" t="s">
        <v>614</v>
      </c>
      <c r="D314" s="243"/>
      <c r="E314" s="243"/>
      <c r="F314" s="243"/>
      <c r="G314" s="243"/>
      <c r="H314" s="243"/>
      <c r="I314" s="243"/>
      <c r="J314" s="243"/>
      <c r="K314" s="243"/>
      <c r="L314" s="243"/>
      <c r="M314" s="243"/>
      <c r="N314" s="243"/>
      <c r="O314" s="243"/>
      <c r="P314" s="243"/>
      <c r="Q314" s="243"/>
      <c r="R314" s="243"/>
      <c r="S314" s="243"/>
      <c r="T314" s="243"/>
      <c r="U314" s="243"/>
      <c r="V314" s="243"/>
      <c r="W314" s="243"/>
      <c r="X314" s="243"/>
      <c r="Y314" s="243"/>
      <c r="Z314" s="243"/>
      <c r="AA314" s="243"/>
      <c r="AB314" s="243"/>
      <c r="AC314" s="243"/>
      <c r="AD314" s="243"/>
      <c r="AG314" s="12" t="s">
        <v>862</v>
      </c>
    </row>
    <row r="315" spans="1:40" ht="24" customHeight="1" x14ac:dyDescent="0.2">
      <c r="C315" s="253" t="s">
        <v>615</v>
      </c>
      <c r="D315" s="253"/>
      <c r="E315" s="253"/>
      <c r="F315" s="253"/>
      <c r="G315" s="253"/>
      <c r="H315" s="253"/>
      <c r="I315" s="253"/>
      <c r="J315" s="253"/>
      <c r="K315" s="253"/>
      <c r="L315" s="253"/>
      <c r="M315" s="253"/>
      <c r="N315" s="253"/>
      <c r="O315" s="253"/>
      <c r="P315" s="253"/>
      <c r="Q315" s="253"/>
      <c r="R315" s="253"/>
      <c r="S315" s="253"/>
      <c r="T315" s="253"/>
      <c r="U315" s="253"/>
      <c r="V315" s="253"/>
      <c r="W315" s="253"/>
      <c r="X315" s="253"/>
      <c r="Y315" s="253"/>
      <c r="Z315" s="253"/>
      <c r="AA315" s="253"/>
      <c r="AB315" s="253"/>
      <c r="AC315" s="253"/>
      <c r="AD315" s="253"/>
      <c r="AG315" s="12">
        <f>+COUNTBLANK(C317:H323)</f>
        <v>41</v>
      </c>
      <c r="AH315" s="12">
        <v>41</v>
      </c>
      <c r="AI315" s="12">
        <v>37</v>
      </c>
    </row>
    <row r="316" spans="1:40" ht="15" customHeight="1" thickBot="1" x14ac:dyDescent="0.3">
      <c r="AG316" s="124" t="s">
        <v>863</v>
      </c>
      <c r="AH316" s="117" t="s">
        <v>864</v>
      </c>
      <c r="AI316" s="125" t="s">
        <v>865</v>
      </c>
      <c r="AJ316" s="117" t="s">
        <v>868</v>
      </c>
    </row>
    <row r="317" spans="1:40" ht="15" customHeight="1" thickBot="1" x14ac:dyDescent="0.3">
      <c r="C317" s="322"/>
      <c r="D317" s="323"/>
      <c r="E317" s="323"/>
      <c r="F317" s="324"/>
      <c r="G317" s="8" t="s">
        <v>616</v>
      </c>
      <c r="AG317" s="124">
        <f>C317</f>
        <v>0</v>
      </c>
      <c r="AH317" s="125">
        <f>COUNTIF(E319:H323,"NS")</f>
        <v>0</v>
      </c>
      <c r="AI317" s="126">
        <f>SUM(E319:H323)</f>
        <v>0</v>
      </c>
      <c r="AJ317" s="118">
        <f>IF(AG315=41,0,IF(OR(AND(AG317=0,AH317&gt;0),AND(AG317="NS",AI317&gt;0),AND(AG317="NS",AI317=0,AH317=0)),1,IF(OR(AND(AH317&gt;=2,AI317&lt;AG317),AND(AG317="NS",AI317=0,AH317&gt;0),AG317=AI317),0,1)))</f>
        <v>0</v>
      </c>
    </row>
    <row r="318" spans="1:40" ht="15" customHeight="1" x14ac:dyDescent="0.2"/>
    <row r="319" spans="1:40" ht="15" customHeight="1" x14ac:dyDescent="0.2">
      <c r="E319" s="244"/>
      <c r="F319" s="245"/>
      <c r="G319" s="245"/>
      <c r="H319" s="246"/>
      <c r="I319" s="7" t="s">
        <v>515</v>
      </c>
    </row>
    <row r="320" spans="1:40" ht="15" customHeight="1" x14ac:dyDescent="0.2"/>
    <row r="321" spans="1:36" ht="15" customHeight="1" x14ac:dyDescent="0.2">
      <c r="E321" s="244"/>
      <c r="F321" s="245"/>
      <c r="G321" s="245"/>
      <c r="H321" s="246"/>
      <c r="I321" s="7" t="s">
        <v>516</v>
      </c>
    </row>
    <row r="322" spans="1:36" ht="15" customHeight="1" x14ac:dyDescent="0.2"/>
    <row r="323" spans="1:36" ht="15" customHeight="1" x14ac:dyDescent="0.2">
      <c r="E323" s="244"/>
      <c r="F323" s="245"/>
      <c r="G323" s="245"/>
      <c r="H323" s="246"/>
      <c r="I323" s="7" t="s">
        <v>517</v>
      </c>
    </row>
    <row r="324" spans="1:36" ht="15" customHeight="1" x14ac:dyDescent="0.2">
      <c r="B324" s="225" t="str">
        <f>IF(OR(AG315=37,AG315=41),"","Error: Debe completar toda la información requerida.")</f>
        <v/>
      </c>
      <c r="C324" s="225"/>
      <c r="D324" s="225"/>
      <c r="E324" s="225"/>
      <c r="F324" s="225"/>
      <c r="G324" s="225"/>
      <c r="H324" s="225"/>
      <c r="I324" s="225"/>
      <c r="J324" s="225"/>
      <c r="K324" s="225"/>
      <c r="L324" s="225"/>
      <c r="M324" s="225"/>
      <c r="N324" s="225"/>
      <c r="O324" s="225"/>
      <c r="P324" s="225"/>
      <c r="Q324" s="225"/>
      <c r="R324" s="225"/>
      <c r="S324" s="225"/>
      <c r="T324" s="225"/>
      <c r="U324" s="225"/>
      <c r="V324" s="225"/>
      <c r="W324" s="225"/>
      <c r="X324" s="225"/>
      <c r="Y324" s="225"/>
      <c r="Z324" s="225"/>
      <c r="AA324" s="225"/>
      <c r="AB324" s="225"/>
      <c r="AC324" s="225"/>
      <c r="AD324" s="225"/>
    </row>
    <row r="325" spans="1:36" ht="15" customHeight="1" x14ac:dyDescent="0.2">
      <c r="B325" s="228" t="str">
        <f>IF(AJ317=0,"","Error: Verificar sumas por desagregados.")</f>
        <v/>
      </c>
      <c r="C325" s="228"/>
      <c r="D325" s="228"/>
      <c r="E325" s="228"/>
      <c r="F325" s="228"/>
      <c r="G325" s="228"/>
      <c r="H325" s="228"/>
      <c r="I325" s="228"/>
      <c r="J325" s="228"/>
      <c r="K325" s="228"/>
      <c r="L325" s="228"/>
      <c r="M325" s="228"/>
      <c r="N325" s="228"/>
      <c r="O325" s="228"/>
      <c r="P325" s="228"/>
      <c r="Q325" s="228"/>
      <c r="R325" s="228"/>
      <c r="S325" s="228"/>
      <c r="T325" s="228"/>
      <c r="U325" s="228"/>
      <c r="V325" s="228"/>
      <c r="W325" s="228"/>
      <c r="X325" s="228"/>
      <c r="Y325" s="228"/>
      <c r="Z325" s="228"/>
      <c r="AA325" s="228"/>
      <c r="AB325" s="228"/>
      <c r="AC325" s="228"/>
      <c r="AD325" s="228"/>
    </row>
    <row r="326" spans="1:36" ht="15" customHeight="1" thickBot="1" x14ac:dyDescent="0.25"/>
    <row r="327" spans="1:36" ht="15" customHeight="1" thickBot="1" x14ac:dyDescent="0.25">
      <c r="B327" s="296" t="s">
        <v>546</v>
      </c>
      <c r="C327" s="297"/>
      <c r="D327" s="297"/>
      <c r="E327" s="297"/>
      <c r="F327" s="297"/>
      <c r="G327" s="297"/>
      <c r="H327" s="297"/>
      <c r="I327" s="297"/>
      <c r="J327" s="297"/>
      <c r="K327" s="297"/>
      <c r="L327" s="297"/>
      <c r="M327" s="297"/>
      <c r="N327" s="297"/>
      <c r="O327" s="297"/>
      <c r="P327" s="297"/>
      <c r="Q327" s="297"/>
      <c r="R327" s="297"/>
      <c r="S327" s="297"/>
      <c r="T327" s="297"/>
      <c r="U327" s="297"/>
      <c r="V327" s="297"/>
      <c r="W327" s="297"/>
      <c r="X327" s="297"/>
      <c r="Y327" s="297"/>
      <c r="Z327" s="297"/>
      <c r="AA327" s="297"/>
      <c r="AB327" s="297"/>
      <c r="AC327" s="297"/>
      <c r="AD327" s="298"/>
    </row>
    <row r="328" spans="1:36" ht="15" customHeight="1" x14ac:dyDescent="0.2"/>
    <row r="329" spans="1:36" ht="24" customHeight="1" x14ac:dyDescent="0.2">
      <c r="A329" s="6" t="s">
        <v>152</v>
      </c>
      <c r="B329" s="321" t="s">
        <v>619</v>
      </c>
      <c r="C329" s="271"/>
      <c r="D329" s="271"/>
      <c r="E329" s="271"/>
      <c r="F329" s="271"/>
      <c r="G329" s="271"/>
      <c r="H329" s="271"/>
      <c r="I329" s="271"/>
      <c r="J329" s="271"/>
      <c r="K329" s="271"/>
      <c r="L329" s="271"/>
      <c r="M329" s="271"/>
      <c r="N329" s="271"/>
      <c r="O329" s="271"/>
      <c r="P329" s="271"/>
      <c r="Q329" s="271"/>
      <c r="R329" s="271"/>
      <c r="S329" s="271"/>
      <c r="T329" s="271"/>
      <c r="U329" s="271"/>
      <c r="V329" s="271"/>
      <c r="W329" s="271"/>
      <c r="X329" s="271"/>
      <c r="Y329" s="271"/>
      <c r="Z329" s="271"/>
      <c r="AA329" s="271"/>
      <c r="AB329" s="271"/>
      <c r="AC329" s="271"/>
      <c r="AD329" s="271"/>
    </row>
    <row r="330" spans="1:36" ht="24" customHeight="1" x14ac:dyDescent="0.2">
      <c r="C330" s="243" t="s">
        <v>617</v>
      </c>
      <c r="D330" s="243"/>
      <c r="E330" s="243"/>
      <c r="F330" s="243"/>
      <c r="G330" s="243"/>
      <c r="H330" s="243"/>
      <c r="I330" s="243"/>
      <c r="J330" s="243"/>
      <c r="K330" s="243"/>
      <c r="L330" s="243"/>
      <c r="M330" s="243"/>
      <c r="N330" s="243"/>
      <c r="O330" s="243"/>
      <c r="P330" s="243"/>
      <c r="Q330" s="243"/>
      <c r="R330" s="243"/>
      <c r="S330" s="243"/>
      <c r="T330" s="243"/>
      <c r="U330" s="243"/>
      <c r="V330" s="243"/>
      <c r="W330" s="243"/>
      <c r="X330" s="243"/>
      <c r="Y330" s="243"/>
      <c r="Z330" s="243"/>
      <c r="AA330" s="243"/>
      <c r="AB330" s="243"/>
      <c r="AC330" s="243"/>
      <c r="AD330" s="243"/>
      <c r="AG330" s="12" t="s">
        <v>862</v>
      </c>
    </row>
    <row r="331" spans="1:36" ht="24" customHeight="1" x14ac:dyDescent="0.2">
      <c r="C331" s="253" t="s">
        <v>618</v>
      </c>
      <c r="D331" s="253"/>
      <c r="E331" s="253"/>
      <c r="F331" s="253"/>
      <c r="G331" s="253"/>
      <c r="H331" s="253"/>
      <c r="I331" s="253"/>
      <c r="J331" s="253"/>
      <c r="K331" s="253"/>
      <c r="L331" s="253"/>
      <c r="M331" s="253"/>
      <c r="N331" s="253"/>
      <c r="O331" s="253"/>
      <c r="P331" s="253"/>
      <c r="Q331" s="253"/>
      <c r="R331" s="253"/>
      <c r="S331" s="253"/>
      <c r="T331" s="253"/>
      <c r="U331" s="253"/>
      <c r="V331" s="253"/>
      <c r="W331" s="253"/>
      <c r="X331" s="253"/>
      <c r="Y331" s="253"/>
      <c r="Z331" s="253"/>
      <c r="AA331" s="253"/>
      <c r="AB331" s="253"/>
      <c r="AC331" s="253"/>
      <c r="AD331" s="253"/>
      <c r="AG331" s="12">
        <f>+COUNTBLANK(C333:H341)</f>
        <v>53</v>
      </c>
      <c r="AH331" s="12">
        <v>53</v>
      </c>
      <c r="AI331" s="12">
        <v>48</v>
      </c>
    </row>
    <row r="332" spans="1:36" ht="15" customHeight="1" thickBot="1" x14ac:dyDescent="0.3">
      <c r="AG332" s="124" t="s">
        <v>863</v>
      </c>
      <c r="AH332" s="117" t="s">
        <v>864</v>
      </c>
      <c r="AI332" s="125" t="s">
        <v>865</v>
      </c>
      <c r="AJ332" s="117" t="s">
        <v>868</v>
      </c>
    </row>
    <row r="333" spans="1:36" ht="15" customHeight="1" thickBot="1" x14ac:dyDescent="0.3">
      <c r="C333" s="322"/>
      <c r="D333" s="323"/>
      <c r="E333" s="323"/>
      <c r="F333" s="324"/>
      <c r="G333" s="8" t="s">
        <v>620</v>
      </c>
      <c r="AG333" s="124">
        <f>C333</f>
        <v>0</v>
      </c>
      <c r="AH333" s="125">
        <f>COUNTIF(E335:H341,"NS")</f>
        <v>0</v>
      </c>
      <c r="AI333" s="126">
        <f>SUM(E335:H341)</f>
        <v>0</v>
      </c>
      <c r="AJ333" s="118">
        <f>IF($AG$331=53,0,IF(OR(AND(AG333=0,AH333&gt;0),AND(AG333="NS",AI333&gt;0),AND(AG333="NS",AI333=0,AH333=0)),1,IF(OR(AND(AH333&gt;=2,AI333&lt;AG333),AND(AG333="NS",AI333=0,AH333&gt;0),AG333=AI333),0,1)))</f>
        <v>0</v>
      </c>
    </row>
    <row r="334" spans="1:36" ht="15" customHeight="1" x14ac:dyDescent="0.2"/>
    <row r="335" spans="1:36" ht="15" customHeight="1" x14ac:dyDescent="0.2">
      <c r="E335" s="244"/>
      <c r="F335" s="245"/>
      <c r="G335" s="245"/>
      <c r="H335" s="246"/>
      <c r="I335" s="7" t="s">
        <v>518</v>
      </c>
    </row>
    <row r="336" spans="1:36" ht="15" customHeight="1" x14ac:dyDescent="0.2"/>
    <row r="337" spans="1:33" ht="15" customHeight="1" x14ac:dyDescent="0.2">
      <c r="E337" s="244"/>
      <c r="F337" s="245"/>
      <c r="G337" s="245"/>
      <c r="H337" s="246"/>
      <c r="I337" s="7" t="s">
        <v>519</v>
      </c>
    </row>
    <row r="338" spans="1:33" ht="15" customHeight="1" x14ac:dyDescent="0.2"/>
    <row r="339" spans="1:33" ht="15" customHeight="1" x14ac:dyDescent="0.2">
      <c r="E339" s="244"/>
      <c r="F339" s="245"/>
      <c r="G339" s="245"/>
      <c r="H339" s="246"/>
      <c r="I339" s="7" t="s">
        <v>520</v>
      </c>
    </row>
    <row r="340" spans="1:33" ht="15" customHeight="1" x14ac:dyDescent="0.2"/>
    <row r="341" spans="1:33" ht="15" customHeight="1" x14ac:dyDescent="0.2">
      <c r="E341" s="244"/>
      <c r="F341" s="245"/>
      <c r="G341" s="245"/>
      <c r="H341" s="246"/>
      <c r="I341" s="7" t="s">
        <v>556</v>
      </c>
    </row>
    <row r="342" spans="1:33" ht="15" customHeight="1" x14ac:dyDescent="0.2">
      <c r="B342" s="225" t="str">
        <f>IF(OR(AG331=48,AG331=53),"","Error: Debe completar toda la información requerida.")</f>
        <v/>
      </c>
      <c r="C342" s="225"/>
      <c r="D342" s="225"/>
      <c r="E342" s="225"/>
      <c r="F342" s="225"/>
      <c r="G342" s="225"/>
      <c r="H342" s="225"/>
      <c r="I342" s="225"/>
      <c r="J342" s="225"/>
      <c r="K342" s="225"/>
      <c r="L342" s="225"/>
      <c r="M342" s="225"/>
      <c r="N342" s="225"/>
      <c r="O342" s="225"/>
      <c r="P342" s="225"/>
      <c r="Q342" s="225"/>
      <c r="R342" s="225"/>
      <c r="S342" s="225"/>
      <c r="T342" s="225"/>
      <c r="U342" s="225"/>
      <c r="V342" s="225"/>
      <c r="W342" s="225"/>
      <c r="X342" s="225"/>
      <c r="Y342" s="225"/>
      <c r="Z342" s="225"/>
      <c r="AA342" s="225"/>
      <c r="AB342" s="225"/>
      <c r="AC342" s="225"/>
      <c r="AD342" s="225"/>
    </row>
    <row r="343" spans="1:33" ht="15" customHeight="1" x14ac:dyDescent="0.2">
      <c r="B343" s="228" t="str">
        <f>IF(AJ333=0,"","Error: Verificar sumas por desagregados.")</f>
        <v/>
      </c>
      <c r="C343" s="228"/>
      <c r="D343" s="228"/>
      <c r="E343" s="228"/>
      <c r="F343" s="228"/>
      <c r="G343" s="228"/>
      <c r="H343" s="228"/>
      <c r="I343" s="228"/>
      <c r="J343" s="228"/>
      <c r="K343" s="228"/>
      <c r="L343" s="228"/>
      <c r="M343" s="228"/>
      <c r="N343" s="228"/>
      <c r="O343" s="228"/>
      <c r="P343" s="228"/>
      <c r="Q343" s="228"/>
      <c r="R343" s="228"/>
      <c r="S343" s="228"/>
      <c r="T343" s="228"/>
      <c r="U343" s="228"/>
      <c r="V343" s="228"/>
      <c r="W343" s="228"/>
      <c r="X343" s="228"/>
      <c r="Y343" s="228"/>
      <c r="Z343" s="228"/>
      <c r="AA343" s="228"/>
      <c r="AB343" s="228"/>
      <c r="AC343" s="228"/>
      <c r="AD343" s="228"/>
    </row>
    <row r="344" spans="1:33" ht="15" customHeight="1" thickBot="1" x14ac:dyDescent="0.25"/>
    <row r="345" spans="1:33" ht="15" customHeight="1" thickBot="1" x14ac:dyDescent="0.25">
      <c r="B345" s="296" t="s">
        <v>553</v>
      </c>
      <c r="C345" s="297"/>
      <c r="D345" s="297"/>
      <c r="E345" s="297"/>
      <c r="F345" s="297"/>
      <c r="G345" s="297"/>
      <c r="H345" s="297"/>
      <c r="I345" s="297"/>
      <c r="J345" s="297"/>
      <c r="K345" s="297"/>
      <c r="L345" s="297"/>
      <c r="M345" s="297"/>
      <c r="N345" s="297"/>
      <c r="O345" s="297"/>
      <c r="P345" s="297"/>
      <c r="Q345" s="297"/>
      <c r="R345" s="297"/>
      <c r="S345" s="297"/>
      <c r="T345" s="297"/>
      <c r="U345" s="297"/>
      <c r="V345" s="297"/>
      <c r="W345" s="297"/>
      <c r="X345" s="297"/>
      <c r="Y345" s="297"/>
      <c r="Z345" s="297"/>
      <c r="AA345" s="297"/>
      <c r="AB345" s="297"/>
      <c r="AC345" s="297"/>
      <c r="AD345" s="298"/>
    </row>
    <row r="346" spans="1:33" ht="15" customHeight="1" x14ac:dyDescent="0.2"/>
    <row r="347" spans="1:33" ht="36" customHeight="1" x14ac:dyDescent="0.2">
      <c r="A347" s="6" t="s">
        <v>153</v>
      </c>
      <c r="B347" s="271" t="s">
        <v>621</v>
      </c>
      <c r="C347" s="271"/>
      <c r="D347" s="271"/>
      <c r="E347" s="271"/>
      <c r="F347" s="271"/>
      <c r="G347" s="271"/>
      <c r="H347" s="271"/>
      <c r="I347" s="271"/>
      <c r="J347" s="271"/>
      <c r="K347" s="271"/>
      <c r="L347" s="271"/>
      <c r="M347" s="271"/>
      <c r="N347" s="271"/>
      <c r="O347" s="271"/>
      <c r="P347" s="271"/>
      <c r="Q347" s="271"/>
      <c r="R347" s="271"/>
      <c r="S347" s="271"/>
      <c r="T347" s="271"/>
      <c r="U347" s="271"/>
      <c r="V347" s="271"/>
      <c r="W347" s="271"/>
      <c r="X347" s="271"/>
      <c r="Y347" s="271"/>
      <c r="Z347" s="271"/>
      <c r="AA347" s="271"/>
      <c r="AB347" s="271"/>
      <c r="AC347" s="271"/>
      <c r="AD347" s="271"/>
    </row>
    <row r="348" spans="1:33" ht="36" customHeight="1" x14ac:dyDescent="0.2">
      <c r="C348" s="243" t="s">
        <v>622</v>
      </c>
      <c r="D348" s="243"/>
      <c r="E348" s="243"/>
      <c r="F348" s="243"/>
      <c r="G348" s="243"/>
      <c r="H348" s="243"/>
      <c r="I348" s="243"/>
      <c r="J348" s="243"/>
      <c r="K348" s="243"/>
      <c r="L348" s="243"/>
      <c r="M348" s="243"/>
      <c r="N348" s="243"/>
      <c r="O348" s="243"/>
      <c r="P348" s="243"/>
      <c r="Q348" s="243"/>
      <c r="R348" s="243"/>
      <c r="S348" s="243"/>
      <c r="T348" s="243"/>
      <c r="U348" s="243"/>
      <c r="V348" s="243"/>
      <c r="W348" s="243"/>
      <c r="X348" s="243"/>
      <c r="Y348" s="243"/>
      <c r="Z348" s="243"/>
      <c r="AA348" s="243"/>
      <c r="AB348" s="243"/>
      <c r="AC348" s="243"/>
      <c r="AD348" s="243"/>
    </row>
    <row r="349" spans="1:33" ht="36" customHeight="1" x14ac:dyDescent="0.2">
      <c r="C349" s="243" t="s">
        <v>623</v>
      </c>
      <c r="D349" s="243"/>
      <c r="E349" s="243"/>
      <c r="F349" s="243"/>
      <c r="G349" s="243"/>
      <c r="H349" s="243"/>
      <c r="I349" s="243"/>
      <c r="J349" s="243"/>
      <c r="K349" s="243"/>
      <c r="L349" s="243"/>
      <c r="M349" s="243"/>
      <c r="N349" s="243"/>
      <c r="O349" s="243"/>
      <c r="P349" s="243"/>
      <c r="Q349" s="243"/>
      <c r="R349" s="243"/>
      <c r="S349" s="243"/>
      <c r="T349" s="243"/>
      <c r="U349" s="243"/>
      <c r="V349" s="243"/>
      <c r="W349" s="243"/>
      <c r="X349" s="243"/>
      <c r="Y349" s="243"/>
      <c r="Z349" s="243"/>
      <c r="AA349" s="243"/>
      <c r="AB349" s="243"/>
      <c r="AC349" s="243"/>
      <c r="AD349" s="243"/>
    </row>
    <row r="350" spans="1:33" ht="24" customHeight="1" x14ac:dyDescent="0.2">
      <c r="C350" s="253" t="s">
        <v>624</v>
      </c>
      <c r="D350" s="253"/>
      <c r="E350" s="253"/>
      <c r="F350" s="253"/>
      <c r="G350" s="253"/>
      <c r="H350" s="253"/>
      <c r="I350" s="253"/>
      <c r="J350" s="253"/>
      <c r="K350" s="253"/>
      <c r="L350" s="253"/>
      <c r="M350" s="253"/>
      <c r="N350" s="253"/>
      <c r="O350" s="253"/>
      <c r="P350" s="253"/>
      <c r="Q350" s="253"/>
      <c r="R350" s="253"/>
      <c r="S350" s="253"/>
      <c r="T350" s="253"/>
      <c r="U350" s="253"/>
      <c r="V350" s="253"/>
      <c r="W350" s="253"/>
      <c r="X350" s="253"/>
      <c r="Y350" s="253"/>
      <c r="Z350" s="253"/>
      <c r="AA350" s="253"/>
      <c r="AB350" s="253"/>
      <c r="AC350" s="253"/>
      <c r="AD350" s="253"/>
    </row>
    <row r="351" spans="1:33" ht="24" customHeight="1" x14ac:dyDescent="0.2">
      <c r="C351" s="253" t="s">
        <v>625</v>
      </c>
      <c r="D351" s="253"/>
      <c r="E351" s="253"/>
      <c r="F351" s="253"/>
      <c r="G351" s="253"/>
      <c r="H351" s="253"/>
      <c r="I351" s="253"/>
      <c r="J351" s="253"/>
      <c r="K351" s="253"/>
      <c r="L351" s="253"/>
      <c r="M351" s="253"/>
      <c r="N351" s="253"/>
      <c r="O351" s="253"/>
      <c r="P351" s="253"/>
      <c r="Q351" s="253"/>
      <c r="R351" s="253"/>
      <c r="S351" s="253"/>
      <c r="T351" s="253"/>
      <c r="U351" s="253"/>
      <c r="V351" s="253"/>
      <c r="W351" s="253"/>
      <c r="X351" s="253"/>
      <c r="Y351" s="253"/>
      <c r="Z351" s="253"/>
      <c r="AA351" s="253"/>
      <c r="AB351" s="253"/>
      <c r="AC351" s="253"/>
      <c r="AD351" s="253"/>
    </row>
    <row r="352" spans="1:33" ht="15" customHeight="1" x14ac:dyDescent="0.2">
      <c r="AG352" s="12" t="s">
        <v>862</v>
      </c>
    </row>
    <row r="353" spans="1:42" ht="15" customHeight="1" x14ac:dyDescent="0.2">
      <c r="C353" s="270" t="s">
        <v>626</v>
      </c>
      <c r="D353" s="270"/>
      <c r="E353" s="270"/>
      <c r="F353" s="270"/>
      <c r="G353" s="270"/>
      <c r="H353" s="270"/>
      <c r="I353" s="270"/>
      <c r="J353" s="270"/>
      <c r="K353" s="270"/>
      <c r="L353" s="270"/>
      <c r="M353" s="270"/>
      <c r="N353" s="270"/>
      <c r="O353" s="270"/>
      <c r="P353" s="270"/>
      <c r="Q353" s="270" t="s">
        <v>627</v>
      </c>
      <c r="R353" s="270"/>
      <c r="S353" s="270"/>
      <c r="T353" s="270"/>
      <c r="U353" s="270"/>
      <c r="V353" s="270"/>
      <c r="W353" s="270"/>
      <c r="X353" s="270"/>
      <c r="Y353" s="270"/>
      <c r="Z353" s="270"/>
      <c r="AA353" s="270"/>
      <c r="AB353" s="270"/>
      <c r="AC353" s="270"/>
      <c r="AD353" s="270"/>
      <c r="AG353" s="12">
        <f>+COUNTBLANK(C356:AD356)</f>
        <v>28</v>
      </c>
      <c r="AH353" s="12">
        <v>28</v>
      </c>
      <c r="AI353" s="12">
        <v>22</v>
      </c>
    </row>
    <row r="354" spans="1:42" ht="15" customHeight="1" x14ac:dyDescent="0.2">
      <c r="C354" s="282" t="s">
        <v>57</v>
      </c>
      <c r="D354" s="283"/>
      <c r="E354" s="283"/>
      <c r="F354" s="283"/>
      <c r="G354" s="283"/>
      <c r="H354" s="284"/>
      <c r="I354" s="268" t="s">
        <v>628</v>
      </c>
      <c r="J354" s="269"/>
      <c r="K354" s="269"/>
      <c r="L354" s="269"/>
      <c r="M354" s="269"/>
      <c r="N354" s="269"/>
      <c r="O354" s="269"/>
      <c r="P354" s="273"/>
      <c r="Q354" s="282" t="s">
        <v>57</v>
      </c>
      <c r="R354" s="283"/>
      <c r="S354" s="283"/>
      <c r="T354" s="283"/>
      <c r="U354" s="283"/>
      <c r="V354" s="284"/>
      <c r="W354" s="268" t="s">
        <v>628</v>
      </c>
      <c r="X354" s="269"/>
      <c r="Y354" s="269"/>
      <c r="Z354" s="269"/>
      <c r="AA354" s="269"/>
      <c r="AB354" s="269"/>
      <c r="AC354" s="269"/>
      <c r="AD354" s="273"/>
    </row>
    <row r="355" spans="1:42" ht="15" customHeight="1" x14ac:dyDescent="0.2">
      <c r="C355" s="285"/>
      <c r="D355" s="286"/>
      <c r="E355" s="286"/>
      <c r="F355" s="286"/>
      <c r="G355" s="286"/>
      <c r="H355" s="287"/>
      <c r="I355" s="313" t="s">
        <v>160</v>
      </c>
      <c r="J355" s="313"/>
      <c r="K355" s="313"/>
      <c r="L355" s="313"/>
      <c r="M355" s="313" t="s">
        <v>161</v>
      </c>
      <c r="N355" s="313"/>
      <c r="O355" s="313"/>
      <c r="P355" s="313"/>
      <c r="Q355" s="285"/>
      <c r="R355" s="286"/>
      <c r="S355" s="286"/>
      <c r="T355" s="286"/>
      <c r="U355" s="286"/>
      <c r="V355" s="287"/>
      <c r="W355" s="313" t="s">
        <v>162</v>
      </c>
      <c r="X355" s="313"/>
      <c r="Y355" s="313"/>
      <c r="Z355" s="313"/>
      <c r="AA355" s="313" t="s">
        <v>163</v>
      </c>
      <c r="AB355" s="313"/>
      <c r="AC355" s="313"/>
      <c r="AD355" s="313"/>
      <c r="AG355" s="116" t="s">
        <v>863</v>
      </c>
      <c r="AH355" s="117" t="s">
        <v>864</v>
      </c>
      <c r="AI355" s="125" t="s">
        <v>865</v>
      </c>
      <c r="AJ355" s="117" t="s">
        <v>868</v>
      </c>
      <c r="AL355" s="116" t="s">
        <v>863</v>
      </c>
      <c r="AM355" s="117" t="s">
        <v>864</v>
      </c>
      <c r="AN355" s="125" t="s">
        <v>865</v>
      </c>
      <c r="AO355" s="117" t="s">
        <v>868</v>
      </c>
    </row>
    <row r="356" spans="1:42" ht="15" customHeight="1" x14ac:dyDescent="0.2">
      <c r="C356" s="248"/>
      <c r="D356" s="248"/>
      <c r="E356" s="248"/>
      <c r="F356" s="248"/>
      <c r="G356" s="248"/>
      <c r="H356" s="248"/>
      <c r="I356" s="248"/>
      <c r="J356" s="248"/>
      <c r="K356" s="248"/>
      <c r="L356" s="248"/>
      <c r="M356" s="248"/>
      <c r="N356" s="248"/>
      <c r="O356" s="248"/>
      <c r="P356" s="248"/>
      <c r="Q356" s="248"/>
      <c r="R356" s="248"/>
      <c r="S356" s="248"/>
      <c r="T356" s="248"/>
      <c r="U356" s="248"/>
      <c r="V356" s="248"/>
      <c r="W356" s="248"/>
      <c r="X356" s="248"/>
      <c r="Y356" s="248"/>
      <c r="Z356" s="248"/>
      <c r="AA356" s="248"/>
      <c r="AB356" s="248"/>
      <c r="AC356" s="248"/>
      <c r="AD356" s="248"/>
      <c r="AG356" s="116">
        <f>C356</f>
        <v>0</v>
      </c>
      <c r="AH356" s="125">
        <f>COUNTIF(I356:P356,"NS")</f>
        <v>0</v>
      </c>
      <c r="AI356" s="127">
        <f>SUM(I356:P356)</f>
        <v>0</v>
      </c>
      <c r="AJ356" s="118">
        <f>IF(AG353=28,0,IF(OR(AND(AG356=0,AH356&gt;0),AND(AG356="ns",AI356&gt;0),AND(AG356="ns",AH356=0,AI356=0)),1,IF(OR(AND(AG356&gt;0,AH356=2),AND(AG356="ns",AH356=2),AND(AG356="ns",AI356=0,AH356&gt;0),AG356=AI356),0,1)))</f>
        <v>0</v>
      </c>
      <c r="AL356" s="116">
        <f>Q356</f>
        <v>0</v>
      </c>
      <c r="AM356" s="125">
        <f>COUNTIF(W356:AD356,"NS")</f>
        <v>0</v>
      </c>
      <c r="AN356" s="127">
        <f>SUM(W356:AD356)</f>
        <v>0</v>
      </c>
      <c r="AO356" s="118">
        <f>IF(AG353=28,0,IF(OR(AND(AL356=0,AM356&gt;0),AND(AL356="ns",AN356&gt;0),AND(AL356="ns",AM356=0,AN356=0)),1,IF(OR(AND(AL356&gt;0,AM356=2),AND(AL356="ns",AM356=2),AND(AL356="ns",AN356=0,AM356&gt;0),AL356=AN356),0,1)))</f>
        <v>0</v>
      </c>
    </row>
    <row r="357" spans="1:42" ht="15" customHeight="1" x14ac:dyDescent="0.2">
      <c r="B357" s="225" t="str">
        <f>IF(OR(AG353=28,AG353=22),"","Error: Debe completar toda la información requerida.")</f>
        <v/>
      </c>
      <c r="C357" s="225"/>
      <c r="D357" s="225"/>
      <c r="E357" s="225"/>
      <c r="F357" s="225"/>
      <c r="G357" s="225"/>
      <c r="H357" s="225"/>
      <c r="I357" s="225"/>
      <c r="J357" s="225"/>
      <c r="K357" s="225"/>
      <c r="L357" s="225"/>
      <c r="M357" s="225"/>
      <c r="N357" s="225"/>
      <c r="O357" s="225"/>
      <c r="P357" s="225"/>
      <c r="Q357" s="225"/>
      <c r="R357" s="225"/>
      <c r="S357" s="225"/>
      <c r="T357" s="225"/>
      <c r="U357" s="225"/>
      <c r="V357" s="225"/>
      <c r="W357" s="225"/>
      <c r="X357" s="225"/>
      <c r="Y357" s="225"/>
      <c r="Z357" s="225"/>
      <c r="AA357" s="225"/>
      <c r="AB357" s="225"/>
      <c r="AC357" s="225"/>
      <c r="AD357" s="225"/>
      <c r="AP357" s="130">
        <f>+SUM(AO356,AJ356)</f>
        <v>0</v>
      </c>
    </row>
    <row r="358" spans="1:42" ht="15" customHeight="1" x14ac:dyDescent="0.2">
      <c r="B358" s="228" t="str">
        <f>IF(AP357=0,"","Error: Verificar sumas por desagregados.")</f>
        <v/>
      </c>
      <c r="C358" s="228"/>
      <c r="D358" s="228"/>
      <c r="E358" s="228"/>
      <c r="F358" s="228"/>
      <c r="G358" s="228"/>
      <c r="H358" s="228"/>
      <c r="I358" s="228"/>
      <c r="J358" s="228"/>
      <c r="K358" s="228"/>
      <c r="L358" s="228"/>
      <c r="M358" s="228"/>
      <c r="N358" s="228"/>
      <c r="O358" s="228"/>
      <c r="P358" s="228"/>
      <c r="Q358" s="228"/>
      <c r="R358" s="228"/>
      <c r="S358" s="228"/>
      <c r="T358" s="228"/>
      <c r="U358" s="228"/>
      <c r="V358" s="228"/>
      <c r="W358" s="228"/>
      <c r="X358" s="228"/>
      <c r="Y358" s="228"/>
      <c r="Z358" s="228"/>
      <c r="AA358" s="228"/>
      <c r="AB358" s="228"/>
      <c r="AC358" s="228"/>
      <c r="AD358" s="228"/>
    </row>
    <row r="359" spans="1:42" ht="15" customHeight="1" thickBot="1" x14ac:dyDescent="0.25"/>
    <row r="360" spans="1:42" ht="15" customHeight="1" thickBot="1" x14ac:dyDescent="0.25">
      <c r="B360" s="296" t="s">
        <v>554</v>
      </c>
      <c r="C360" s="297"/>
      <c r="D360" s="297"/>
      <c r="E360" s="297"/>
      <c r="F360" s="297"/>
      <c r="G360" s="297"/>
      <c r="H360" s="297"/>
      <c r="I360" s="297"/>
      <c r="J360" s="297"/>
      <c r="K360" s="297"/>
      <c r="L360" s="297"/>
      <c r="M360" s="297"/>
      <c r="N360" s="297"/>
      <c r="O360" s="297"/>
      <c r="P360" s="297"/>
      <c r="Q360" s="297"/>
      <c r="R360" s="297"/>
      <c r="S360" s="297"/>
      <c r="T360" s="297"/>
      <c r="U360" s="297"/>
      <c r="V360" s="297"/>
      <c r="W360" s="297"/>
      <c r="X360" s="297"/>
      <c r="Y360" s="297"/>
      <c r="Z360" s="297"/>
      <c r="AA360" s="297"/>
      <c r="AB360" s="297"/>
      <c r="AC360" s="297"/>
      <c r="AD360" s="298"/>
    </row>
    <row r="361" spans="1:42" ht="15" customHeight="1" x14ac:dyDescent="0.2">
      <c r="B361" s="347" t="s">
        <v>548</v>
      </c>
      <c r="C361" s="348"/>
      <c r="D361" s="348"/>
      <c r="E361" s="348"/>
      <c r="F361" s="348"/>
      <c r="G361" s="348"/>
      <c r="H361" s="348"/>
      <c r="I361" s="348"/>
      <c r="J361" s="348"/>
      <c r="K361" s="348"/>
      <c r="L361" s="348"/>
      <c r="M361" s="348"/>
      <c r="N361" s="348"/>
      <c r="O361" s="348"/>
      <c r="P361" s="348"/>
      <c r="Q361" s="348"/>
      <c r="R361" s="348"/>
      <c r="S361" s="348"/>
      <c r="T361" s="348"/>
      <c r="U361" s="348"/>
      <c r="V361" s="348"/>
      <c r="W361" s="348"/>
      <c r="X361" s="348"/>
      <c r="Y361" s="348"/>
      <c r="Z361" s="348"/>
      <c r="AA361" s="348"/>
      <c r="AB361" s="348"/>
      <c r="AC361" s="348"/>
      <c r="AD361" s="349"/>
    </row>
    <row r="362" spans="1:42" ht="36" customHeight="1" x14ac:dyDescent="0.2">
      <c r="B362" s="39"/>
      <c r="C362" s="314" t="s">
        <v>629</v>
      </c>
      <c r="D362" s="315"/>
      <c r="E362" s="315"/>
      <c r="F362" s="315"/>
      <c r="G362" s="315"/>
      <c r="H362" s="315"/>
      <c r="I362" s="315"/>
      <c r="J362" s="315"/>
      <c r="K362" s="315"/>
      <c r="L362" s="315"/>
      <c r="M362" s="315"/>
      <c r="N362" s="315"/>
      <c r="O362" s="315"/>
      <c r="P362" s="315"/>
      <c r="Q362" s="315"/>
      <c r="R362" s="315"/>
      <c r="S362" s="315"/>
      <c r="T362" s="315"/>
      <c r="U362" s="315"/>
      <c r="V362" s="315"/>
      <c r="W362" s="315"/>
      <c r="X362" s="315"/>
      <c r="Y362" s="315"/>
      <c r="Z362" s="315"/>
      <c r="AA362" s="315"/>
      <c r="AB362" s="315"/>
      <c r="AC362" s="315"/>
      <c r="AD362" s="316"/>
    </row>
    <row r="363" spans="1:42" ht="15" customHeight="1" x14ac:dyDescent="0.2"/>
    <row r="364" spans="1:42" ht="36" customHeight="1" x14ac:dyDescent="0.2">
      <c r="A364" s="6" t="s">
        <v>158</v>
      </c>
      <c r="B364" s="317" t="s">
        <v>630</v>
      </c>
      <c r="C364" s="317"/>
      <c r="D364" s="317"/>
      <c r="E364" s="317"/>
      <c r="F364" s="317"/>
      <c r="G364" s="317"/>
      <c r="H364" s="317"/>
      <c r="I364" s="317"/>
      <c r="J364" s="317"/>
      <c r="K364" s="317"/>
      <c r="L364" s="317"/>
      <c r="M364" s="317"/>
      <c r="N364" s="317"/>
      <c r="O364" s="317"/>
      <c r="P364" s="317"/>
      <c r="Q364" s="317"/>
      <c r="R364" s="317"/>
      <c r="S364" s="317"/>
      <c r="T364" s="317"/>
      <c r="U364" s="317"/>
      <c r="V364" s="317"/>
      <c r="W364" s="317"/>
      <c r="X364" s="317"/>
      <c r="Y364" s="317"/>
      <c r="Z364" s="317"/>
      <c r="AA364" s="317"/>
      <c r="AB364" s="317"/>
      <c r="AC364" s="317"/>
      <c r="AD364" s="317"/>
    </row>
    <row r="365" spans="1:42" ht="24" customHeight="1" x14ac:dyDescent="0.2">
      <c r="C365" s="243" t="s">
        <v>631</v>
      </c>
      <c r="D365" s="243"/>
      <c r="E365" s="243"/>
      <c r="F365" s="243"/>
      <c r="G365" s="243"/>
      <c r="H365" s="243"/>
      <c r="I365" s="243"/>
      <c r="J365" s="243"/>
      <c r="K365" s="243"/>
      <c r="L365" s="243"/>
      <c r="M365" s="243"/>
      <c r="N365" s="243"/>
      <c r="O365" s="243"/>
      <c r="P365" s="243"/>
      <c r="Q365" s="243"/>
      <c r="R365" s="243"/>
      <c r="S365" s="243"/>
      <c r="T365" s="243"/>
      <c r="U365" s="243"/>
      <c r="V365" s="243"/>
      <c r="W365" s="243"/>
      <c r="X365" s="243"/>
      <c r="Y365" s="243"/>
      <c r="Z365" s="243"/>
      <c r="AA365" s="243"/>
      <c r="AB365" s="243"/>
      <c r="AC365" s="243"/>
      <c r="AD365" s="243"/>
    </row>
    <row r="366" spans="1:42" ht="24" customHeight="1" x14ac:dyDescent="0.2">
      <c r="C366" s="243" t="s">
        <v>632</v>
      </c>
      <c r="D366" s="243"/>
      <c r="E366" s="243"/>
      <c r="F366" s="243"/>
      <c r="G366" s="243"/>
      <c r="H366" s="243"/>
      <c r="I366" s="243"/>
      <c r="J366" s="243"/>
      <c r="K366" s="243"/>
      <c r="L366" s="243"/>
      <c r="M366" s="243"/>
      <c r="N366" s="243"/>
      <c r="O366" s="243"/>
      <c r="P366" s="243"/>
      <c r="Q366" s="243"/>
      <c r="R366" s="243"/>
      <c r="S366" s="243"/>
      <c r="T366" s="243"/>
      <c r="U366" s="243"/>
      <c r="V366" s="243"/>
      <c r="W366" s="243"/>
      <c r="X366" s="243"/>
      <c r="Y366" s="243"/>
      <c r="Z366" s="243"/>
      <c r="AA366" s="243"/>
      <c r="AB366" s="243"/>
      <c r="AC366" s="243"/>
      <c r="AD366" s="243"/>
    </row>
    <row r="367" spans="1:42" ht="24" customHeight="1" x14ac:dyDescent="0.2">
      <c r="C367" s="243" t="s">
        <v>633</v>
      </c>
      <c r="D367" s="243"/>
      <c r="E367" s="243"/>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row>
    <row r="368" spans="1:42" ht="24" customHeight="1" x14ac:dyDescent="0.2">
      <c r="C368" s="243" t="s">
        <v>634</v>
      </c>
      <c r="D368" s="243"/>
      <c r="E368" s="243"/>
      <c r="F368" s="243"/>
      <c r="G368" s="243"/>
      <c r="H368" s="243"/>
      <c r="I368" s="243"/>
      <c r="J368" s="243"/>
      <c r="K368" s="243"/>
      <c r="L368" s="243"/>
      <c r="M368" s="243"/>
      <c r="N368" s="243"/>
      <c r="O368" s="243"/>
      <c r="P368" s="243"/>
      <c r="Q368" s="243"/>
      <c r="R368" s="243"/>
      <c r="S368" s="243"/>
      <c r="T368" s="243"/>
      <c r="U368" s="243"/>
      <c r="V368" s="243"/>
      <c r="W368" s="243"/>
      <c r="X368" s="243"/>
      <c r="Y368" s="243"/>
      <c r="Z368" s="243"/>
      <c r="AA368" s="243"/>
      <c r="AB368" s="243"/>
      <c r="AC368" s="243"/>
      <c r="AD368" s="243"/>
    </row>
    <row r="369" spans="2:42" ht="24" customHeight="1" x14ac:dyDescent="0.2">
      <c r="C369" s="243" t="s">
        <v>635</v>
      </c>
      <c r="D369" s="243"/>
      <c r="E369" s="243"/>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row>
    <row r="370" spans="2:42" ht="24" customHeight="1" x14ac:dyDescent="0.2">
      <c r="C370" s="253" t="s">
        <v>636</v>
      </c>
      <c r="D370" s="253"/>
      <c r="E370" s="253"/>
      <c r="F370" s="253"/>
      <c r="G370" s="253"/>
      <c r="H370" s="253"/>
      <c r="I370" s="253"/>
      <c r="J370" s="253"/>
      <c r="K370" s="253"/>
      <c r="L370" s="253"/>
      <c r="M370" s="253"/>
      <c r="N370" s="253"/>
      <c r="O370" s="253"/>
      <c r="P370" s="253"/>
      <c r="Q370" s="253"/>
      <c r="R370" s="253"/>
      <c r="S370" s="253"/>
      <c r="T370" s="253"/>
      <c r="U370" s="253"/>
      <c r="V370" s="253"/>
      <c r="W370" s="253"/>
      <c r="X370" s="253"/>
      <c r="Y370" s="253"/>
      <c r="Z370" s="253"/>
      <c r="AA370" s="253"/>
      <c r="AB370" s="253"/>
      <c r="AC370" s="253"/>
      <c r="AD370" s="253"/>
    </row>
    <row r="371" spans="2:42" ht="15" customHeight="1" x14ac:dyDescent="0.2">
      <c r="AG371" s="12" t="s">
        <v>862</v>
      </c>
    </row>
    <row r="372" spans="2:42" ht="15" customHeight="1" x14ac:dyDescent="0.2">
      <c r="C372" s="270" t="s">
        <v>637</v>
      </c>
      <c r="D372" s="270"/>
      <c r="E372" s="270"/>
      <c r="F372" s="270"/>
      <c r="G372" s="270"/>
      <c r="H372" s="270"/>
      <c r="I372" s="270"/>
      <c r="J372" s="270"/>
      <c r="K372" s="270"/>
      <c r="L372" s="270" t="s">
        <v>638</v>
      </c>
      <c r="M372" s="270"/>
      <c r="N372" s="270"/>
      <c r="O372" s="270"/>
      <c r="P372" s="270"/>
      <c r="Q372" s="270"/>
      <c r="R372" s="270"/>
      <c r="S372" s="270"/>
      <c r="T372" s="270"/>
      <c r="U372" s="329" t="s">
        <v>639</v>
      </c>
      <c r="V372" s="361"/>
      <c r="W372" s="330"/>
      <c r="X372" s="329" t="s">
        <v>640</v>
      </c>
      <c r="Y372" s="361"/>
      <c r="Z372" s="330"/>
      <c r="AA372" s="294" t="s">
        <v>641</v>
      </c>
      <c r="AB372" s="294"/>
      <c r="AC372" s="294"/>
      <c r="AD372" s="294"/>
      <c r="AG372" s="12">
        <f>+COUNTBLANK(C375:AD375)</f>
        <v>28</v>
      </c>
      <c r="AH372" s="12">
        <v>28</v>
      </c>
      <c r="AI372" s="12">
        <v>19</v>
      </c>
    </row>
    <row r="373" spans="2:42" ht="24" customHeight="1" x14ac:dyDescent="0.2">
      <c r="C373" s="282" t="s">
        <v>57</v>
      </c>
      <c r="D373" s="283"/>
      <c r="E373" s="284"/>
      <c r="F373" s="268" t="s">
        <v>628</v>
      </c>
      <c r="G373" s="269"/>
      <c r="H373" s="269"/>
      <c r="I373" s="269"/>
      <c r="J373" s="269"/>
      <c r="K373" s="273"/>
      <c r="L373" s="282" t="s">
        <v>57</v>
      </c>
      <c r="M373" s="283"/>
      <c r="N373" s="284"/>
      <c r="O373" s="268" t="s">
        <v>628</v>
      </c>
      <c r="P373" s="269"/>
      <c r="Q373" s="269"/>
      <c r="R373" s="269"/>
      <c r="S373" s="269"/>
      <c r="T373" s="273"/>
      <c r="U373" s="331"/>
      <c r="V373" s="362"/>
      <c r="W373" s="332"/>
      <c r="X373" s="331"/>
      <c r="Y373" s="362"/>
      <c r="Z373" s="332"/>
      <c r="AA373" s="294"/>
      <c r="AB373" s="294"/>
      <c r="AC373" s="294"/>
      <c r="AD373" s="294"/>
    </row>
    <row r="374" spans="2:42" ht="35.25" customHeight="1" x14ac:dyDescent="0.2">
      <c r="C374" s="285"/>
      <c r="D374" s="286"/>
      <c r="E374" s="287"/>
      <c r="F374" s="313" t="s">
        <v>157</v>
      </c>
      <c r="G374" s="313"/>
      <c r="H374" s="313"/>
      <c r="I374" s="313" t="s">
        <v>154</v>
      </c>
      <c r="J374" s="313"/>
      <c r="K374" s="313"/>
      <c r="L374" s="285"/>
      <c r="M374" s="286"/>
      <c r="N374" s="287"/>
      <c r="O374" s="313" t="s">
        <v>155</v>
      </c>
      <c r="P374" s="313"/>
      <c r="Q374" s="313"/>
      <c r="R374" s="313" t="s">
        <v>156</v>
      </c>
      <c r="S374" s="313"/>
      <c r="T374" s="313"/>
      <c r="U374" s="333"/>
      <c r="V374" s="363"/>
      <c r="W374" s="334"/>
      <c r="X374" s="333"/>
      <c r="Y374" s="363"/>
      <c r="Z374" s="334"/>
      <c r="AA374" s="294"/>
      <c r="AB374" s="294"/>
      <c r="AC374" s="294"/>
      <c r="AD374" s="294"/>
      <c r="AG374" s="116" t="s">
        <v>863</v>
      </c>
      <c r="AH374" s="117" t="s">
        <v>864</v>
      </c>
      <c r="AI374" s="125" t="s">
        <v>865</v>
      </c>
      <c r="AJ374" s="117" t="s">
        <v>868</v>
      </c>
      <c r="AL374" s="116" t="s">
        <v>863</v>
      </c>
      <c r="AM374" s="117" t="s">
        <v>864</v>
      </c>
      <c r="AN374" s="125" t="s">
        <v>865</v>
      </c>
      <c r="AO374" s="117" t="s">
        <v>868</v>
      </c>
    </row>
    <row r="375" spans="2:42" ht="24" customHeight="1" x14ac:dyDescent="0.2">
      <c r="C375" s="248"/>
      <c r="D375" s="248"/>
      <c r="E375" s="248"/>
      <c r="F375" s="248"/>
      <c r="G375" s="248"/>
      <c r="H375" s="248"/>
      <c r="I375" s="248"/>
      <c r="J375" s="248"/>
      <c r="K375" s="248"/>
      <c r="L375" s="248"/>
      <c r="M375" s="248"/>
      <c r="N375" s="248"/>
      <c r="O375" s="248"/>
      <c r="P375" s="248"/>
      <c r="Q375" s="248"/>
      <c r="R375" s="248"/>
      <c r="S375" s="248"/>
      <c r="T375" s="248"/>
      <c r="U375" s="248"/>
      <c r="V375" s="248"/>
      <c r="W375" s="248"/>
      <c r="X375" s="248"/>
      <c r="Y375" s="248"/>
      <c r="Z375" s="248"/>
      <c r="AA375" s="248"/>
      <c r="AB375" s="248"/>
      <c r="AC375" s="248"/>
      <c r="AD375" s="248"/>
      <c r="AG375" s="116">
        <f>C375</f>
        <v>0</v>
      </c>
      <c r="AH375" s="125">
        <f>COUNTIF(F375:K375,"NS")</f>
        <v>0</v>
      </c>
      <c r="AI375" s="127">
        <f>SUM(F375:K375)</f>
        <v>0</v>
      </c>
      <c r="AJ375" s="118">
        <f>IF($AG$372=28,0,IF(OR(AND(AG375=0,AH375&gt;0),AND(AG375="ns",AI375&gt;0),AND(AG375="ns",AH375=0,AI375=0)),1,IF(OR(AND(AG375&gt;0,AH375=2),AND(AG375="ns",AH375=2),AND(AG375="ns",AI375=0,AH375&gt;0),AG375=AI375),0,1)))</f>
        <v>0</v>
      </c>
      <c r="AL375" s="116">
        <f>L375</f>
        <v>0</v>
      </c>
      <c r="AM375" s="125">
        <f>COUNTIF(O375:T375,"NS")</f>
        <v>0</v>
      </c>
      <c r="AN375" s="127">
        <f>SUM(O375:T375)</f>
        <v>0</v>
      </c>
      <c r="AO375" s="118">
        <f>IF($AG$372=28,0,IF(OR(AND(AL375=0,AM375&gt;0),AND(AL375="ns",AN375&gt;0),AND(AL375="ns",AM375=0,AN375=0)),1,IF(OR(AND(AL375&gt;0,AM375=2),AND(AL375="ns",AM375=2),AND(AL375="ns",AN375=0,AM375&gt;0),AL375=AN375),0,1)))</f>
        <v>0</v>
      </c>
    </row>
    <row r="376" spans="2:42" ht="15" customHeight="1" x14ac:dyDescent="0.2">
      <c r="B376" s="225" t="str">
        <f>IF(OR(AG372=28,AG372=19),"","Error: Debe completar toda la información requerida.")</f>
        <v/>
      </c>
      <c r="C376" s="225"/>
      <c r="D376" s="225"/>
      <c r="E376" s="225"/>
      <c r="F376" s="225"/>
      <c r="G376" s="225"/>
      <c r="H376" s="225"/>
      <c r="I376" s="225"/>
      <c r="J376" s="225"/>
      <c r="K376" s="225"/>
      <c r="L376" s="225"/>
      <c r="M376" s="225"/>
      <c r="N376" s="225"/>
      <c r="O376" s="225"/>
      <c r="P376" s="225"/>
      <c r="Q376" s="225"/>
      <c r="R376" s="225"/>
      <c r="S376" s="225"/>
      <c r="T376" s="225"/>
      <c r="U376" s="225"/>
      <c r="V376" s="225"/>
      <c r="W376" s="225"/>
      <c r="X376" s="225"/>
      <c r="Y376" s="225"/>
      <c r="Z376" s="225"/>
      <c r="AA376" s="225"/>
      <c r="AB376" s="225"/>
      <c r="AC376" s="225"/>
      <c r="AD376" s="225"/>
      <c r="AP376" s="12">
        <f>+SUM(AO375,AJ375)</f>
        <v>0</v>
      </c>
    </row>
    <row r="377" spans="2:42" ht="15" customHeight="1" x14ac:dyDescent="0.2">
      <c r="B377" s="228" t="str">
        <f>IF(AP376=0,"","Error: Verificar sumas por desagregados.")</f>
        <v/>
      </c>
      <c r="C377" s="228"/>
      <c r="D377" s="228"/>
      <c r="E377" s="228"/>
      <c r="F377" s="228"/>
      <c r="G377" s="228"/>
      <c r="H377" s="228"/>
      <c r="I377" s="228"/>
      <c r="J377" s="228"/>
      <c r="K377" s="228"/>
      <c r="L377" s="228"/>
      <c r="M377" s="228"/>
      <c r="N377" s="228"/>
      <c r="O377" s="228"/>
      <c r="P377" s="228"/>
      <c r="Q377" s="228"/>
      <c r="R377" s="228"/>
      <c r="S377" s="228"/>
      <c r="T377" s="228"/>
      <c r="U377" s="228"/>
      <c r="V377" s="228"/>
      <c r="W377" s="228"/>
      <c r="X377" s="228"/>
      <c r="Y377" s="228"/>
      <c r="Z377" s="228"/>
      <c r="AA377" s="228"/>
      <c r="AB377" s="228"/>
      <c r="AC377" s="228"/>
      <c r="AD377" s="228"/>
    </row>
    <row r="378" spans="2:42" ht="15" customHeight="1" thickBot="1" x14ac:dyDescent="0.25"/>
    <row r="379" spans="2:42" ht="15" customHeight="1" thickBot="1" x14ac:dyDescent="0.25">
      <c r="B379" s="354" t="s">
        <v>549</v>
      </c>
      <c r="C379" s="355"/>
      <c r="D379" s="355"/>
      <c r="E379" s="355"/>
      <c r="F379" s="355"/>
      <c r="G379" s="355"/>
      <c r="H379" s="355"/>
      <c r="I379" s="355"/>
      <c r="J379" s="355"/>
      <c r="K379" s="355"/>
      <c r="L379" s="355"/>
      <c r="M379" s="355"/>
      <c r="N379" s="355"/>
      <c r="O379" s="355"/>
      <c r="P379" s="355"/>
      <c r="Q379" s="355"/>
      <c r="R379" s="355"/>
      <c r="S379" s="355"/>
      <c r="T379" s="355"/>
      <c r="U379" s="355"/>
      <c r="V379" s="355"/>
      <c r="W379" s="355"/>
      <c r="X379" s="355"/>
      <c r="Y379" s="355"/>
      <c r="Z379" s="355"/>
      <c r="AA379" s="355"/>
      <c r="AB379" s="355"/>
      <c r="AC379" s="355"/>
      <c r="AD379" s="356"/>
    </row>
    <row r="380" spans="2:42" ht="15" customHeight="1" x14ac:dyDescent="0.2">
      <c r="B380" s="260" t="s">
        <v>693</v>
      </c>
      <c r="C380" s="261"/>
      <c r="D380" s="261"/>
      <c r="E380" s="261"/>
      <c r="F380" s="261"/>
      <c r="G380" s="261"/>
      <c r="H380" s="261"/>
      <c r="I380" s="261"/>
      <c r="J380" s="261"/>
      <c r="K380" s="261"/>
      <c r="L380" s="261"/>
      <c r="M380" s="261"/>
      <c r="N380" s="261"/>
      <c r="O380" s="261"/>
      <c r="P380" s="261"/>
      <c r="Q380" s="261"/>
      <c r="R380" s="261"/>
      <c r="S380" s="261"/>
      <c r="T380" s="261"/>
      <c r="U380" s="261"/>
      <c r="V380" s="261"/>
      <c r="W380" s="261"/>
      <c r="X380" s="261"/>
      <c r="Y380" s="261"/>
      <c r="Z380" s="261"/>
      <c r="AA380" s="261"/>
      <c r="AB380" s="261"/>
      <c r="AC380" s="261"/>
      <c r="AD380" s="262"/>
    </row>
    <row r="381" spans="2:42" ht="36" customHeight="1" x14ac:dyDescent="0.2">
      <c r="B381" s="97"/>
      <c r="C381" s="263" t="s">
        <v>711</v>
      </c>
      <c r="D381" s="263"/>
      <c r="E381" s="263"/>
      <c r="F381" s="263"/>
      <c r="G381" s="263"/>
      <c r="H381" s="263"/>
      <c r="I381" s="263"/>
      <c r="J381" s="263"/>
      <c r="K381" s="263"/>
      <c r="L381" s="263"/>
      <c r="M381" s="263"/>
      <c r="N381" s="263"/>
      <c r="O381" s="263"/>
      <c r="P381" s="263"/>
      <c r="Q381" s="263"/>
      <c r="R381" s="263"/>
      <c r="S381" s="263"/>
      <c r="T381" s="263"/>
      <c r="U381" s="263"/>
      <c r="V381" s="263"/>
      <c r="W381" s="263"/>
      <c r="X381" s="263"/>
      <c r="Y381" s="263"/>
      <c r="Z381" s="263"/>
      <c r="AA381" s="263"/>
      <c r="AB381" s="263"/>
      <c r="AC381" s="263"/>
      <c r="AD381" s="264"/>
    </row>
    <row r="382" spans="2:42" ht="36" customHeight="1" x14ac:dyDescent="0.2">
      <c r="B382" s="97"/>
      <c r="C382" s="263" t="s">
        <v>804</v>
      </c>
      <c r="D382" s="263"/>
      <c r="E382" s="263"/>
      <c r="F382" s="263"/>
      <c r="G382" s="263"/>
      <c r="H382" s="263"/>
      <c r="I382" s="263"/>
      <c r="J382" s="263"/>
      <c r="K382" s="263"/>
      <c r="L382" s="263"/>
      <c r="M382" s="263"/>
      <c r="N382" s="263"/>
      <c r="O382" s="263"/>
      <c r="P382" s="263"/>
      <c r="Q382" s="263"/>
      <c r="R382" s="263"/>
      <c r="S382" s="263"/>
      <c r="T382" s="263"/>
      <c r="U382" s="263"/>
      <c r="V382" s="263"/>
      <c r="W382" s="263"/>
      <c r="X382" s="263"/>
      <c r="Y382" s="263"/>
      <c r="Z382" s="263"/>
      <c r="AA382" s="263"/>
      <c r="AB382" s="263"/>
      <c r="AC382" s="263"/>
      <c r="AD382" s="264"/>
    </row>
    <row r="383" spans="2:42" ht="36" customHeight="1" x14ac:dyDescent="0.2">
      <c r="B383" s="97"/>
      <c r="C383" s="263" t="s">
        <v>805</v>
      </c>
      <c r="D383" s="263"/>
      <c r="E383" s="263"/>
      <c r="F383" s="263"/>
      <c r="G383" s="263"/>
      <c r="H383" s="263"/>
      <c r="I383" s="263"/>
      <c r="J383" s="263"/>
      <c r="K383" s="263"/>
      <c r="L383" s="263"/>
      <c r="M383" s="263"/>
      <c r="N383" s="263"/>
      <c r="O383" s="263"/>
      <c r="P383" s="263"/>
      <c r="Q383" s="263"/>
      <c r="R383" s="263"/>
      <c r="S383" s="263"/>
      <c r="T383" s="263"/>
      <c r="U383" s="263"/>
      <c r="V383" s="263"/>
      <c r="W383" s="263"/>
      <c r="X383" s="263"/>
      <c r="Y383" s="263"/>
      <c r="Z383" s="263"/>
      <c r="AA383" s="263"/>
      <c r="AB383" s="263"/>
      <c r="AC383" s="263"/>
      <c r="AD383" s="264"/>
    </row>
    <row r="384" spans="2:42" ht="36" customHeight="1" x14ac:dyDescent="0.2">
      <c r="B384" s="97"/>
      <c r="C384" s="263" t="s">
        <v>806</v>
      </c>
      <c r="D384" s="263"/>
      <c r="E384" s="263"/>
      <c r="F384" s="263"/>
      <c r="G384" s="263"/>
      <c r="H384" s="263"/>
      <c r="I384" s="263"/>
      <c r="J384" s="263"/>
      <c r="K384" s="263"/>
      <c r="L384" s="263"/>
      <c r="M384" s="263"/>
      <c r="N384" s="263"/>
      <c r="O384" s="263"/>
      <c r="P384" s="263"/>
      <c r="Q384" s="263"/>
      <c r="R384" s="263"/>
      <c r="S384" s="263"/>
      <c r="T384" s="263"/>
      <c r="U384" s="263"/>
      <c r="V384" s="263"/>
      <c r="W384" s="263"/>
      <c r="X384" s="263"/>
      <c r="Y384" s="263"/>
      <c r="Z384" s="263"/>
      <c r="AA384" s="263"/>
      <c r="AB384" s="263"/>
      <c r="AC384" s="263"/>
      <c r="AD384" s="264"/>
    </row>
    <row r="385" spans="1:36" ht="48" customHeight="1" x14ac:dyDescent="0.2">
      <c r="B385" s="97"/>
      <c r="C385" s="263" t="s">
        <v>807</v>
      </c>
      <c r="D385" s="263"/>
      <c r="E385" s="263"/>
      <c r="F385" s="263"/>
      <c r="G385" s="263"/>
      <c r="H385" s="263"/>
      <c r="I385" s="263"/>
      <c r="J385" s="263"/>
      <c r="K385" s="263"/>
      <c r="L385" s="263"/>
      <c r="M385" s="263"/>
      <c r="N385" s="263"/>
      <c r="O385" s="263"/>
      <c r="P385" s="263"/>
      <c r="Q385" s="263"/>
      <c r="R385" s="263"/>
      <c r="S385" s="263"/>
      <c r="T385" s="263"/>
      <c r="U385" s="263"/>
      <c r="V385" s="263"/>
      <c r="W385" s="263"/>
      <c r="X385" s="263"/>
      <c r="Y385" s="263"/>
      <c r="Z385" s="263"/>
      <c r="AA385" s="263"/>
      <c r="AB385" s="263"/>
      <c r="AC385" s="263"/>
      <c r="AD385" s="264"/>
    </row>
    <row r="386" spans="1:36" ht="36" customHeight="1" x14ac:dyDescent="0.2">
      <c r="B386" s="97"/>
      <c r="C386" s="263" t="s">
        <v>808</v>
      </c>
      <c r="D386" s="263"/>
      <c r="E386" s="263"/>
      <c r="F386" s="263"/>
      <c r="G386" s="263"/>
      <c r="H386" s="263"/>
      <c r="I386" s="263"/>
      <c r="J386" s="263"/>
      <c r="K386" s="263"/>
      <c r="L386" s="263"/>
      <c r="M386" s="263"/>
      <c r="N386" s="263"/>
      <c r="O386" s="263"/>
      <c r="P386" s="263"/>
      <c r="Q386" s="263"/>
      <c r="R386" s="263"/>
      <c r="S386" s="263"/>
      <c r="T386" s="263"/>
      <c r="U386" s="263"/>
      <c r="V386" s="263"/>
      <c r="W386" s="263"/>
      <c r="X386" s="263"/>
      <c r="Y386" s="263"/>
      <c r="Z386" s="263"/>
      <c r="AA386" s="263"/>
      <c r="AB386" s="263"/>
      <c r="AC386" s="263"/>
      <c r="AD386" s="264"/>
    </row>
    <row r="387" spans="1:36" ht="84" customHeight="1" x14ac:dyDescent="0.2">
      <c r="B387" s="97"/>
      <c r="C387" s="263" t="s">
        <v>809</v>
      </c>
      <c r="D387" s="263"/>
      <c r="E387" s="263"/>
      <c r="F387" s="263"/>
      <c r="G387" s="263"/>
      <c r="H387" s="263"/>
      <c r="I387" s="263"/>
      <c r="J387" s="263"/>
      <c r="K387" s="263"/>
      <c r="L387" s="263"/>
      <c r="M387" s="263"/>
      <c r="N387" s="263"/>
      <c r="O387" s="263"/>
      <c r="P387" s="263"/>
      <c r="Q387" s="263"/>
      <c r="R387" s="263"/>
      <c r="S387" s="263"/>
      <c r="T387" s="263"/>
      <c r="U387" s="263"/>
      <c r="V387" s="263"/>
      <c r="W387" s="263"/>
      <c r="X387" s="263"/>
      <c r="Y387" s="263"/>
      <c r="Z387" s="263"/>
      <c r="AA387" s="263"/>
      <c r="AB387" s="263"/>
      <c r="AC387" s="263"/>
      <c r="AD387" s="264"/>
    </row>
    <row r="388" spans="1:36" ht="60" customHeight="1" x14ac:dyDescent="0.2">
      <c r="B388" s="100"/>
      <c r="C388" s="304" t="s">
        <v>810</v>
      </c>
      <c r="D388" s="304"/>
      <c r="E388" s="304"/>
      <c r="F388" s="304"/>
      <c r="G388" s="304"/>
      <c r="H388" s="304"/>
      <c r="I388" s="304"/>
      <c r="J388" s="304"/>
      <c r="K388" s="304"/>
      <c r="L388" s="304"/>
      <c r="M388" s="304"/>
      <c r="N388" s="304"/>
      <c r="O388" s="304"/>
      <c r="P388" s="304"/>
      <c r="Q388" s="304"/>
      <c r="R388" s="304"/>
      <c r="S388" s="304"/>
      <c r="T388" s="304"/>
      <c r="U388" s="304"/>
      <c r="V388" s="304"/>
      <c r="W388" s="304"/>
      <c r="X388" s="304"/>
      <c r="Y388" s="304"/>
      <c r="Z388" s="304"/>
      <c r="AA388" s="304"/>
      <c r="AB388" s="304"/>
      <c r="AC388" s="304"/>
      <c r="AD388" s="305"/>
    </row>
    <row r="389" spans="1:36" s="96" customFormat="1" ht="15" customHeight="1" x14ac:dyDescent="0.2">
      <c r="A389" s="98"/>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F389" s="115"/>
    </row>
    <row r="390" spans="1:36" ht="15" customHeight="1" thickBot="1" x14ac:dyDescent="0.25">
      <c r="B390" s="357" t="s">
        <v>710</v>
      </c>
      <c r="C390" s="358"/>
      <c r="D390" s="358"/>
      <c r="E390" s="358"/>
      <c r="F390" s="358"/>
      <c r="G390" s="358"/>
      <c r="H390" s="358"/>
      <c r="I390" s="358"/>
      <c r="J390" s="358"/>
      <c r="K390" s="358"/>
      <c r="L390" s="358"/>
      <c r="M390" s="358"/>
      <c r="N390" s="358"/>
      <c r="O390" s="358"/>
      <c r="P390" s="358"/>
      <c r="Q390" s="358"/>
      <c r="R390" s="358"/>
      <c r="S390" s="358"/>
      <c r="T390" s="358"/>
      <c r="U390" s="358"/>
      <c r="V390" s="358"/>
      <c r="W390" s="358"/>
      <c r="X390" s="358"/>
      <c r="Y390" s="358"/>
      <c r="Z390" s="358"/>
      <c r="AA390" s="358"/>
      <c r="AB390" s="358"/>
      <c r="AC390" s="358"/>
      <c r="AD390" s="359"/>
    </row>
    <row r="391" spans="1:36" ht="15" customHeight="1" x14ac:dyDescent="0.2"/>
    <row r="392" spans="1:36" ht="36" customHeight="1" x14ac:dyDescent="0.2">
      <c r="A392" s="6" t="s">
        <v>159</v>
      </c>
      <c r="B392" s="271" t="s">
        <v>674</v>
      </c>
      <c r="C392" s="271"/>
      <c r="D392" s="271"/>
      <c r="E392" s="271"/>
      <c r="F392" s="271"/>
      <c r="G392" s="271"/>
      <c r="H392" s="271"/>
      <c r="I392" s="271"/>
      <c r="J392" s="271"/>
      <c r="K392" s="271"/>
      <c r="L392" s="271"/>
      <c r="M392" s="271"/>
      <c r="N392" s="271"/>
      <c r="O392" s="271"/>
      <c r="P392" s="271"/>
      <c r="Q392" s="271"/>
      <c r="R392" s="271"/>
      <c r="S392" s="271"/>
      <c r="T392" s="271"/>
      <c r="U392" s="271"/>
      <c r="V392" s="271"/>
      <c r="W392" s="271"/>
      <c r="X392" s="271"/>
      <c r="Y392" s="271"/>
      <c r="Z392" s="271"/>
      <c r="AA392" s="271"/>
      <c r="AB392" s="271"/>
      <c r="AC392" s="271"/>
      <c r="AD392" s="271"/>
      <c r="AG392" s="12" t="s">
        <v>862</v>
      </c>
    </row>
    <row r="393" spans="1:36" ht="15" customHeight="1" thickBot="1" x14ac:dyDescent="0.25">
      <c r="AG393" s="12">
        <f>+COUNTBLANK(C394:H398)</f>
        <v>29</v>
      </c>
      <c r="AH393" s="12">
        <v>29</v>
      </c>
      <c r="AI393" s="12">
        <v>26</v>
      </c>
    </row>
    <row r="394" spans="1:36" ht="15" customHeight="1" thickBot="1" x14ac:dyDescent="0.25">
      <c r="C394" s="322"/>
      <c r="D394" s="323"/>
      <c r="E394" s="323"/>
      <c r="F394" s="324"/>
      <c r="G394" s="8" t="s">
        <v>800</v>
      </c>
    </row>
    <row r="395" spans="1:36" ht="15" customHeight="1" x14ac:dyDescent="0.2">
      <c r="AG395" s="116" t="s">
        <v>863</v>
      </c>
      <c r="AH395" s="117" t="s">
        <v>864</v>
      </c>
      <c r="AI395" s="125" t="s">
        <v>865</v>
      </c>
      <c r="AJ395" s="117" t="s">
        <v>868</v>
      </c>
    </row>
    <row r="396" spans="1:36" ht="15" customHeight="1" x14ac:dyDescent="0.2">
      <c r="E396" s="244"/>
      <c r="F396" s="245"/>
      <c r="G396" s="245"/>
      <c r="H396" s="246"/>
      <c r="I396" s="7" t="s">
        <v>521</v>
      </c>
      <c r="AG396" s="116">
        <f>C394</f>
        <v>0</v>
      </c>
      <c r="AH396" s="125">
        <f>COUNTIF(E396:H398,"NS")</f>
        <v>0</v>
      </c>
      <c r="AI396" s="127">
        <f>SUM(E396:H398)</f>
        <v>0</v>
      </c>
      <c r="AJ396" s="118">
        <f>IF(AG393=29,0,IF(OR(AND(AG396=0,AH396&gt;0),AND(AG396="ns",AI396&gt;0),AND(AG396="ns",AH396=0,AI396=0)),1,IF(OR(AND(AG396&gt;0,AH396=2),AND(AG396="ns",AH396=2),AND(AG396="ns",AI396=0,AH396&gt;0),AG396=AI396),0,1)))</f>
        <v>0</v>
      </c>
    </row>
    <row r="397" spans="1:36" ht="15" customHeight="1" x14ac:dyDescent="0.2"/>
    <row r="398" spans="1:36" ht="15" customHeight="1" x14ac:dyDescent="0.2">
      <c r="E398" s="244"/>
      <c r="F398" s="245"/>
      <c r="G398" s="245"/>
      <c r="H398" s="246"/>
      <c r="I398" s="7" t="s">
        <v>522</v>
      </c>
    </row>
    <row r="399" spans="1:36" ht="15" customHeight="1" x14ac:dyDescent="0.2">
      <c r="B399" s="225" t="str">
        <f>IF(OR(AG393=29,AG393=26),"","Error: Debe completar toda la información requerida.")</f>
        <v/>
      </c>
      <c r="C399" s="225"/>
      <c r="D399" s="225"/>
      <c r="E399" s="225"/>
      <c r="F399" s="225"/>
      <c r="G399" s="225"/>
      <c r="H399" s="225"/>
      <c r="I399" s="225"/>
      <c r="J399" s="225"/>
      <c r="K399" s="225"/>
      <c r="L399" s="225"/>
      <c r="M399" s="225"/>
      <c r="N399" s="225"/>
      <c r="O399" s="225"/>
      <c r="P399" s="225"/>
      <c r="Q399" s="225"/>
      <c r="R399" s="225"/>
      <c r="S399" s="225"/>
      <c r="T399" s="225"/>
      <c r="U399" s="225"/>
      <c r="V399" s="225"/>
      <c r="W399" s="225"/>
      <c r="X399" s="225"/>
      <c r="Y399" s="225"/>
      <c r="Z399" s="225"/>
      <c r="AA399" s="225"/>
      <c r="AB399" s="225"/>
      <c r="AC399" s="225"/>
      <c r="AD399" s="225"/>
    </row>
    <row r="400" spans="1:36" ht="15" customHeight="1" x14ac:dyDescent="0.2">
      <c r="B400" s="228" t="str">
        <f>IF($AJ$396=0,"","Error: Verificar la suma.")</f>
        <v/>
      </c>
      <c r="C400" s="228"/>
      <c r="D400" s="228"/>
      <c r="E400" s="228"/>
      <c r="F400" s="228"/>
      <c r="G400" s="228"/>
      <c r="H400" s="228"/>
      <c r="I400" s="228"/>
      <c r="J400" s="228"/>
      <c r="K400" s="228"/>
      <c r="L400" s="228"/>
      <c r="M400" s="228"/>
      <c r="N400" s="228"/>
      <c r="O400" s="228"/>
      <c r="P400" s="228"/>
      <c r="Q400" s="228"/>
      <c r="R400" s="228"/>
      <c r="S400" s="228"/>
      <c r="T400" s="228"/>
      <c r="U400" s="228"/>
      <c r="V400" s="228"/>
      <c r="W400" s="228"/>
      <c r="X400" s="228"/>
      <c r="Y400" s="228"/>
      <c r="Z400" s="228"/>
      <c r="AA400" s="228"/>
      <c r="AB400" s="228"/>
      <c r="AC400" s="228"/>
      <c r="AD400" s="228"/>
    </row>
    <row r="401" spans="1:40" ht="15" customHeight="1" x14ac:dyDescent="0.2"/>
    <row r="402" spans="1:40" ht="24" customHeight="1" x14ac:dyDescent="0.2">
      <c r="A402" s="6" t="s">
        <v>164</v>
      </c>
      <c r="B402" s="271" t="s">
        <v>658</v>
      </c>
      <c r="C402" s="271"/>
      <c r="D402" s="271"/>
      <c r="E402" s="271"/>
      <c r="F402" s="271"/>
      <c r="G402" s="271"/>
      <c r="H402" s="271"/>
      <c r="I402" s="271"/>
      <c r="J402" s="271"/>
      <c r="K402" s="271"/>
      <c r="L402" s="271"/>
      <c r="M402" s="271"/>
      <c r="N402" s="271"/>
      <c r="O402" s="271"/>
      <c r="P402" s="271"/>
      <c r="Q402" s="271"/>
      <c r="R402" s="271"/>
      <c r="S402" s="271"/>
      <c r="T402" s="271"/>
      <c r="U402" s="271"/>
      <c r="V402" s="271"/>
      <c r="W402" s="271"/>
      <c r="X402" s="271"/>
      <c r="Y402" s="271"/>
      <c r="Z402" s="271"/>
      <c r="AA402" s="271"/>
      <c r="AB402" s="271"/>
      <c r="AC402" s="271"/>
      <c r="AD402" s="271"/>
      <c r="AG402" s="177" t="s">
        <v>862</v>
      </c>
    </row>
    <row r="403" spans="1:40" ht="60" customHeight="1" x14ac:dyDescent="0.2">
      <c r="A403" s="6"/>
      <c r="B403" s="76"/>
      <c r="C403" s="252" t="s">
        <v>820</v>
      </c>
      <c r="D403" s="253"/>
      <c r="E403" s="253"/>
      <c r="F403" s="253"/>
      <c r="G403" s="253"/>
      <c r="H403" s="253"/>
      <c r="I403" s="253"/>
      <c r="J403" s="253"/>
      <c r="K403" s="253"/>
      <c r="L403" s="253"/>
      <c r="M403" s="253"/>
      <c r="N403" s="253"/>
      <c r="O403" s="253"/>
      <c r="P403" s="253"/>
      <c r="Q403" s="253"/>
      <c r="R403" s="253"/>
      <c r="S403" s="253"/>
      <c r="T403" s="253"/>
      <c r="U403" s="253"/>
      <c r="V403" s="253"/>
      <c r="W403" s="253"/>
      <c r="X403" s="253"/>
      <c r="Y403" s="253"/>
      <c r="Z403" s="253"/>
      <c r="AA403" s="253"/>
      <c r="AB403" s="253"/>
      <c r="AC403" s="253"/>
      <c r="AD403" s="253"/>
      <c r="AG403" s="177">
        <f>COUNTBLANK(X408:AD424)</f>
        <v>119</v>
      </c>
    </row>
    <row r="404" spans="1:40" ht="24" customHeight="1" x14ac:dyDescent="0.2">
      <c r="C404" s="267" t="s">
        <v>801</v>
      </c>
      <c r="D404" s="267"/>
      <c r="E404" s="267"/>
      <c r="F404" s="267"/>
      <c r="G404" s="267"/>
      <c r="H404" s="267"/>
      <c r="I404" s="267"/>
      <c r="J404" s="267"/>
      <c r="K404" s="267"/>
      <c r="L404" s="267"/>
      <c r="M404" s="267"/>
      <c r="N404" s="267"/>
      <c r="O404" s="267"/>
      <c r="P404" s="267"/>
      <c r="Q404" s="267"/>
      <c r="R404" s="267"/>
      <c r="S404" s="267"/>
      <c r="T404" s="267"/>
      <c r="U404" s="267"/>
      <c r="V404" s="267"/>
      <c r="W404" s="267"/>
      <c r="X404" s="267"/>
      <c r="Y404" s="267"/>
      <c r="Z404" s="267"/>
      <c r="AA404" s="267"/>
      <c r="AB404" s="267"/>
      <c r="AC404" s="267"/>
      <c r="AD404" s="267"/>
    </row>
    <row r="405" spans="1:40" ht="15" x14ac:dyDescent="0.25">
      <c r="C405" s="272" t="s">
        <v>115</v>
      </c>
      <c r="D405" s="272"/>
      <c r="E405" s="272"/>
      <c r="F405" s="272"/>
      <c r="G405" s="272"/>
      <c r="H405" s="272"/>
      <c r="I405" s="272"/>
      <c r="J405" s="272"/>
      <c r="K405" s="272"/>
      <c r="L405" s="272"/>
      <c r="M405" s="272"/>
      <c r="N405" s="272"/>
      <c r="O405" s="272"/>
      <c r="P405" s="272"/>
      <c r="Q405" s="272"/>
      <c r="R405" s="272"/>
      <c r="S405" s="272"/>
      <c r="T405" s="272"/>
      <c r="U405" s="272"/>
      <c r="V405" s="272"/>
      <c r="W405" s="272"/>
      <c r="X405" s="272"/>
      <c r="Y405" s="272"/>
      <c r="Z405" s="272"/>
      <c r="AA405" s="272"/>
      <c r="AB405" s="272"/>
      <c r="AC405" s="272"/>
      <c r="AD405" s="272"/>
    </row>
    <row r="406" spans="1:40" x14ac:dyDescent="0.2"/>
    <row r="407" spans="1:40" ht="36" customHeight="1" x14ac:dyDescent="0.2">
      <c r="C407" s="270" t="s">
        <v>116</v>
      </c>
      <c r="D407" s="270"/>
      <c r="E407" s="270"/>
      <c r="F407" s="270"/>
      <c r="G407" s="270"/>
      <c r="H407" s="270"/>
      <c r="I407" s="270"/>
      <c r="J407" s="270"/>
      <c r="K407" s="270"/>
      <c r="L407" s="270"/>
      <c r="M407" s="270"/>
      <c r="N407" s="270"/>
      <c r="O407" s="270"/>
      <c r="P407" s="270"/>
      <c r="Q407" s="270"/>
      <c r="R407" s="270"/>
      <c r="S407" s="270"/>
      <c r="T407" s="270"/>
      <c r="U407" s="270"/>
      <c r="V407" s="360" t="s">
        <v>39</v>
      </c>
      <c r="W407" s="360"/>
      <c r="X407" s="270" t="s">
        <v>660</v>
      </c>
      <c r="Y407" s="270"/>
      <c r="Z407" s="270"/>
      <c r="AA407" s="270"/>
      <c r="AB407" s="270"/>
      <c r="AC407" s="270"/>
      <c r="AD407" s="270"/>
      <c r="AG407" s="12" t="s">
        <v>861</v>
      </c>
      <c r="AH407" s="12" t="s">
        <v>878</v>
      </c>
      <c r="AI407" s="12" t="s">
        <v>862</v>
      </c>
      <c r="AK407" s="188" t="s">
        <v>876</v>
      </c>
      <c r="AL407" s="189" t="s">
        <v>864</v>
      </c>
      <c r="AM407" s="188" t="s">
        <v>931</v>
      </c>
      <c r="AN407" s="117" t="s">
        <v>868</v>
      </c>
    </row>
    <row r="408" spans="1:40" ht="15" customHeight="1" x14ac:dyDescent="0.2">
      <c r="C408" s="16" t="s">
        <v>27</v>
      </c>
      <c r="D408" s="249" t="s">
        <v>117</v>
      </c>
      <c r="E408" s="249"/>
      <c r="F408" s="249"/>
      <c r="G408" s="249"/>
      <c r="H408" s="249"/>
      <c r="I408" s="249"/>
      <c r="J408" s="249"/>
      <c r="K408" s="249"/>
      <c r="L408" s="249"/>
      <c r="M408" s="249"/>
      <c r="N408" s="249"/>
      <c r="O408" s="249"/>
      <c r="P408" s="249"/>
      <c r="Q408" s="249"/>
      <c r="R408" s="249"/>
      <c r="S408" s="249"/>
      <c r="T408" s="249"/>
      <c r="U408" s="249"/>
      <c r="V408" s="244"/>
      <c r="W408" s="246"/>
      <c r="X408" s="244"/>
      <c r="Y408" s="245"/>
      <c r="Z408" s="245"/>
      <c r="AA408" s="245"/>
      <c r="AB408" s="245"/>
      <c r="AC408" s="245"/>
      <c r="AD408" s="246"/>
      <c r="AH408" s="12">
        <f>P231</f>
        <v>0</v>
      </c>
      <c r="AI408" s="12">
        <f>IF(OR(AND(AH408=0,V408="",X408=""),AND(AH408=1,V408="",X408&lt;&gt;""),AND(AH408=2,V408="X"),AND(AH408=9,V408="X"),AND(AH408=2,V408="",$C$428&lt;&gt;""),AND(AH408=9,V408="",$C$428&lt;&gt;"")),0,1)</f>
        <v>0</v>
      </c>
      <c r="AK408" s="188">
        <f>$E$396</f>
        <v>0</v>
      </c>
      <c r="AL408" s="190">
        <f>COUNTIF(X408:AD424,"NS")</f>
        <v>0</v>
      </c>
      <c r="AM408" s="188">
        <f>+SUM(X408:AD424)</f>
        <v>0</v>
      </c>
      <c r="AN408" s="118">
        <f>IF(AK405=29,0,IF(OR(AND(AK408=0,AL408&gt;0),AND(AK408="ns",AM408&gt;0),AND(AK408="ns",AL408=0,AM408=0)),1,IF(OR(AND(AK408&gt;0,AL408=2),AND(AK408="ns",AL408=2),AND(AK408="ns",AM408=0,AL408&gt;0),AK408&lt;=AM408),0,1)))</f>
        <v>0</v>
      </c>
    </row>
    <row r="409" spans="1:40" ht="15" customHeight="1" x14ac:dyDescent="0.2">
      <c r="C409" s="16" t="s">
        <v>28</v>
      </c>
      <c r="D409" s="249" t="s">
        <v>118</v>
      </c>
      <c r="E409" s="249"/>
      <c r="F409" s="249"/>
      <c r="G409" s="249"/>
      <c r="H409" s="249"/>
      <c r="I409" s="249"/>
      <c r="J409" s="249"/>
      <c r="K409" s="249"/>
      <c r="L409" s="249"/>
      <c r="M409" s="249"/>
      <c r="N409" s="249"/>
      <c r="O409" s="249"/>
      <c r="P409" s="249"/>
      <c r="Q409" s="249"/>
      <c r="R409" s="249"/>
      <c r="S409" s="249"/>
      <c r="T409" s="249"/>
      <c r="U409" s="249"/>
      <c r="V409" s="244"/>
      <c r="W409" s="246"/>
      <c r="X409" s="244"/>
      <c r="Y409" s="245"/>
      <c r="Z409" s="245"/>
      <c r="AA409" s="245"/>
      <c r="AB409" s="245"/>
      <c r="AC409" s="245"/>
      <c r="AD409" s="246"/>
      <c r="AH409" s="12">
        <f t="shared" ref="AH409:AH424" si="183">P232</f>
        <v>0</v>
      </c>
      <c r="AI409" s="12">
        <f>IF(OR(AND(AH409=0,V409="",X409=""),AND(AH409=1,V409="",X409&lt;&gt;""),AND(AH409=2,V409="X"),AND(AH409=9,V409="X"),AND(AH409=2,V409="",$C$428&lt;&gt;""),AND(AH409=9,V409="",$C$428&lt;&gt;"")),0,1)</f>
        <v>0</v>
      </c>
      <c r="AK409" s="177"/>
      <c r="AL409" s="177"/>
      <c r="AM409" s="171"/>
    </row>
    <row r="410" spans="1:40" ht="15" customHeight="1" x14ac:dyDescent="0.2">
      <c r="C410" s="16" t="s">
        <v>42</v>
      </c>
      <c r="D410" s="249" t="s">
        <v>119</v>
      </c>
      <c r="E410" s="249"/>
      <c r="F410" s="249"/>
      <c r="G410" s="249"/>
      <c r="H410" s="249"/>
      <c r="I410" s="249"/>
      <c r="J410" s="249"/>
      <c r="K410" s="249"/>
      <c r="L410" s="249"/>
      <c r="M410" s="249"/>
      <c r="N410" s="249"/>
      <c r="O410" s="249"/>
      <c r="P410" s="249"/>
      <c r="Q410" s="249"/>
      <c r="R410" s="249"/>
      <c r="S410" s="249"/>
      <c r="T410" s="249"/>
      <c r="U410" s="249"/>
      <c r="V410" s="244"/>
      <c r="W410" s="246"/>
      <c r="X410" s="244"/>
      <c r="Y410" s="245"/>
      <c r="Z410" s="245"/>
      <c r="AA410" s="245"/>
      <c r="AB410" s="245"/>
      <c r="AC410" s="245"/>
      <c r="AD410" s="246"/>
      <c r="AH410" s="12">
        <f t="shared" si="183"/>
        <v>0</v>
      </c>
      <c r="AI410" s="12">
        <f t="shared" ref="AI410:AI424" si="184">IF(OR(AND(AH410=0,V410="",X410=""),AND(AH410=1,V410="",X410&lt;&gt;""),AND(AH410=2,V410="X"),AND(AH410=9,V410="X"),AND(AH410=2,V410="",$C$428&lt;&gt;""),AND(AH410=9,V410="",$C$428&lt;&gt;"")),0,1)</f>
        <v>0</v>
      </c>
      <c r="AK410" s="177"/>
      <c r="AL410" s="177"/>
      <c r="AM410" s="171"/>
    </row>
    <row r="411" spans="1:40" ht="24" customHeight="1" x14ac:dyDescent="0.2">
      <c r="C411" s="16" t="s">
        <v>44</v>
      </c>
      <c r="D411" s="281" t="s">
        <v>120</v>
      </c>
      <c r="E411" s="281"/>
      <c r="F411" s="281"/>
      <c r="G411" s="281"/>
      <c r="H411" s="281"/>
      <c r="I411" s="281"/>
      <c r="J411" s="281"/>
      <c r="K411" s="281"/>
      <c r="L411" s="281"/>
      <c r="M411" s="281"/>
      <c r="N411" s="281"/>
      <c r="O411" s="281"/>
      <c r="P411" s="281"/>
      <c r="Q411" s="281"/>
      <c r="R411" s="281"/>
      <c r="S411" s="281"/>
      <c r="T411" s="281"/>
      <c r="U411" s="281"/>
      <c r="V411" s="244"/>
      <c r="W411" s="246"/>
      <c r="X411" s="244"/>
      <c r="Y411" s="245"/>
      <c r="Z411" s="245"/>
      <c r="AA411" s="245"/>
      <c r="AB411" s="245"/>
      <c r="AC411" s="245"/>
      <c r="AD411" s="246"/>
      <c r="AH411" s="12">
        <f t="shared" si="183"/>
        <v>0</v>
      </c>
      <c r="AI411" s="12">
        <f t="shared" si="184"/>
        <v>0</v>
      </c>
      <c r="AK411" s="177"/>
      <c r="AL411" s="177"/>
      <c r="AM411" s="171"/>
    </row>
    <row r="412" spans="1:40" ht="15" customHeight="1" x14ac:dyDescent="0.2">
      <c r="C412" s="16" t="s">
        <v>46</v>
      </c>
      <c r="D412" s="249" t="s">
        <v>121</v>
      </c>
      <c r="E412" s="249"/>
      <c r="F412" s="249"/>
      <c r="G412" s="249"/>
      <c r="H412" s="249"/>
      <c r="I412" s="249"/>
      <c r="J412" s="249"/>
      <c r="K412" s="249"/>
      <c r="L412" s="249"/>
      <c r="M412" s="249"/>
      <c r="N412" s="249"/>
      <c r="O412" s="249"/>
      <c r="P412" s="249"/>
      <c r="Q412" s="249"/>
      <c r="R412" s="249"/>
      <c r="S412" s="249"/>
      <c r="T412" s="249"/>
      <c r="U412" s="249"/>
      <c r="V412" s="244"/>
      <c r="W412" s="246"/>
      <c r="X412" s="244"/>
      <c r="Y412" s="245"/>
      <c r="Z412" s="245"/>
      <c r="AA412" s="245"/>
      <c r="AB412" s="245"/>
      <c r="AC412" s="245"/>
      <c r="AD412" s="246"/>
      <c r="AH412" s="12">
        <f t="shared" si="183"/>
        <v>0</v>
      </c>
      <c r="AI412" s="12">
        <f t="shared" si="184"/>
        <v>0</v>
      </c>
      <c r="AK412" s="177"/>
      <c r="AL412" s="177"/>
      <c r="AM412" s="171"/>
    </row>
    <row r="413" spans="1:40" ht="15" customHeight="1" x14ac:dyDescent="0.2">
      <c r="C413" s="16" t="s">
        <v>48</v>
      </c>
      <c r="D413" s="249" t="s">
        <v>122</v>
      </c>
      <c r="E413" s="249"/>
      <c r="F413" s="249"/>
      <c r="G413" s="249"/>
      <c r="H413" s="249"/>
      <c r="I413" s="249"/>
      <c r="J413" s="249"/>
      <c r="K413" s="249"/>
      <c r="L413" s="249"/>
      <c r="M413" s="249"/>
      <c r="N413" s="249"/>
      <c r="O413" s="249"/>
      <c r="P413" s="249"/>
      <c r="Q413" s="249"/>
      <c r="R413" s="249"/>
      <c r="S413" s="249"/>
      <c r="T413" s="249"/>
      <c r="U413" s="249"/>
      <c r="V413" s="244"/>
      <c r="W413" s="246"/>
      <c r="X413" s="244"/>
      <c r="Y413" s="245"/>
      <c r="Z413" s="245"/>
      <c r="AA413" s="245"/>
      <c r="AB413" s="245"/>
      <c r="AC413" s="245"/>
      <c r="AD413" s="246"/>
      <c r="AH413" s="12">
        <f t="shared" si="183"/>
        <v>0</v>
      </c>
      <c r="AI413" s="12">
        <f t="shared" si="184"/>
        <v>0</v>
      </c>
      <c r="AK413" s="177"/>
      <c r="AL413" s="177"/>
      <c r="AM413" s="171"/>
    </row>
    <row r="414" spans="1:40" ht="15" customHeight="1" x14ac:dyDescent="0.2">
      <c r="C414" s="16" t="s">
        <v>50</v>
      </c>
      <c r="D414" s="249" t="s">
        <v>123</v>
      </c>
      <c r="E414" s="249"/>
      <c r="F414" s="249"/>
      <c r="G414" s="249"/>
      <c r="H414" s="249"/>
      <c r="I414" s="249"/>
      <c r="J414" s="249"/>
      <c r="K414" s="249"/>
      <c r="L414" s="249"/>
      <c r="M414" s="249"/>
      <c r="N414" s="249"/>
      <c r="O414" s="249"/>
      <c r="P414" s="249"/>
      <c r="Q414" s="249"/>
      <c r="R414" s="249"/>
      <c r="S414" s="249"/>
      <c r="T414" s="249"/>
      <c r="U414" s="249"/>
      <c r="V414" s="244"/>
      <c r="W414" s="246"/>
      <c r="X414" s="244"/>
      <c r="Y414" s="245"/>
      <c r="Z414" s="245"/>
      <c r="AA414" s="245"/>
      <c r="AB414" s="245"/>
      <c r="AC414" s="245"/>
      <c r="AD414" s="246"/>
      <c r="AH414" s="12">
        <f t="shared" si="183"/>
        <v>0</v>
      </c>
      <c r="AI414" s="12">
        <f t="shared" si="184"/>
        <v>0</v>
      </c>
      <c r="AK414" s="177"/>
      <c r="AL414" s="177"/>
      <c r="AM414" s="171"/>
    </row>
    <row r="415" spans="1:40" ht="15" customHeight="1" x14ac:dyDescent="0.2">
      <c r="C415" s="16" t="s">
        <v>52</v>
      </c>
      <c r="D415" s="249" t="s">
        <v>124</v>
      </c>
      <c r="E415" s="249"/>
      <c r="F415" s="249"/>
      <c r="G415" s="249"/>
      <c r="H415" s="249"/>
      <c r="I415" s="249"/>
      <c r="J415" s="249"/>
      <c r="K415" s="249"/>
      <c r="L415" s="249"/>
      <c r="M415" s="249"/>
      <c r="N415" s="249"/>
      <c r="O415" s="249"/>
      <c r="P415" s="249"/>
      <c r="Q415" s="249"/>
      <c r="R415" s="249"/>
      <c r="S415" s="249"/>
      <c r="T415" s="249"/>
      <c r="U415" s="249"/>
      <c r="V415" s="244"/>
      <c r="W415" s="246"/>
      <c r="X415" s="244"/>
      <c r="Y415" s="245"/>
      <c r="Z415" s="245"/>
      <c r="AA415" s="245"/>
      <c r="AB415" s="245"/>
      <c r="AC415" s="245"/>
      <c r="AD415" s="246"/>
      <c r="AH415" s="12">
        <f t="shared" si="183"/>
        <v>0</v>
      </c>
      <c r="AI415" s="12">
        <f t="shared" si="184"/>
        <v>0</v>
      </c>
      <c r="AK415" s="177"/>
      <c r="AL415" s="177"/>
      <c r="AM415" s="171"/>
    </row>
    <row r="416" spans="1:40" ht="15" customHeight="1" x14ac:dyDescent="0.2">
      <c r="C416" s="16" t="s">
        <v>30</v>
      </c>
      <c r="D416" s="249" t="s">
        <v>125</v>
      </c>
      <c r="E416" s="249"/>
      <c r="F416" s="249"/>
      <c r="G416" s="249"/>
      <c r="H416" s="249"/>
      <c r="I416" s="249"/>
      <c r="J416" s="249"/>
      <c r="K416" s="249"/>
      <c r="L416" s="249"/>
      <c r="M416" s="249"/>
      <c r="N416" s="249"/>
      <c r="O416" s="249"/>
      <c r="P416" s="249"/>
      <c r="Q416" s="249"/>
      <c r="R416" s="249"/>
      <c r="S416" s="249"/>
      <c r="T416" s="249"/>
      <c r="U416" s="249"/>
      <c r="V416" s="244"/>
      <c r="W416" s="246"/>
      <c r="X416" s="244"/>
      <c r="Y416" s="245"/>
      <c r="Z416" s="245"/>
      <c r="AA416" s="245"/>
      <c r="AB416" s="245"/>
      <c r="AC416" s="245"/>
      <c r="AD416" s="246"/>
      <c r="AH416" s="12">
        <f t="shared" si="183"/>
        <v>0</v>
      </c>
      <c r="AI416" s="12">
        <f t="shared" si="184"/>
        <v>0</v>
      </c>
      <c r="AK416" s="177"/>
      <c r="AL416" s="177"/>
      <c r="AM416" s="171"/>
    </row>
    <row r="417" spans="1:39" ht="15" customHeight="1" x14ac:dyDescent="0.2">
      <c r="C417" s="16" t="s">
        <v>100</v>
      </c>
      <c r="D417" s="249" t="s">
        <v>126</v>
      </c>
      <c r="E417" s="249"/>
      <c r="F417" s="249"/>
      <c r="G417" s="249"/>
      <c r="H417" s="249"/>
      <c r="I417" s="249"/>
      <c r="J417" s="249"/>
      <c r="K417" s="249"/>
      <c r="L417" s="249"/>
      <c r="M417" s="249"/>
      <c r="N417" s="249"/>
      <c r="O417" s="249"/>
      <c r="P417" s="249"/>
      <c r="Q417" s="249"/>
      <c r="R417" s="249"/>
      <c r="S417" s="249"/>
      <c r="T417" s="249"/>
      <c r="U417" s="249"/>
      <c r="V417" s="244"/>
      <c r="W417" s="246"/>
      <c r="X417" s="244"/>
      <c r="Y417" s="245"/>
      <c r="Z417" s="245"/>
      <c r="AA417" s="245"/>
      <c r="AB417" s="245"/>
      <c r="AC417" s="245"/>
      <c r="AD417" s="246"/>
      <c r="AH417" s="12">
        <f t="shared" si="183"/>
        <v>0</v>
      </c>
      <c r="AI417" s="12">
        <f t="shared" si="184"/>
        <v>0</v>
      </c>
      <c r="AK417" s="177"/>
      <c r="AL417" s="177"/>
      <c r="AM417" s="171"/>
    </row>
    <row r="418" spans="1:39" ht="15" customHeight="1" x14ac:dyDescent="0.2">
      <c r="C418" s="16" t="s">
        <v>102</v>
      </c>
      <c r="D418" s="249" t="s">
        <v>191</v>
      </c>
      <c r="E418" s="249"/>
      <c r="F418" s="249"/>
      <c r="G418" s="249"/>
      <c r="H418" s="249"/>
      <c r="I418" s="249"/>
      <c r="J418" s="249"/>
      <c r="K418" s="249"/>
      <c r="L418" s="249"/>
      <c r="M418" s="249"/>
      <c r="N418" s="249"/>
      <c r="O418" s="249"/>
      <c r="P418" s="249"/>
      <c r="Q418" s="249"/>
      <c r="R418" s="249"/>
      <c r="S418" s="249"/>
      <c r="T418" s="249"/>
      <c r="U418" s="249"/>
      <c r="V418" s="244"/>
      <c r="W418" s="246"/>
      <c r="X418" s="244"/>
      <c r="Y418" s="245"/>
      <c r="Z418" s="245"/>
      <c r="AA418" s="245"/>
      <c r="AB418" s="245"/>
      <c r="AC418" s="245"/>
      <c r="AD418" s="246"/>
      <c r="AH418" s="12">
        <f t="shared" si="183"/>
        <v>0</v>
      </c>
      <c r="AI418" s="12">
        <f t="shared" si="184"/>
        <v>0</v>
      </c>
      <c r="AK418" s="177"/>
      <c r="AL418" s="177"/>
      <c r="AM418" s="171"/>
    </row>
    <row r="419" spans="1:39" ht="15" customHeight="1" x14ac:dyDescent="0.2">
      <c r="C419" s="16" t="s">
        <v>104</v>
      </c>
      <c r="D419" s="249" t="s">
        <v>127</v>
      </c>
      <c r="E419" s="249"/>
      <c r="F419" s="249"/>
      <c r="G419" s="249"/>
      <c r="H419" s="249"/>
      <c r="I419" s="249"/>
      <c r="J419" s="249"/>
      <c r="K419" s="249"/>
      <c r="L419" s="249"/>
      <c r="M419" s="249"/>
      <c r="N419" s="249"/>
      <c r="O419" s="249"/>
      <c r="P419" s="249"/>
      <c r="Q419" s="249"/>
      <c r="R419" s="249"/>
      <c r="S419" s="249"/>
      <c r="T419" s="249"/>
      <c r="U419" s="249"/>
      <c r="V419" s="244"/>
      <c r="W419" s="246"/>
      <c r="X419" s="244"/>
      <c r="Y419" s="245"/>
      <c r="Z419" s="245"/>
      <c r="AA419" s="245"/>
      <c r="AB419" s="245"/>
      <c r="AC419" s="245"/>
      <c r="AD419" s="246"/>
      <c r="AH419" s="12">
        <f t="shared" si="183"/>
        <v>0</v>
      </c>
      <c r="AI419" s="12">
        <f t="shared" si="184"/>
        <v>0</v>
      </c>
      <c r="AK419" s="177"/>
      <c r="AL419" s="177"/>
      <c r="AM419" s="171"/>
    </row>
    <row r="420" spans="1:39" ht="15" customHeight="1" x14ac:dyDescent="0.2">
      <c r="C420" s="16" t="s">
        <v>106</v>
      </c>
      <c r="D420" s="249" t="s">
        <v>128</v>
      </c>
      <c r="E420" s="249"/>
      <c r="F420" s="249"/>
      <c r="G420" s="249"/>
      <c r="H420" s="249"/>
      <c r="I420" s="249"/>
      <c r="J420" s="249"/>
      <c r="K420" s="249"/>
      <c r="L420" s="249"/>
      <c r="M420" s="249"/>
      <c r="N420" s="249"/>
      <c r="O420" s="249"/>
      <c r="P420" s="249"/>
      <c r="Q420" s="249"/>
      <c r="R420" s="249"/>
      <c r="S420" s="249"/>
      <c r="T420" s="249"/>
      <c r="U420" s="249"/>
      <c r="V420" s="244"/>
      <c r="W420" s="246"/>
      <c r="X420" s="244"/>
      <c r="Y420" s="245"/>
      <c r="Z420" s="245"/>
      <c r="AA420" s="245"/>
      <c r="AB420" s="245"/>
      <c r="AC420" s="245"/>
      <c r="AD420" s="246"/>
      <c r="AH420" s="12">
        <f t="shared" si="183"/>
        <v>0</v>
      </c>
      <c r="AI420" s="12">
        <f t="shared" si="184"/>
        <v>0</v>
      </c>
      <c r="AK420" s="177"/>
      <c r="AL420" s="177"/>
      <c r="AM420" s="171"/>
    </row>
    <row r="421" spans="1:39" ht="15" customHeight="1" x14ac:dyDescent="0.2">
      <c r="C421" s="16" t="s">
        <v>108</v>
      </c>
      <c r="D421" s="249" t="s">
        <v>129</v>
      </c>
      <c r="E421" s="249"/>
      <c r="F421" s="249"/>
      <c r="G421" s="249"/>
      <c r="H421" s="249"/>
      <c r="I421" s="249"/>
      <c r="J421" s="249"/>
      <c r="K421" s="249"/>
      <c r="L421" s="249"/>
      <c r="M421" s="249"/>
      <c r="N421" s="249"/>
      <c r="O421" s="249"/>
      <c r="P421" s="249"/>
      <c r="Q421" s="249"/>
      <c r="R421" s="249"/>
      <c r="S421" s="249"/>
      <c r="T421" s="249"/>
      <c r="U421" s="249"/>
      <c r="V421" s="244"/>
      <c r="W421" s="246"/>
      <c r="X421" s="244"/>
      <c r="Y421" s="245"/>
      <c r="Z421" s="245"/>
      <c r="AA421" s="245"/>
      <c r="AB421" s="245"/>
      <c r="AC421" s="245"/>
      <c r="AD421" s="246"/>
      <c r="AH421" s="12">
        <f t="shared" si="183"/>
        <v>0</v>
      </c>
      <c r="AI421" s="12">
        <f t="shared" si="184"/>
        <v>0</v>
      </c>
      <c r="AK421" s="177"/>
      <c r="AL421" s="177"/>
      <c r="AM421" s="171"/>
    </row>
    <row r="422" spans="1:39" ht="15" customHeight="1" x14ac:dyDescent="0.2">
      <c r="C422" s="16" t="s">
        <v>110</v>
      </c>
      <c r="D422" s="249" t="s">
        <v>130</v>
      </c>
      <c r="E422" s="249"/>
      <c r="F422" s="249"/>
      <c r="G422" s="249"/>
      <c r="H422" s="249"/>
      <c r="I422" s="249"/>
      <c r="J422" s="249"/>
      <c r="K422" s="249"/>
      <c r="L422" s="249"/>
      <c r="M422" s="249"/>
      <c r="N422" s="249"/>
      <c r="O422" s="249"/>
      <c r="P422" s="249"/>
      <c r="Q422" s="249"/>
      <c r="R422" s="249"/>
      <c r="S422" s="249"/>
      <c r="T422" s="249"/>
      <c r="U422" s="249"/>
      <c r="V422" s="244"/>
      <c r="W422" s="246"/>
      <c r="X422" s="244"/>
      <c r="Y422" s="245"/>
      <c r="Z422" s="245"/>
      <c r="AA422" s="245"/>
      <c r="AB422" s="245"/>
      <c r="AC422" s="245"/>
      <c r="AD422" s="246"/>
      <c r="AH422" s="12">
        <f t="shared" si="183"/>
        <v>0</v>
      </c>
      <c r="AI422" s="12">
        <f t="shared" si="184"/>
        <v>0</v>
      </c>
      <c r="AK422" s="177"/>
      <c r="AL422" s="177"/>
      <c r="AM422" s="171"/>
    </row>
    <row r="423" spans="1:39" ht="15" customHeight="1" x14ac:dyDescent="0.2">
      <c r="C423" s="16" t="s">
        <v>112</v>
      </c>
      <c r="D423" s="249" t="s">
        <v>131</v>
      </c>
      <c r="E423" s="249"/>
      <c r="F423" s="249"/>
      <c r="G423" s="249"/>
      <c r="H423" s="249"/>
      <c r="I423" s="249"/>
      <c r="J423" s="249"/>
      <c r="K423" s="249"/>
      <c r="L423" s="249"/>
      <c r="M423" s="249"/>
      <c r="N423" s="249"/>
      <c r="O423" s="249"/>
      <c r="P423" s="249"/>
      <c r="Q423" s="249"/>
      <c r="R423" s="249"/>
      <c r="S423" s="249"/>
      <c r="T423" s="249"/>
      <c r="U423" s="249"/>
      <c r="V423" s="244"/>
      <c r="W423" s="246"/>
      <c r="X423" s="244"/>
      <c r="Y423" s="245"/>
      <c r="Z423" s="245"/>
      <c r="AA423" s="245"/>
      <c r="AB423" s="245"/>
      <c r="AC423" s="245"/>
      <c r="AD423" s="246"/>
      <c r="AH423" s="12">
        <f t="shared" si="183"/>
        <v>0</v>
      </c>
      <c r="AI423" s="12">
        <f t="shared" si="184"/>
        <v>0</v>
      </c>
      <c r="AK423" s="177"/>
      <c r="AL423" s="177"/>
      <c r="AM423" s="171"/>
    </row>
    <row r="424" spans="1:39" ht="15" customHeight="1" x14ac:dyDescent="0.2">
      <c r="C424" s="16" t="s">
        <v>132</v>
      </c>
      <c r="D424" s="249" t="s">
        <v>604</v>
      </c>
      <c r="E424" s="249"/>
      <c r="F424" s="249"/>
      <c r="G424" s="249"/>
      <c r="H424" s="249"/>
      <c r="I424" s="249"/>
      <c r="J424" s="249"/>
      <c r="K424" s="249"/>
      <c r="L424" s="249"/>
      <c r="M424" s="249"/>
      <c r="N424" s="249"/>
      <c r="O424" s="249"/>
      <c r="P424" s="249"/>
      <c r="Q424" s="249"/>
      <c r="R424" s="249"/>
      <c r="S424" s="249"/>
      <c r="T424" s="249"/>
      <c r="U424" s="249"/>
      <c r="V424" s="244"/>
      <c r="W424" s="246"/>
      <c r="X424" s="244"/>
      <c r="Y424" s="245"/>
      <c r="Z424" s="245"/>
      <c r="AA424" s="245"/>
      <c r="AB424" s="245"/>
      <c r="AC424" s="245"/>
      <c r="AD424" s="246"/>
      <c r="AH424" s="12">
        <f t="shared" si="183"/>
        <v>0</v>
      </c>
      <c r="AI424" s="12">
        <f t="shared" si="184"/>
        <v>0</v>
      </c>
      <c r="AK424" s="177"/>
      <c r="AL424" s="177"/>
      <c r="AM424" s="171"/>
    </row>
    <row r="425" spans="1:39" ht="15" customHeight="1" x14ac:dyDescent="0.25">
      <c r="W425" s="68" t="s">
        <v>53</v>
      </c>
      <c r="X425" s="232">
        <f>IF(AND(SUM(X408:AD424)=0,COUNTIF(X408:AD424,"NS")&gt;0),"NS",SUM(X408:AD424))</f>
        <v>0</v>
      </c>
      <c r="Y425" s="266"/>
      <c r="Z425" s="266"/>
      <c r="AA425" s="266"/>
      <c r="AB425" s="266"/>
      <c r="AC425" s="266"/>
      <c r="AD425" s="233"/>
      <c r="AI425" s="130">
        <f>+SUM(AI408:AI424)</f>
        <v>0</v>
      </c>
      <c r="AK425"/>
      <c r="AL425"/>
      <c r="AM425" s="130"/>
    </row>
    <row r="426" spans="1:39" ht="15" customHeight="1" x14ac:dyDescent="0.25">
      <c r="AK426"/>
      <c r="AL426"/>
      <c r="AM426"/>
    </row>
    <row r="427" spans="1:39" ht="24" customHeight="1" x14ac:dyDescent="0.25">
      <c r="C427" s="252" t="s">
        <v>550</v>
      </c>
      <c r="D427" s="252"/>
      <c r="E427" s="252"/>
      <c r="F427" s="252"/>
      <c r="G427" s="252"/>
      <c r="H427" s="252"/>
      <c r="I427" s="252"/>
      <c r="J427" s="252"/>
      <c r="K427" s="252"/>
      <c r="L427" s="252"/>
      <c r="M427" s="252"/>
      <c r="N427" s="252"/>
      <c r="O427" s="252"/>
      <c r="P427" s="252"/>
      <c r="Q427" s="252"/>
      <c r="R427" s="252"/>
      <c r="S427" s="252"/>
      <c r="T427" s="252"/>
      <c r="U427" s="252"/>
      <c r="V427" s="252"/>
      <c r="W427" s="252"/>
      <c r="X427" s="252"/>
      <c r="Y427" s="252"/>
      <c r="Z427" s="252"/>
      <c r="AA427" s="252"/>
      <c r="AB427" s="252"/>
      <c r="AC427" s="252"/>
      <c r="AD427" s="252"/>
      <c r="AK427"/>
      <c r="AL427"/>
      <c r="AM427"/>
    </row>
    <row r="428" spans="1:39" ht="60" customHeight="1" x14ac:dyDescent="0.25">
      <c r="C428" s="295"/>
      <c r="D428" s="295"/>
      <c r="E428" s="295"/>
      <c r="F428" s="295"/>
      <c r="G428" s="295"/>
      <c r="H428" s="295"/>
      <c r="I428" s="295"/>
      <c r="J428" s="295"/>
      <c r="K428" s="295"/>
      <c r="L428" s="295"/>
      <c r="M428" s="295"/>
      <c r="N428" s="295"/>
      <c r="O428" s="295"/>
      <c r="P428" s="295"/>
      <c r="Q428" s="295"/>
      <c r="R428" s="295"/>
      <c r="S428" s="295"/>
      <c r="T428" s="295"/>
      <c r="U428" s="295"/>
      <c r="V428" s="295"/>
      <c r="W428" s="295"/>
      <c r="X428" s="295"/>
      <c r="Y428" s="295"/>
      <c r="Z428" s="295"/>
      <c r="AA428" s="295"/>
      <c r="AB428" s="295"/>
      <c r="AC428" s="295"/>
      <c r="AD428" s="295"/>
      <c r="AK428"/>
      <c r="AL428"/>
      <c r="AM428"/>
    </row>
    <row r="429" spans="1:39" ht="15" customHeight="1" x14ac:dyDescent="0.25">
      <c r="B429" s="225" t="str">
        <f>IF(AI425=0,"","Error: Debe completar toda la información requerida.")</f>
        <v/>
      </c>
      <c r="C429" s="225"/>
      <c r="D429" s="225"/>
      <c r="E429" s="225"/>
      <c r="F429" s="225"/>
      <c r="G429" s="225"/>
      <c r="H429" s="225"/>
      <c r="I429" s="225"/>
      <c r="J429" s="225"/>
      <c r="K429" s="225"/>
      <c r="L429" s="225"/>
      <c r="M429" s="225"/>
      <c r="N429" s="225"/>
      <c r="O429" s="225"/>
      <c r="P429" s="225"/>
      <c r="Q429" s="225"/>
      <c r="R429" s="225"/>
      <c r="S429" s="225"/>
      <c r="T429" s="225"/>
      <c r="U429" s="225"/>
      <c r="V429" s="225"/>
      <c r="W429" s="225"/>
      <c r="X429" s="225"/>
      <c r="Y429" s="225"/>
      <c r="Z429" s="225"/>
      <c r="AA429" s="225"/>
      <c r="AB429" s="225"/>
      <c r="AC429" s="225"/>
      <c r="AD429" s="225"/>
      <c r="AK429"/>
      <c r="AL429"/>
      <c r="AM429"/>
    </row>
    <row r="430" spans="1:39" ht="24" customHeight="1" x14ac:dyDescent="0.25">
      <c r="B430" s="306" t="str">
        <f>IF(AN408=0,"","Error: La suma de las cantidades registradas debe ser igual o mayor a la cantidad reportada como respuesta en el recuadro Admitidas de la pregunta 22.")</f>
        <v/>
      </c>
      <c r="C430" s="306"/>
      <c r="D430" s="306"/>
      <c r="E430" s="306"/>
      <c r="F430" s="306"/>
      <c r="G430" s="306"/>
      <c r="H430" s="306"/>
      <c r="I430" s="306"/>
      <c r="J430" s="306"/>
      <c r="K430" s="306"/>
      <c r="L430" s="306"/>
      <c r="M430" s="306"/>
      <c r="N430" s="306"/>
      <c r="O430" s="306"/>
      <c r="P430" s="306"/>
      <c r="Q430" s="306"/>
      <c r="R430" s="306"/>
      <c r="S430" s="306"/>
      <c r="T430" s="306"/>
      <c r="U430" s="306"/>
      <c r="V430" s="306"/>
      <c r="W430" s="306"/>
      <c r="X430" s="306"/>
      <c r="Y430" s="306"/>
      <c r="Z430" s="306"/>
      <c r="AA430" s="306"/>
      <c r="AB430" s="306"/>
      <c r="AC430" s="306"/>
      <c r="AD430" s="306"/>
      <c r="AK430"/>
      <c r="AL430"/>
      <c r="AM430"/>
    </row>
    <row r="431" spans="1:39" ht="15" customHeight="1" x14ac:dyDescent="0.25">
      <c r="AK431"/>
      <c r="AL431"/>
      <c r="AM431"/>
    </row>
    <row r="432" spans="1:39" ht="24" customHeight="1" x14ac:dyDescent="0.25">
      <c r="A432" s="6" t="s">
        <v>165</v>
      </c>
      <c r="B432" s="271" t="s">
        <v>659</v>
      </c>
      <c r="C432" s="271"/>
      <c r="D432" s="271"/>
      <c r="E432" s="271"/>
      <c r="F432" s="271"/>
      <c r="G432" s="271"/>
      <c r="H432" s="271"/>
      <c r="I432" s="271"/>
      <c r="J432" s="271"/>
      <c r="K432" s="271"/>
      <c r="L432" s="271"/>
      <c r="M432" s="271"/>
      <c r="N432" s="271"/>
      <c r="O432" s="271"/>
      <c r="P432" s="271"/>
      <c r="Q432" s="271"/>
      <c r="R432" s="271"/>
      <c r="S432" s="271"/>
      <c r="T432" s="271"/>
      <c r="U432" s="271"/>
      <c r="V432" s="271"/>
      <c r="W432" s="271"/>
      <c r="X432" s="271"/>
      <c r="Y432" s="271"/>
      <c r="Z432" s="271"/>
      <c r="AA432" s="271"/>
      <c r="AB432" s="271"/>
      <c r="AC432" s="271"/>
      <c r="AD432" s="271"/>
      <c r="AK432"/>
      <c r="AL432"/>
      <c r="AM432"/>
    </row>
    <row r="433" spans="1:39" ht="15" customHeight="1" x14ac:dyDescent="0.25">
      <c r="A433" s="6"/>
      <c r="B433" s="76"/>
      <c r="C433" s="253" t="s">
        <v>649</v>
      </c>
      <c r="D433" s="253"/>
      <c r="E433" s="253"/>
      <c r="F433" s="253"/>
      <c r="G433" s="253"/>
      <c r="H433" s="253"/>
      <c r="I433" s="253"/>
      <c r="J433" s="253"/>
      <c r="K433" s="253"/>
      <c r="L433" s="253"/>
      <c r="M433" s="253"/>
      <c r="N433" s="253"/>
      <c r="O433" s="253"/>
      <c r="P433" s="253"/>
      <c r="Q433" s="253"/>
      <c r="R433" s="253"/>
      <c r="S433" s="253"/>
      <c r="T433" s="253"/>
      <c r="U433" s="253"/>
      <c r="V433" s="253"/>
      <c r="W433" s="253"/>
      <c r="X433" s="253"/>
      <c r="Y433" s="253"/>
      <c r="Z433" s="253"/>
      <c r="AA433" s="253"/>
      <c r="AB433" s="253"/>
      <c r="AC433" s="253"/>
      <c r="AD433" s="253"/>
      <c r="AK433"/>
      <c r="AL433"/>
      <c r="AM433"/>
    </row>
    <row r="434" spans="1:39" ht="15" customHeight="1" x14ac:dyDescent="0.25">
      <c r="A434" s="6"/>
      <c r="B434" s="76"/>
      <c r="C434" s="267" t="s">
        <v>650</v>
      </c>
      <c r="D434" s="267"/>
      <c r="E434" s="267"/>
      <c r="F434" s="267"/>
      <c r="G434" s="267"/>
      <c r="H434" s="267"/>
      <c r="I434" s="267"/>
      <c r="J434" s="267"/>
      <c r="K434" s="267"/>
      <c r="L434" s="267"/>
      <c r="M434" s="267"/>
      <c r="N434" s="267"/>
      <c r="O434" s="267"/>
      <c r="P434" s="267"/>
      <c r="Q434" s="267"/>
      <c r="R434" s="267"/>
      <c r="S434" s="267"/>
      <c r="T434" s="267"/>
      <c r="U434" s="267"/>
      <c r="V434" s="267"/>
      <c r="W434" s="267"/>
      <c r="X434" s="267"/>
      <c r="Y434" s="267"/>
      <c r="Z434" s="267"/>
      <c r="AA434" s="267"/>
      <c r="AB434" s="267"/>
      <c r="AC434" s="267"/>
      <c r="AD434" s="267"/>
      <c r="AG434" s="12" t="s">
        <v>862</v>
      </c>
      <c r="AK434"/>
      <c r="AL434"/>
      <c r="AM434"/>
    </row>
    <row r="435" spans="1:39" ht="36" customHeight="1" x14ac:dyDescent="0.25">
      <c r="C435" s="242" t="s">
        <v>832</v>
      </c>
      <c r="D435" s="243"/>
      <c r="E435" s="243"/>
      <c r="F435" s="243"/>
      <c r="G435" s="243"/>
      <c r="H435" s="243"/>
      <c r="I435" s="243"/>
      <c r="J435" s="243"/>
      <c r="K435" s="243"/>
      <c r="L435" s="243"/>
      <c r="M435" s="243"/>
      <c r="N435" s="243"/>
      <c r="O435" s="243"/>
      <c r="P435" s="243"/>
      <c r="Q435" s="243"/>
      <c r="R435" s="243"/>
      <c r="S435" s="243"/>
      <c r="T435" s="243"/>
      <c r="U435" s="243"/>
      <c r="V435" s="243"/>
      <c r="W435" s="243"/>
      <c r="X435" s="243"/>
      <c r="Y435" s="243"/>
      <c r="Z435" s="243"/>
      <c r="AA435" s="243"/>
      <c r="AB435" s="243"/>
      <c r="AC435" s="243"/>
      <c r="AD435" s="243"/>
      <c r="AG435" s="12">
        <f>+COUNTBLANK(X438:AD446)</f>
        <v>63</v>
      </c>
      <c r="AH435" s="12">
        <v>63</v>
      </c>
      <c r="AI435" s="12">
        <v>54</v>
      </c>
      <c r="AK435"/>
      <c r="AL435"/>
      <c r="AM435"/>
    </row>
    <row r="436" spans="1:39" ht="15" customHeight="1" x14ac:dyDescent="0.25">
      <c r="AG436" s="124" t="s">
        <v>887</v>
      </c>
      <c r="AH436" s="117" t="s">
        <v>864</v>
      </c>
      <c r="AI436" s="125" t="s">
        <v>865</v>
      </c>
      <c r="AJ436" s="117" t="s">
        <v>868</v>
      </c>
      <c r="AK436"/>
      <c r="AL436"/>
      <c r="AM436"/>
    </row>
    <row r="437" spans="1:39" ht="24" customHeight="1" x14ac:dyDescent="0.25">
      <c r="C437" s="232" t="s">
        <v>167</v>
      </c>
      <c r="D437" s="266"/>
      <c r="E437" s="266"/>
      <c r="F437" s="266"/>
      <c r="G437" s="266"/>
      <c r="H437" s="266"/>
      <c r="I437" s="266"/>
      <c r="J437" s="266"/>
      <c r="K437" s="266"/>
      <c r="L437" s="266"/>
      <c r="M437" s="266"/>
      <c r="N437" s="266"/>
      <c r="O437" s="266"/>
      <c r="P437" s="266"/>
      <c r="Q437" s="266"/>
      <c r="R437" s="266"/>
      <c r="S437" s="266"/>
      <c r="T437" s="266"/>
      <c r="U437" s="266"/>
      <c r="V437" s="266"/>
      <c r="W437" s="233"/>
      <c r="X437" s="232" t="s">
        <v>660</v>
      </c>
      <c r="Y437" s="266"/>
      <c r="Z437" s="266"/>
      <c r="AA437" s="266"/>
      <c r="AB437" s="266"/>
      <c r="AC437" s="266"/>
      <c r="AD437" s="233"/>
      <c r="AG437" s="124">
        <f>X438</f>
        <v>0</v>
      </c>
      <c r="AH437" s="125">
        <f>COUNTIF(X439:AD441,"NS")</f>
        <v>0</v>
      </c>
      <c r="AI437" s="126">
        <f>SUM(X439:AD441)</f>
        <v>0</v>
      </c>
      <c r="AJ437" s="118">
        <f>IF(AG435=63,0,IF(OR(AND(AG437=0,AH437&gt;0),AND(AG437="NS",AI437&gt;0),AND(AG437="NS",AI437=0,AH437=0)),1,IF(OR(AND(AH437&gt;=2,AI437&lt;AG437),AND(AG437="NS",AI437=0,AH437&gt;0),AG437=AI437),0,1)))</f>
        <v>0</v>
      </c>
    </row>
    <row r="438" spans="1:39" ht="15" customHeight="1" x14ac:dyDescent="0.2">
      <c r="C438" s="16" t="s">
        <v>27</v>
      </c>
      <c r="D438" s="229" t="s">
        <v>168</v>
      </c>
      <c r="E438" s="230"/>
      <c r="F438" s="230"/>
      <c r="G438" s="230"/>
      <c r="H438" s="230"/>
      <c r="I438" s="230"/>
      <c r="J438" s="230"/>
      <c r="K438" s="230"/>
      <c r="L438" s="230"/>
      <c r="M438" s="230"/>
      <c r="N438" s="230"/>
      <c r="O438" s="230"/>
      <c r="P438" s="230"/>
      <c r="Q438" s="230"/>
      <c r="R438" s="230"/>
      <c r="S438" s="230"/>
      <c r="T438" s="230"/>
      <c r="U438" s="230"/>
      <c r="V438" s="230"/>
      <c r="W438" s="231"/>
      <c r="X438" s="244"/>
      <c r="Y438" s="245"/>
      <c r="Z438" s="245"/>
      <c r="AA438" s="245"/>
      <c r="AB438" s="245"/>
      <c r="AC438" s="245"/>
      <c r="AD438" s="246"/>
    </row>
    <row r="439" spans="1:39" ht="15" customHeight="1" x14ac:dyDescent="0.25">
      <c r="C439" s="318" t="s">
        <v>642</v>
      </c>
      <c r="D439" s="319"/>
      <c r="E439" s="229" t="s">
        <v>643</v>
      </c>
      <c r="F439" s="230"/>
      <c r="G439" s="230"/>
      <c r="H439" s="230"/>
      <c r="I439" s="230"/>
      <c r="J439" s="230"/>
      <c r="K439" s="230"/>
      <c r="L439" s="230"/>
      <c r="M439" s="230"/>
      <c r="N439" s="230"/>
      <c r="O439" s="230"/>
      <c r="P439" s="230"/>
      <c r="Q439" s="230"/>
      <c r="R439" s="230"/>
      <c r="S439" s="230"/>
      <c r="T439" s="230"/>
      <c r="U439" s="230"/>
      <c r="V439" s="230"/>
      <c r="W439" s="231"/>
      <c r="X439" s="244"/>
      <c r="Y439" s="245"/>
      <c r="Z439" s="245"/>
      <c r="AA439" s="245"/>
      <c r="AB439" s="245"/>
      <c r="AC439" s="245"/>
      <c r="AD439" s="246"/>
      <c r="AG439" s="124" t="s">
        <v>876</v>
      </c>
      <c r="AH439" s="117" t="s">
        <v>864</v>
      </c>
      <c r="AI439" s="125" t="s">
        <v>865</v>
      </c>
      <c r="AJ439" s="117" t="s">
        <v>868</v>
      </c>
    </row>
    <row r="440" spans="1:39" ht="15" customHeight="1" x14ac:dyDescent="0.25">
      <c r="C440" s="318" t="s">
        <v>644</v>
      </c>
      <c r="D440" s="319"/>
      <c r="E440" s="229" t="s">
        <v>645</v>
      </c>
      <c r="F440" s="230"/>
      <c r="G440" s="230"/>
      <c r="H440" s="230"/>
      <c r="I440" s="230"/>
      <c r="J440" s="230"/>
      <c r="K440" s="230"/>
      <c r="L440" s="230"/>
      <c r="M440" s="230"/>
      <c r="N440" s="230"/>
      <c r="O440" s="230"/>
      <c r="P440" s="230"/>
      <c r="Q440" s="230"/>
      <c r="R440" s="230"/>
      <c r="S440" s="230"/>
      <c r="T440" s="230"/>
      <c r="U440" s="230"/>
      <c r="V440" s="230"/>
      <c r="W440" s="231"/>
      <c r="X440" s="244"/>
      <c r="Y440" s="245"/>
      <c r="Z440" s="245"/>
      <c r="AA440" s="245"/>
      <c r="AB440" s="245"/>
      <c r="AC440" s="245"/>
      <c r="AD440" s="246"/>
      <c r="AG440" s="124">
        <f>E396</f>
        <v>0</v>
      </c>
      <c r="AH440" s="125">
        <f>COUNTIF(X442:AD446,"NS")+COUNTIF(X438,"NS")</f>
        <v>0</v>
      </c>
      <c r="AI440" s="126">
        <f>SUM(X442:AD446,X438)</f>
        <v>0</v>
      </c>
      <c r="AJ440" s="118">
        <f>IF(AG435=63,0,IF(OR(AND(AG440=0,AH440&gt;0),AND(AG440="NS",AI440&gt;0),AND(AG440="NS",AI440=0,AH440=0)),1,IF(OR(AND(AH440&gt;=2,AI440&lt;AG440),AND(AG440="NS",AI440=0,AH440&gt;0),AG440=AI440),0,1)))</f>
        <v>0</v>
      </c>
    </row>
    <row r="441" spans="1:39" ht="24" customHeight="1" x14ac:dyDescent="0.2">
      <c r="C441" s="318" t="s">
        <v>646</v>
      </c>
      <c r="D441" s="319"/>
      <c r="E441" s="229" t="s">
        <v>671</v>
      </c>
      <c r="F441" s="230"/>
      <c r="G441" s="230"/>
      <c r="H441" s="230"/>
      <c r="I441" s="230"/>
      <c r="J441" s="230"/>
      <c r="K441" s="230"/>
      <c r="L441" s="230"/>
      <c r="M441" s="230"/>
      <c r="N441" s="230"/>
      <c r="O441" s="230"/>
      <c r="P441" s="230"/>
      <c r="Q441" s="230"/>
      <c r="R441" s="230"/>
      <c r="S441" s="230"/>
      <c r="T441" s="230"/>
      <c r="U441" s="230"/>
      <c r="V441" s="230"/>
      <c r="W441" s="231"/>
      <c r="X441" s="244"/>
      <c r="Y441" s="245"/>
      <c r="Z441" s="245"/>
      <c r="AA441" s="245"/>
      <c r="AB441" s="245"/>
      <c r="AC441" s="245"/>
      <c r="AD441" s="246"/>
    </row>
    <row r="442" spans="1:39" ht="24" customHeight="1" x14ac:dyDescent="0.2">
      <c r="C442" s="16" t="s">
        <v>28</v>
      </c>
      <c r="D442" s="229" t="s">
        <v>169</v>
      </c>
      <c r="E442" s="230"/>
      <c r="F442" s="230"/>
      <c r="G442" s="230"/>
      <c r="H442" s="230"/>
      <c r="I442" s="230"/>
      <c r="J442" s="230"/>
      <c r="K442" s="230"/>
      <c r="L442" s="230"/>
      <c r="M442" s="230"/>
      <c r="N442" s="230"/>
      <c r="O442" s="230"/>
      <c r="P442" s="230"/>
      <c r="Q442" s="230"/>
      <c r="R442" s="230"/>
      <c r="S442" s="230"/>
      <c r="T442" s="230"/>
      <c r="U442" s="230"/>
      <c r="V442" s="230"/>
      <c r="W442" s="231"/>
      <c r="X442" s="244"/>
      <c r="Y442" s="245"/>
      <c r="Z442" s="245"/>
      <c r="AA442" s="245"/>
      <c r="AB442" s="245"/>
      <c r="AC442" s="245"/>
      <c r="AD442" s="246"/>
    </row>
    <row r="443" spans="1:39" ht="15" customHeight="1" x14ac:dyDescent="0.2">
      <c r="C443" s="16" t="s">
        <v>42</v>
      </c>
      <c r="D443" s="229" t="s">
        <v>839</v>
      </c>
      <c r="E443" s="230"/>
      <c r="F443" s="230"/>
      <c r="G443" s="230"/>
      <c r="H443" s="230"/>
      <c r="I443" s="230"/>
      <c r="J443" s="230"/>
      <c r="K443" s="230"/>
      <c r="L443" s="230"/>
      <c r="M443" s="230"/>
      <c r="N443" s="230"/>
      <c r="O443" s="230"/>
      <c r="P443" s="230"/>
      <c r="Q443" s="230"/>
      <c r="R443" s="230"/>
      <c r="S443" s="230"/>
      <c r="T443" s="230"/>
      <c r="U443" s="230"/>
      <c r="V443" s="230"/>
      <c r="W443" s="231"/>
      <c r="X443" s="244"/>
      <c r="Y443" s="245"/>
      <c r="Z443" s="245"/>
      <c r="AA443" s="245"/>
      <c r="AB443" s="245"/>
      <c r="AC443" s="245"/>
      <c r="AD443" s="246"/>
    </row>
    <row r="444" spans="1:39" ht="15" customHeight="1" x14ac:dyDescent="0.2">
      <c r="C444" s="16" t="s">
        <v>44</v>
      </c>
      <c r="D444" s="229" t="s">
        <v>170</v>
      </c>
      <c r="E444" s="230"/>
      <c r="F444" s="230"/>
      <c r="G444" s="230"/>
      <c r="H444" s="230"/>
      <c r="I444" s="230"/>
      <c r="J444" s="230"/>
      <c r="K444" s="230"/>
      <c r="L444" s="230"/>
      <c r="M444" s="230"/>
      <c r="N444" s="230"/>
      <c r="O444" s="230"/>
      <c r="P444" s="230"/>
      <c r="Q444" s="230"/>
      <c r="R444" s="230"/>
      <c r="S444" s="230"/>
      <c r="T444" s="230"/>
      <c r="U444" s="230"/>
      <c r="V444" s="230"/>
      <c r="W444" s="231"/>
      <c r="X444" s="244"/>
      <c r="Y444" s="245"/>
      <c r="Z444" s="245"/>
      <c r="AA444" s="245"/>
      <c r="AB444" s="245"/>
      <c r="AC444" s="245"/>
      <c r="AD444" s="246"/>
    </row>
    <row r="445" spans="1:39" ht="15" customHeight="1" x14ac:dyDescent="0.2">
      <c r="C445" s="16" t="s">
        <v>46</v>
      </c>
      <c r="D445" s="229" t="s">
        <v>171</v>
      </c>
      <c r="E445" s="230"/>
      <c r="F445" s="230"/>
      <c r="G445" s="230"/>
      <c r="H445" s="230"/>
      <c r="I445" s="230"/>
      <c r="J445" s="230"/>
      <c r="K445" s="230"/>
      <c r="L445" s="230"/>
      <c r="M445" s="230"/>
      <c r="N445" s="230"/>
      <c r="O445" s="230"/>
      <c r="P445" s="230"/>
      <c r="Q445" s="230"/>
      <c r="R445" s="230"/>
      <c r="S445" s="230"/>
      <c r="T445" s="230"/>
      <c r="U445" s="230"/>
      <c r="V445" s="230"/>
      <c r="W445" s="231"/>
      <c r="X445" s="244"/>
      <c r="Y445" s="245"/>
      <c r="Z445" s="245"/>
      <c r="AA445" s="245"/>
      <c r="AB445" s="245"/>
      <c r="AC445" s="245"/>
      <c r="AD445" s="246"/>
    </row>
    <row r="446" spans="1:39" ht="15" customHeight="1" x14ac:dyDescent="0.2">
      <c r="C446" s="16" t="s">
        <v>48</v>
      </c>
      <c r="D446" s="281" t="s">
        <v>647</v>
      </c>
      <c r="E446" s="281"/>
      <c r="F446" s="281"/>
      <c r="G446" s="281"/>
      <c r="H446" s="281"/>
      <c r="I446" s="281"/>
      <c r="J446" s="281"/>
      <c r="K446" s="281"/>
      <c r="L446" s="281"/>
      <c r="M446" s="281"/>
      <c r="N446" s="281"/>
      <c r="O446" s="281"/>
      <c r="P446" s="281"/>
      <c r="Q446" s="281"/>
      <c r="R446" s="281"/>
      <c r="S446" s="281"/>
      <c r="T446" s="281"/>
      <c r="U446" s="281"/>
      <c r="V446" s="281"/>
      <c r="W446" s="281"/>
      <c r="X446" s="244"/>
      <c r="Y446" s="245"/>
      <c r="Z446" s="245"/>
      <c r="AA446" s="245"/>
      <c r="AB446" s="245"/>
      <c r="AC446" s="245"/>
      <c r="AD446" s="246"/>
      <c r="AG446" s="17"/>
    </row>
    <row r="447" spans="1:39" ht="15" customHeight="1" x14ac:dyDescent="0.2">
      <c r="U447" s="68"/>
      <c r="V447" s="88"/>
      <c r="W447" s="68" t="s">
        <v>53</v>
      </c>
      <c r="X447" s="270">
        <f>IF(AND(SUM(X438,X442:AD446)=0,(COUNTIF(X438,"NS")+COUNTIF(X442:AD446,"NS"))&gt;0),"NS",SUM(X438,X442:AD446))</f>
        <v>0</v>
      </c>
      <c r="Y447" s="270"/>
      <c r="Z447" s="270"/>
      <c r="AA447" s="270"/>
      <c r="AB447" s="270"/>
      <c r="AC447" s="270"/>
      <c r="AD447" s="270"/>
    </row>
    <row r="448" spans="1:39" ht="15" customHeight="1" x14ac:dyDescent="0.25">
      <c r="AG448" t="s">
        <v>867</v>
      </c>
    </row>
    <row r="449" spans="1:33" ht="45" customHeight="1" x14ac:dyDescent="0.25">
      <c r="C449" s="320" t="s">
        <v>648</v>
      </c>
      <c r="D449" s="320"/>
      <c r="E449" s="320"/>
      <c r="F449" s="244"/>
      <c r="G449" s="245"/>
      <c r="H449" s="245"/>
      <c r="I449" s="245"/>
      <c r="J449" s="245"/>
      <c r="K449" s="245"/>
      <c r="L449" s="245"/>
      <c r="M449" s="245"/>
      <c r="N449" s="245"/>
      <c r="O449" s="245"/>
      <c r="P449" s="245"/>
      <c r="Q449" s="245"/>
      <c r="R449" s="245"/>
      <c r="S449" s="245"/>
      <c r="T449" s="245"/>
      <c r="U449" s="245"/>
      <c r="V449" s="245"/>
      <c r="W449" s="245"/>
      <c r="X449" s="245"/>
      <c r="Y449" s="245"/>
      <c r="Z449" s="245"/>
      <c r="AA449" s="245"/>
      <c r="AB449" s="245"/>
      <c r="AC449" s="245"/>
      <c r="AD449" s="246"/>
      <c r="AG449" s="137">
        <f>IF(AG435=63,0,IF(OR(AND(X446="NA",F449=""),AND(X446="NS",F449&lt;&gt;""),AND(X446&gt;=0,F449&lt;&gt;"")),0,1))</f>
        <v>0</v>
      </c>
    </row>
    <row r="450" spans="1:33" ht="15" customHeight="1" x14ac:dyDescent="0.2">
      <c r="B450" s="228" t="str">
        <f>IF(AG449=0,"","Error: Debe especificar el otro.")</f>
        <v/>
      </c>
      <c r="C450" s="228"/>
      <c r="D450" s="228"/>
      <c r="E450" s="228"/>
      <c r="F450" s="228"/>
      <c r="G450" s="228"/>
      <c r="H450" s="228"/>
      <c r="I450" s="228"/>
      <c r="J450" s="228"/>
      <c r="K450" s="228"/>
      <c r="L450" s="228"/>
      <c r="M450" s="228"/>
      <c r="N450" s="228"/>
      <c r="O450" s="228"/>
      <c r="P450" s="228"/>
      <c r="Q450" s="228"/>
      <c r="R450" s="228"/>
      <c r="S450" s="228"/>
      <c r="T450" s="228"/>
      <c r="U450" s="228"/>
      <c r="V450" s="228"/>
      <c r="W450" s="228"/>
      <c r="X450" s="228"/>
      <c r="Y450" s="228"/>
      <c r="Z450" s="228"/>
      <c r="AA450" s="228"/>
      <c r="AB450" s="228"/>
      <c r="AC450" s="228"/>
      <c r="AD450" s="228"/>
    </row>
    <row r="451" spans="1:33" s="17" customFormat="1" ht="24" customHeight="1" x14ac:dyDescent="0.2">
      <c r="A451" s="66"/>
      <c r="B451" s="48"/>
      <c r="C451" s="252" t="s">
        <v>550</v>
      </c>
      <c r="D451" s="252"/>
      <c r="E451" s="252"/>
      <c r="F451" s="252"/>
      <c r="G451" s="252"/>
      <c r="H451" s="252"/>
      <c r="I451" s="252"/>
      <c r="J451" s="252"/>
      <c r="K451" s="252"/>
      <c r="L451" s="252"/>
      <c r="M451" s="252"/>
      <c r="N451" s="252"/>
      <c r="O451" s="252"/>
      <c r="P451" s="252"/>
      <c r="Q451" s="252"/>
      <c r="R451" s="252"/>
      <c r="S451" s="252"/>
      <c r="T451" s="252"/>
      <c r="U451" s="252"/>
      <c r="V451" s="252"/>
      <c r="W451" s="252"/>
      <c r="X451" s="252"/>
      <c r="Y451" s="252"/>
      <c r="Z451" s="252"/>
      <c r="AA451" s="252"/>
      <c r="AB451" s="252"/>
      <c r="AC451" s="252"/>
      <c r="AD451" s="252"/>
      <c r="AF451" s="113"/>
    </row>
    <row r="452" spans="1:33" s="17" customFormat="1" ht="60" customHeight="1" x14ac:dyDescent="0.2">
      <c r="A452" s="66"/>
      <c r="B452" s="48"/>
      <c r="C452" s="295"/>
      <c r="D452" s="295"/>
      <c r="E452" s="295"/>
      <c r="F452" s="295"/>
      <c r="G452" s="295"/>
      <c r="H452" s="295"/>
      <c r="I452" s="295"/>
      <c r="J452" s="295"/>
      <c r="K452" s="295"/>
      <c r="L452" s="295"/>
      <c r="M452" s="295"/>
      <c r="N452" s="295"/>
      <c r="O452" s="295"/>
      <c r="P452" s="295"/>
      <c r="Q452" s="295"/>
      <c r="R452" s="295"/>
      <c r="S452" s="295"/>
      <c r="T452" s="295"/>
      <c r="U452" s="295"/>
      <c r="V452" s="295"/>
      <c r="W452" s="295"/>
      <c r="X452" s="295"/>
      <c r="Y452" s="295"/>
      <c r="Z452" s="295"/>
      <c r="AA452" s="295"/>
      <c r="AB452" s="295"/>
      <c r="AC452" s="295"/>
      <c r="AD452" s="295"/>
      <c r="AF452" s="113"/>
    </row>
    <row r="453" spans="1:33" ht="15" customHeight="1" x14ac:dyDescent="0.2">
      <c r="B453" s="228" t="str">
        <f>IF(AJ440=0,"","Error: Verificar las cantidades con las de la pregunta 21.")</f>
        <v/>
      </c>
      <c r="C453" s="228"/>
      <c r="D453" s="228"/>
      <c r="E453" s="228"/>
      <c r="F453" s="228"/>
      <c r="G453" s="228"/>
      <c r="H453" s="228"/>
      <c r="I453" s="228"/>
      <c r="J453" s="228"/>
      <c r="K453" s="228"/>
      <c r="L453" s="228"/>
      <c r="M453" s="228"/>
      <c r="N453" s="228"/>
      <c r="O453" s="228"/>
      <c r="P453" s="228"/>
      <c r="Q453" s="228"/>
      <c r="R453" s="228"/>
      <c r="S453" s="228"/>
      <c r="T453" s="228"/>
      <c r="U453" s="228"/>
      <c r="V453" s="228"/>
      <c r="W453" s="228"/>
      <c r="X453" s="228"/>
      <c r="Y453" s="228"/>
      <c r="Z453" s="228"/>
      <c r="AA453" s="228"/>
      <c r="AB453" s="228"/>
      <c r="AC453" s="228"/>
      <c r="AD453" s="228"/>
    </row>
    <row r="454" spans="1:33" ht="15" customHeight="1" x14ac:dyDescent="0.2">
      <c r="B454" s="225" t="str">
        <f>IF(OR(AG435=63,AG435=54),"","Error: Debe completar toda la información requerida.")</f>
        <v/>
      </c>
      <c r="C454" s="225"/>
      <c r="D454" s="225"/>
      <c r="E454" s="225"/>
      <c r="F454" s="225"/>
      <c r="G454" s="225"/>
      <c r="H454" s="225"/>
      <c r="I454" s="225"/>
      <c r="J454" s="225"/>
      <c r="K454" s="225"/>
      <c r="L454" s="225"/>
      <c r="M454" s="225"/>
      <c r="N454" s="225"/>
      <c r="O454" s="225"/>
      <c r="P454" s="225"/>
      <c r="Q454" s="225"/>
      <c r="R454" s="225"/>
      <c r="S454" s="225"/>
      <c r="T454" s="225"/>
      <c r="U454" s="225"/>
      <c r="V454" s="225"/>
      <c r="W454" s="225"/>
      <c r="X454" s="225"/>
      <c r="Y454" s="225"/>
      <c r="Z454" s="225"/>
      <c r="AA454" s="225"/>
      <c r="AB454" s="225"/>
      <c r="AC454" s="225"/>
      <c r="AD454" s="225"/>
    </row>
    <row r="455" spans="1:33" ht="15" customHeight="1" x14ac:dyDescent="0.2">
      <c r="B455" s="228" t="str">
        <f>IF(AJ437=0,"","Error: Verificar sumas por desagregados.")</f>
        <v/>
      </c>
      <c r="C455" s="228"/>
      <c r="D455" s="228"/>
      <c r="E455" s="228"/>
      <c r="F455" s="228"/>
      <c r="G455" s="228"/>
      <c r="H455" s="228"/>
      <c r="I455" s="228"/>
      <c r="J455" s="228"/>
      <c r="K455" s="228"/>
      <c r="L455" s="228"/>
      <c r="M455" s="228"/>
      <c r="N455" s="228"/>
      <c r="O455" s="228"/>
      <c r="P455" s="228"/>
      <c r="Q455" s="228"/>
      <c r="R455" s="228"/>
      <c r="S455" s="228"/>
      <c r="T455" s="228"/>
      <c r="U455" s="228"/>
      <c r="V455" s="228"/>
      <c r="W455" s="228"/>
      <c r="X455" s="228"/>
      <c r="Y455" s="228"/>
      <c r="Z455" s="228"/>
      <c r="AA455" s="228"/>
      <c r="AB455" s="228"/>
      <c r="AC455" s="228"/>
      <c r="AD455" s="228"/>
    </row>
    <row r="456" spans="1:33" ht="36" customHeight="1" x14ac:dyDescent="0.2">
      <c r="A456" s="6" t="s">
        <v>166</v>
      </c>
      <c r="B456" s="251" t="s">
        <v>802</v>
      </c>
      <c r="C456" s="251"/>
      <c r="D456" s="251"/>
      <c r="E456" s="251"/>
      <c r="F456" s="251"/>
      <c r="G456" s="251"/>
      <c r="H456" s="251"/>
      <c r="I456" s="251"/>
      <c r="J456" s="251"/>
      <c r="K456" s="251"/>
      <c r="L456" s="251"/>
      <c r="M456" s="251"/>
      <c r="N456" s="251"/>
      <c r="O456" s="251"/>
      <c r="P456" s="251"/>
      <c r="Q456" s="251"/>
      <c r="R456" s="251"/>
      <c r="S456" s="251"/>
      <c r="T456" s="251"/>
      <c r="U456" s="251"/>
      <c r="V456" s="251"/>
      <c r="W456" s="251"/>
      <c r="X456" s="251"/>
      <c r="Y456" s="251"/>
      <c r="Z456" s="251"/>
      <c r="AA456" s="251"/>
      <c r="AB456" s="251"/>
      <c r="AC456" s="251"/>
      <c r="AD456" s="251"/>
    </row>
    <row r="457" spans="1:33" ht="36" customHeight="1" x14ac:dyDescent="0.2">
      <c r="A457" s="6"/>
      <c r="B457" s="77"/>
      <c r="C457" s="242" t="s">
        <v>803</v>
      </c>
      <c r="D457" s="242"/>
      <c r="E457" s="242"/>
      <c r="F457" s="242"/>
      <c r="G457" s="242"/>
      <c r="H457" s="242"/>
      <c r="I457" s="242"/>
      <c r="J457" s="242"/>
      <c r="K457" s="242"/>
      <c r="L457" s="242"/>
      <c r="M457" s="242"/>
      <c r="N457" s="242"/>
      <c r="O457" s="242"/>
      <c r="P457" s="242"/>
      <c r="Q457" s="242"/>
      <c r="R457" s="242"/>
      <c r="S457" s="242"/>
      <c r="T457" s="242"/>
      <c r="U457" s="242"/>
      <c r="V457" s="242"/>
      <c r="W457" s="242"/>
      <c r="X457" s="242"/>
      <c r="Y457" s="242"/>
      <c r="Z457" s="242"/>
      <c r="AA457" s="242"/>
      <c r="AB457" s="242"/>
      <c r="AC457" s="242"/>
      <c r="AD457" s="242"/>
    </row>
    <row r="458" spans="1:33" ht="36" customHeight="1" x14ac:dyDescent="0.2">
      <c r="A458" s="6"/>
      <c r="B458" s="102"/>
      <c r="C458" s="242" t="s">
        <v>825</v>
      </c>
      <c r="D458" s="242"/>
      <c r="E458" s="242"/>
      <c r="F458" s="242"/>
      <c r="G458" s="242"/>
      <c r="H458" s="242"/>
      <c r="I458" s="242"/>
      <c r="J458" s="242"/>
      <c r="K458" s="242"/>
      <c r="L458" s="242"/>
      <c r="M458" s="242"/>
      <c r="N458" s="242"/>
      <c r="O458" s="242"/>
      <c r="P458" s="242"/>
      <c r="Q458" s="242"/>
      <c r="R458" s="242"/>
      <c r="S458" s="242"/>
      <c r="T458" s="242"/>
      <c r="U458" s="242"/>
      <c r="V458" s="242"/>
      <c r="W458" s="242"/>
      <c r="X458" s="242"/>
      <c r="Y458" s="242"/>
      <c r="Z458" s="242"/>
      <c r="AA458" s="242"/>
      <c r="AB458" s="242"/>
      <c r="AC458" s="242"/>
      <c r="AD458" s="242"/>
    </row>
    <row r="459" spans="1:33" ht="24" customHeight="1" x14ac:dyDescent="0.2">
      <c r="A459" s="6"/>
      <c r="B459" s="102"/>
      <c r="C459" s="243" t="s">
        <v>826</v>
      </c>
      <c r="D459" s="243"/>
      <c r="E459" s="243"/>
      <c r="F459" s="243"/>
      <c r="G459" s="243"/>
      <c r="H459" s="243"/>
      <c r="I459" s="243"/>
      <c r="J459" s="243"/>
      <c r="K459" s="243"/>
      <c r="L459" s="243"/>
      <c r="M459" s="243"/>
      <c r="N459" s="243"/>
      <c r="O459" s="243"/>
      <c r="P459" s="243"/>
      <c r="Q459" s="243"/>
      <c r="R459" s="243"/>
      <c r="S459" s="243"/>
      <c r="T459" s="243"/>
      <c r="U459" s="243"/>
      <c r="V459" s="243"/>
      <c r="W459" s="243"/>
      <c r="X459" s="243"/>
      <c r="Y459" s="243"/>
      <c r="Z459" s="243"/>
      <c r="AA459" s="243"/>
      <c r="AB459" s="243"/>
      <c r="AC459" s="243"/>
      <c r="AD459" s="243"/>
    </row>
    <row r="460" spans="1:33" ht="24" customHeight="1" x14ac:dyDescent="0.2">
      <c r="A460" s="6"/>
      <c r="B460" s="77"/>
      <c r="C460" s="242" t="s">
        <v>651</v>
      </c>
      <c r="D460" s="242"/>
      <c r="E460" s="242"/>
      <c r="F460" s="242"/>
      <c r="G460" s="242"/>
      <c r="H460" s="242"/>
      <c r="I460" s="242"/>
      <c r="J460" s="242"/>
      <c r="K460" s="242"/>
      <c r="L460" s="242"/>
      <c r="M460" s="242"/>
      <c r="N460" s="242"/>
      <c r="O460" s="242"/>
      <c r="P460" s="242"/>
      <c r="Q460" s="242"/>
      <c r="R460" s="242"/>
      <c r="S460" s="242"/>
      <c r="T460" s="242"/>
      <c r="U460" s="242"/>
      <c r="V460" s="242"/>
      <c r="W460" s="242"/>
      <c r="X460" s="242"/>
      <c r="Y460" s="242"/>
      <c r="Z460" s="242"/>
      <c r="AA460" s="242"/>
      <c r="AB460" s="242"/>
      <c r="AC460" s="242"/>
      <c r="AD460" s="242"/>
    </row>
    <row r="461" spans="1:33" ht="24" customHeight="1" x14ac:dyDescent="0.2">
      <c r="A461" s="6"/>
      <c r="B461" s="77"/>
      <c r="C461" s="242" t="s">
        <v>652</v>
      </c>
      <c r="D461" s="242"/>
      <c r="E461" s="242"/>
      <c r="F461" s="242"/>
      <c r="G461" s="242"/>
      <c r="H461" s="242"/>
      <c r="I461" s="242"/>
      <c r="J461" s="242"/>
      <c r="K461" s="242"/>
      <c r="L461" s="242"/>
      <c r="M461" s="242"/>
      <c r="N461" s="242"/>
      <c r="O461" s="242"/>
      <c r="P461" s="242"/>
      <c r="Q461" s="242"/>
      <c r="R461" s="242"/>
      <c r="S461" s="242"/>
      <c r="T461" s="242"/>
      <c r="U461" s="242"/>
      <c r="V461" s="242"/>
      <c r="W461" s="242"/>
      <c r="X461" s="242"/>
      <c r="Y461" s="242"/>
      <c r="Z461" s="242"/>
      <c r="AA461" s="242"/>
      <c r="AB461" s="242"/>
      <c r="AC461" s="242"/>
      <c r="AD461" s="242"/>
    </row>
    <row r="462" spans="1:33" ht="15" customHeight="1" x14ac:dyDescent="0.2">
      <c r="A462" s="6"/>
      <c r="B462" s="77"/>
      <c r="C462" s="242" t="s">
        <v>655</v>
      </c>
      <c r="D462" s="243"/>
      <c r="E462" s="243"/>
      <c r="F462" s="243"/>
      <c r="G462" s="243"/>
      <c r="H462" s="243"/>
      <c r="I462" s="243"/>
      <c r="J462" s="243"/>
      <c r="K462" s="243"/>
      <c r="L462" s="243"/>
      <c r="M462" s="243"/>
      <c r="N462" s="243"/>
      <c r="O462" s="243"/>
      <c r="P462" s="243"/>
      <c r="Q462" s="243"/>
      <c r="R462" s="243"/>
      <c r="S462" s="243"/>
      <c r="T462" s="243"/>
      <c r="U462" s="243"/>
      <c r="V462" s="243"/>
      <c r="W462" s="243"/>
      <c r="X462" s="243"/>
      <c r="Y462" s="243"/>
      <c r="Z462" s="243"/>
      <c r="AA462" s="243"/>
      <c r="AB462" s="243"/>
      <c r="AC462" s="243"/>
      <c r="AD462" s="243"/>
    </row>
    <row r="463" spans="1:33" ht="36" customHeight="1" x14ac:dyDescent="0.2">
      <c r="C463" s="267" t="s">
        <v>653</v>
      </c>
      <c r="D463" s="267"/>
      <c r="E463" s="267"/>
      <c r="F463" s="267"/>
      <c r="G463" s="267"/>
      <c r="H463" s="267"/>
      <c r="I463" s="267"/>
      <c r="J463" s="267"/>
      <c r="K463" s="267"/>
      <c r="L463" s="267"/>
      <c r="M463" s="267"/>
      <c r="N463" s="267"/>
      <c r="O463" s="267"/>
      <c r="P463" s="267"/>
      <c r="Q463" s="267"/>
      <c r="R463" s="267"/>
      <c r="S463" s="267"/>
      <c r="T463" s="267"/>
      <c r="U463" s="267"/>
      <c r="V463" s="267"/>
      <c r="W463" s="267"/>
      <c r="X463" s="267"/>
      <c r="Y463" s="267"/>
      <c r="Z463" s="267"/>
      <c r="AA463" s="267"/>
      <c r="AB463" s="267"/>
      <c r="AC463" s="267"/>
      <c r="AD463" s="267"/>
    </row>
    <row r="464" spans="1:33" ht="36" customHeight="1" x14ac:dyDescent="0.2">
      <c r="C464" s="242" t="s">
        <v>885</v>
      </c>
      <c r="D464" s="242"/>
      <c r="E464" s="242"/>
      <c r="F464" s="242"/>
      <c r="G464" s="242"/>
      <c r="H464" s="242"/>
      <c r="I464" s="242"/>
      <c r="J464" s="242"/>
      <c r="K464" s="242"/>
      <c r="L464" s="242"/>
      <c r="M464" s="242"/>
      <c r="N464" s="242"/>
      <c r="O464" s="242"/>
      <c r="P464" s="242"/>
      <c r="Q464" s="242"/>
      <c r="R464" s="242"/>
      <c r="S464" s="242"/>
      <c r="T464" s="242"/>
      <c r="U464" s="242"/>
      <c r="V464" s="242"/>
      <c r="W464" s="242"/>
      <c r="X464" s="242"/>
      <c r="Y464" s="242"/>
      <c r="Z464" s="242"/>
      <c r="AA464" s="242"/>
      <c r="AB464" s="242"/>
      <c r="AC464" s="242"/>
      <c r="AD464" s="242"/>
    </row>
    <row r="465" spans="2:47" ht="36" customHeight="1" x14ac:dyDescent="0.2">
      <c r="C465" s="252" t="s">
        <v>811</v>
      </c>
      <c r="D465" s="252"/>
      <c r="E465" s="252"/>
      <c r="F465" s="252"/>
      <c r="G465" s="252"/>
      <c r="H465" s="252"/>
      <c r="I465" s="252"/>
      <c r="J465" s="252"/>
      <c r="K465" s="252"/>
      <c r="L465" s="252"/>
      <c r="M465" s="252"/>
      <c r="N465" s="252"/>
      <c r="O465" s="252"/>
      <c r="P465" s="252"/>
      <c r="Q465" s="252"/>
      <c r="R465" s="252"/>
      <c r="S465" s="252"/>
      <c r="T465" s="252"/>
      <c r="U465" s="252"/>
      <c r="V465" s="252"/>
      <c r="W465" s="252"/>
      <c r="X465" s="252"/>
      <c r="Y465" s="252"/>
      <c r="Z465" s="252"/>
      <c r="AA465" s="252"/>
      <c r="AB465" s="252"/>
      <c r="AC465" s="252"/>
      <c r="AD465" s="252"/>
    </row>
    <row r="466" spans="2:47" ht="15" customHeight="1" x14ac:dyDescent="0.2">
      <c r="AH466" s="12" t="s">
        <v>862</v>
      </c>
    </row>
    <row r="467" spans="2:47" ht="36" customHeight="1" x14ac:dyDescent="0.2">
      <c r="C467" s="270" t="s">
        <v>173</v>
      </c>
      <c r="D467" s="270"/>
      <c r="E467" s="270"/>
      <c r="F467" s="270"/>
      <c r="G467" s="270"/>
      <c r="H467" s="270"/>
      <c r="I467" s="270"/>
      <c r="J467" s="270"/>
      <c r="K467" s="270"/>
      <c r="L467" s="270"/>
      <c r="M467" s="270"/>
      <c r="N467" s="270"/>
      <c r="O467" s="307" t="s">
        <v>812</v>
      </c>
      <c r="P467" s="308"/>
      <c r="Q467" s="308"/>
      <c r="R467" s="308"/>
      <c r="S467" s="308"/>
      <c r="T467" s="308"/>
      <c r="U467" s="309"/>
      <c r="V467" s="232" t="s">
        <v>731</v>
      </c>
      <c r="W467" s="266"/>
      <c r="X467" s="266"/>
      <c r="Y467" s="266"/>
      <c r="Z467" s="266"/>
      <c r="AA467" s="266"/>
      <c r="AB467" s="266"/>
      <c r="AC467" s="266"/>
      <c r="AD467" s="233"/>
      <c r="AH467" s="12">
        <f>+COUNTBLANK(O469:AD474)+COUNTBLANK(V475:AD476)+COUNTBLANK(O476)</f>
        <v>115</v>
      </c>
      <c r="AI467" s="12">
        <v>115</v>
      </c>
    </row>
    <row r="468" spans="2:47" ht="60" customHeight="1" x14ac:dyDescent="0.25">
      <c r="C468" s="270"/>
      <c r="D468" s="270"/>
      <c r="E468" s="270"/>
      <c r="F468" s="270"/>
      <c r="G468" s="270"/>
      <c r="H468" s="270"/>
      <c r="I468" s="270"/>
      <c r="J468" s="270"/>
      <c r="K468" s="270"/>
      <c r="L468" s="270"/>
      <c r="M468" s="270"/>
      <c r="N468" s="270"/>
      <c r="O468" s="310"/>
      <c r="P468" s="311"/>
      <c r="Q468" s="311"/>
      <c r="R468" s="311"/>
      <c r="S468" s="311"/>
      <c r="T468" s="311"/>
      <c r="U468" s="312"/>
      <c r="V468" s="232" t="s">
        <v>57</v>
      </c>
      <c r="W468" s="266"/>
      <c r="X468" s="233"/>
      <c r="Y468" s="268" t="s">
        <v>174</v>
      </c>
      <c r="Z468" s="269"/>
      <c r="AA468" s="273"/>
      <c r="AB468" s="268" t="s">
        <v>175</v>
      </c>
      <c r="AC468" s="269"/>
      <c r="AD468" s="273"/>
      <c r="AH468" s="116" t="s">
        <v>863</v>
      </c>
      <c r="AI468" s="117" t="s">
        <v>864</v>
      </c>
      <c r="AJ468" s="116" t="s">
        <v>865</v>
      </c>
      <c r="AK468" s="116" t="s">
        <v>868</v>
      </c>
      <c r="AL468"/>
      <c r="AO468" s="12" t="s">
        <v>862</v>
      </c>
      <c r="AQ468" s="12" t="s">
        <v>877</v>
      </c>
      <c r="AR468" s="116" t="s">
        <v>876</v>
      </c>
      <c r="AS468" s="117" t="s">
        <v>932</v>
      </c>
      <c r="AT468" s="117" t="s">
        <v>868</v>
      </c>
      <c r="AU468"/>
    </row>
    <row r="469" spans="2:47" ht="15" customHeight="1" x14ac:dyDescent="0.25">
      <c r="C469" s="11" t="s">
        <v>27</v>
      </c>
      <c r="D469" s="274" t="s">
        <v>176</v>
      </c>
      <c r="E469" s="274"/>
      <c r="F469" s="274"/>
      <c r="G469" s="274"/>
      <c r="H469" s="274"/>
      <c r="I469" s="274"/>
      <c r="J469" s="274"/>
      <c r="K469" s="274"/>
      <c r="L469" s="274"/>
      <c r="M469" s="274"/>
      <c r="N469" s="274"/>
      <c r="O469" s="244"/>
      <c r="P469" s="245"/>
      <c r="Q469" s="245"/>
      <c r="R469" s="245"/>
      <c r="S469" s="245"/>
      <c r="T469" s="245"/>
      <c r="U469" s="245"/>
      <c r="V469" s="248"/>
      <c r="W469" s="248"/>
      <c r="X469" s="248"/>
      <c r="Y469" s="248"/>
      <c r="Z469" s="248"/>
      <c r="AA469" s="248"/>
      <c r="AB469" s="248"/>
      <c r="AC469" s="248"/>
      <c r="AD469" s="248"/>
      <c r="AG469" s="12">
        <v>1</v>
      </c>
      <c r="AH469" s="116">
        <f>V469</f>
        <v>0</v>
      </c>
      <c r="AI469" s="133">
        <f>COUNTIF(Y469:AD469,"NS")</f>
        <v>0</v>
      </c>
      <c r="AJ469" s="116">
        <f>SUM(Y469:AD469)</f>
        <v>0</v>
      </c>
      <c r="AK469" s="178">
        <f>IF($AH$467=115,0,IF(OR(AND(AH469=0,AI469&gt;0),AND(AH469="ns",AJ469&gt;0),AND(AH469="ns",AI469=0,AJ469=0)),1,IF(OR(AND(AH469&gt;0,AI469=2),AND(AH469="ns",AI469=2),AND(AH469="ns",AJ469=0,AI469&gt;0),AH469=AJ469),0,1)))</f>
        <v>0</v>
      </c>
      <c r="AL469"/>
      <c r="AO469" s="12">
        <f>+COUNTBLANK(V469:AD469)</f>
        <v>9</v>
      </c>
      <c r="AP469" s="12">
        <f>IF($AH$467=115,0,IF(OR(AND(O469=2,AO469=9),AND(O469=9,AO469=9),AND(O469=1,AO469=6),AND(O469="NA",AO469=9)),0,1))</f>
        <v>0</v>
      </c>
      <c r="AQ469" s="12">
        <f>IF(AND(COUNTIF(V469:AD469,"NA")=3,O469=1),1,0)</f>
        <v>0</v>
      </c>
      <c r="AR469" s="124">
        <f>E376</f>
        <v>0</v>
      </c>
      <c r="AS469" s="125">
        <f>V477</f>
        <v>0</v>
      </c>
      <c r="AT469" s="179">
        <f>IF(AH467=115,0,IF(OR(AND(AR469=0,AS469&gt;0),AND(AR469&lt;AS469,AS469&lt;&gt;"NS")),1,0))</f>
        <v>0</v>
      </c>
      <c r="AU469"/>
    </row>
    <row r="470" spans="2:47" ht="15" customHeight="1" x14ac:dyDescent="0.25">
      <c r="C470" s="11" t="s">
        <v>28</v>
      </c>
      <c r="D470" s="274" t="s">
        <v>177</v>
      </c>
      <c r="E470" s="274"/>
      <c r="F470" s="274"/>
      <c r="G470" s="274"/>
      <c r="H470" s="274"/>
      <c r="I470" s="274"/>
      <c r="J470" s="274"/>
      <c r="K470" s="274"/>
      <c r="L470" s="274"/>
      <c r="M470" s="274"/>
      <c r="N470" s="274"/>
      <c r="O470" s="244"/>
      <c r="P470" s="245"/>
      <c r="Q470" s="245"/>
      <c r="R470" s="245"/>
      <c r="S470" s="245"/>
      <c r="T470" s="245"/>
      <c r="U470" s="245"/>
      <c r="V470" s="248"/>
      <c r="W470" s="248"/>
      <c r="X470" s="248"/>
      <c r="Y470" s="248"/>
      <c r="Z470" s="248"/>
      <c r="AA470" s="248"/>
      <c r="AB470" s="248"/>
      <c r="AC470" s="248"/>
      <c r="AD470" s="248"/>
      <c r="AG470" s="12">
        <v>2</v>
      </c>
      <c r="AH470" s="116">
        <f t="shared" ref="AH470:AH476" si="185">V470</f>
        <v>0</v>
      </c>
      <c r="AI470" s="133">
        <f t="shared" ref="AI470:AI476" si="186">COUNTIF(Y470:AD470,"NS")</f>
        <v>0</v>
      </c>
      <c r="AJ470" s="134">
        <f t="shared" ref="AJ470:AJ476" si="187">SUM(Y470:AD470)</f>
        <v>0</v>
      </c>
      <c r="AK470" s="178">
        <f t="shared" ref="AK470:AK475" si="188">IF($AH$467=115,0,IF(OR(AND(AH470=0,AI470&gt;0),AND(AH470="ns",AJ470&gt;0),AND(AH470="ns",AI470=0,AJ470=0)),1,IF(OR(AND(AH470&gt;0,AI470=2),AND(AH470="ns",AI470=2),AND(AH470="ns",AJ470=0,AI470&gt;0),AH470=AJ470),0,1)))</f>
        <v>0</v>
      </c>
      <c r="AL470"/>
      <c r="AO470" s="12">
        <f t="shared" ref="AO470:AO476" si="189">+COUNTBLANK(V470:AD470)</f>
        <v>9</v>
      </c>
      <c r="AP470" s="12">
        <f t="shared" ref="AP470:AP476" si="190">IF($AH$467=115,0,IF(OR(AND(O470=2,AO470=9),AND(O470=9,AO470=9),AND(O470=1,AO470=6),AND(O470="NA",AO470=9)),0,1))</f>
        <v>0</v>
      </c>
      <c r="AQ470" s="12">
        <f>IF(AND(COUNTIF(V470:AD470,"NA")=3,O470=1),1,0)</f>
        <v>0</v>
      </c>
    </row>
    <row r="471" spans="2:47" ht="15" customHeight="1" x14ac:dyDescent="0.25">
      <c r="C471" s="11" t="s">
        <v>42</v>
      </c>
      <c r="D471" s="274" t="s">
        <v>178</v>
      </c>
      <c r="E471" s="274"/>
      <c r="F471" s="274"/>
      <c r="G471" s="274"/>
      <c r="H471" s="274"/>
      <c r="I471" s="274"/>
      <c r="J471" s="274"/>
      <c r="K471" s="274"/>
      <c r="L471" s="274"/>
      <c r="M471" s="274"/>
      <c r="N471" s="274"/>
      <c r="O471" s="244"/>
      <c r="P471" s="245"/>
      <c r="Q471" s="245"/>
      <c r="R471" s="245"/>
      <c r="S471" s="245"/>
      <c r="T471" s="245"/>
      <c r="U471" s="245"/>
      <c r="V471" s="248"/>
      <c r="W471" s="248"/>
      <c r="X471" s="248"/>
      <c r="Y471" s="248"/>
      <c r="Z471" s="248"/>
      <c r="AA471" s="248"/>
      <c r="AB471" s="248"/>
      <c r="AC471" s="248"/>
      <c r="AD471" s="248"/>
      <c r="AG471" s="12">
        <v>9</v>
      </c>
      <c r="AH471" s="116">
        <f t="shared" si="185"/>
        <v>0</v>
      </c>
      <c r="AI471" s="133">
        <f t="shared" si="186"/>
        <v>0</v>
      </c>
      <c r="AJ471" s="134">
        <f t="shared" si="187"/>
        <v>0</v>
      </c>
      <c r="AK471" s="178">
        <f t="shared" si="188"/>
        <v>0</v>
      </c>
      <c r="AL471"/>
      <c r="AO471" s="12">
        <f t="shared" si="189"/>
        <v>9</v>
      </c>
      <c r="AP471" s="12">
        <f t="shared" si="190"/>
        <v>0</v>
      </c>
      <c r="AQ471" s="12">
        <f t="shared" ref="AQ471:AQ476" si="191">IF(AND(COUNTIF(V471:AD471,"NA")=3,O471=1),1,0)</f>
        <v>0</v>
      </c>
    </row>
    <row r="472" spans="2:47" ht="15" customHeight="1" x14ac:dyDescent="0.25">
      <c r="C472" s="11" t="s">
        <v>44</v>
      </c>
      <c r="D472" s="274" t="s">
        <v>179</v>
      </c>
      <c r="E472" s="274"/>
      <c r="F472" s="274"/>
      <c r="G472" s="274"/>
      <c r="H472" s="274"/>
      <c r="I472" s="274"/>
      <c r="J472" s="274"/>
      <c r="K472" s="274"/>
      <c r="L472" s="274"/>
      <c r="M472" s="274"/>
      <c r="N472" s="274"/>
      <c r="O472" s="244"/>
      <c r="P472" s="245"/>
      <c r="Q472" s="245"/>
      <c r="R472" s="245"/>
      <c r="S472" s="245"/>
      <c r="T472" s="245"/>
      <c r="U472" s="245"/>
      <c r="V472" s="248"/>
      <c r="W472" s="248"/>
      <c r="X472" s="248"/>
      <c r="Y472" s="248"/>
      <c r="Z472" s="248"/>
      <c r="AA472" s="248"/>
      <c r="AB472" s="248"/>
      <c r="AC472" s="248"/>
      <c r="AD472" s="248"/>
      <c r="AH472" s="116">
        <f t="shared" si="185"/>
        <v>0</v>
      </c>
      <c r="AI472" s="133">
        <f t="shared" si="186"/>
        <v>0</v>
      </c>
      <c r="AJ472" s="134">
        <f t="shared" si="187"/>
        <v>0</v>
      </c>
      <c r="AK472" s="178">
        <f t="shared" si="188"/>
        <v>0</v>
      </c>
      <c r="AL472"/>
      <c r="AO472" s="12">
        <f t="shared" si="189"/>
        <v>9</v>
      </c>
      <c r="AP472" s="12">
        <f t="shared" si="190"/>
        <v>0</v>
      </c>
      <c r="AQ472" s="12">
        <f t="shared" si="191"/>
        <v>0</v>
      </c>
    </row>
    <row r="473" spans="2:47" ht="15" customHeight="1" x14ac:dyDescent="0.25">
      <c r="C473" s="11" t="s">
        <v>46</v>
      </c>
      <c r="D473" s="274" t="s">
        <v>180</v>
      </c>
      <c r="E473" s="274"/>
      <c r="F473" s="274"/>
      <c r="G473" s="274"/>
      <c r="H473" s="274"/>
      <c r="I473" s="274"/>
      <c r="J473" s="274"/>
      <c r="K473" s="274"/>
      <c r="L473" s="274"/>
      <c r="M473" s="274"/>
      <c r="N473" s="274"/>
      <c r="O473" s="244"/>
      <c r="P473" s="245"/>
      <c r="Q473" s="245"/>
      <c r="R473" s="245"/>
      <c r="S473" s="245"/>
      <c r="T473" s="245"/>
      <c r="U473" s="245"/>
      <c r="V473" s="248"/>
      <c r="W473" s="248"/>
      <c r="X473" s="248"/>
      <c r="Y473" s="248"/>
      <c r="Z473" s="248"/>
      <c r="AA473" s="248"/>
      <c r="AB473" s="248"/>
      <c r="AC473" s="248"/>
      <c r="AD473" s="248"/>
      <c r="AH473" s="116">
        <f t="shared" si="185"/>
        <v>0</v>
      </c>
      <c r="AI473" s="133">
        <f t="shared" si="186"/>
        <v>0</v>
      </c>
      <c r="AJ473" s="134">
        <f t="shared" si="187"/>
        <v>0</v>
      </c>
      <c r="AK473" s="178">
        <f t="shared" si="188"/>
        <v>0</v>
      </c>
      <c r="AL473"/>
      <c r="AO473" s="12">
        <f t="shared" si="189"/>
        <v>9</v>
      </c>
      <c r="AP473" s="12">
        <f t="shared" si="190"/>
        <v>0</v>
      </c>
      <c r="AQ473" s="12">
        <f t="shared" si="191"/>
        <v>0</v>
      </c>
    </row>
    <row r="474" spans="2:47" ht="15" customHeight="1" x14ac:dyDescent="0.25">
      <c r="C474" s="11" t="s">
        <v>48</v>
      </c>
      <c r="D474" s="274" t="s">
        <v>181</v>
      </c>
      <c r="E474" s="274"/>
      <c r="F474" s="274"/>
      <c r="G474" s="274"/>
      <c r="H474" s="274"/>
      <c r="I474" s="274"/>
      <c r="J474" s="274"/>
      <c r="K474" s="274"/>
      <c r="L474" s="274"/>
      <c r="M474" s="274"/>
      <c r="N474" s="274"/>
      <c r="O474" s="244"/>
      <c r="P474" s="245"/>
      <c r="Q474" s="245"/>
      <c r="R474" s="245"/>
      <c r="S474" s="245"/>
      <c r="T474" s="245"/>
      <c r="U474" s="245"/>
      <c r="V474" s="248"/>
      <c r="W474" s="248"/>
      <c r="X474" s="248"/>
      <c r="Y474" s="248"/>
      <c r="Z474" s="248"/>
      <c r="AA474" s="248"/>
      <c r="AB474" s="248"/>
      <c r="AC474" s="248"/>
      <c r="AD474" s="248"/>
      <c r="AH474" s="116">
        <f t="shared" si="185"/>
        <v>0</v>
      </c>
      <c r="AI474" s="133">
        <f t="shared" si="186"/>
        <v>0</v>
      </c>
      <c r="AJ474" s="134">
        <f t="shared" si="187"/>
        <v>0</v>
      </c>
      <c r="AK474" s="178">
        <f t="shared" si="188"/>
        <v>0</v>
      </c>
      <c r="AL474"/>
      <c r="AO474" s="12">
        <f t="shared" si="189"/>
        <v>9</v>
      </c>
      <c r="AP474" s="12">
        <f t="shared" si="190"/>
        <v>0</v>
      </c>
      <c r="AQ474" s="12">
        <f t="shared" si="191"/>
        <v>0</v>
      </c>
    </row>
    <row r="475" spans="2:47" ht="15" customHeight="1" x14ac:dyDescent="0.25">
      <c r="C475" s="11" t="s">
        <v>50</v>
      </c>
      <c r="D475" s="274" t="s">
        <v>654</v>
      </c>
      <c r="E475" s="274"/>
      <c r="F475" s="274"/>
      <c r="G475" s="274"/>
      <c r="H475" s="274"/>
      <c r="I475" s="274"/>
      <c r="J475" s="274"/>
      <c r="K475" s="274"/>
      <c r="L475" s="274"/>
      <c r="M475" s="274"/>
      <c r="N475" s="274"/>
      <c r="O475" s="352"/>
      <c r="P475" s="353"/>
      <c r="Q475" s="353"/>
      <c r="R475" s="353"/>
      <c r="S475" s="353"/>
      <c r="T475" s="353"/>
      <c r="U475" s="353"/>
      <c r="V475" s="248"/>
      <c r="W475" s="248"/>
      <c r="X475" s="248"/>
      <c r="Y475" s="248"/>
      <c r="Z475" s="248"/>
      <c r="AA475" s="248"/>
      <c r="AB475" s="248"/>
      <c r="AC475" s="248"/>
      <c r="AD475" s="248"/>
      <c r="AG475" s="12">
        <v>2</v>
      </c>
      <c r="AH475" s="116">
        <f t="shared" si="185"/>
        <v>0</v>
      </c>
      <c r="AI475" s="133">
        <f t="shared" si="186"/>
        <v>0</v>
      </c>
      <c r="AJ475" s="134">
        <f t="shared" si="187"/>
        <v>0</v>
      </c>
      <c r="AK475" s="178">
        <f t="shared" si="188"/>
        <v>0</v>
      </c>
      <c r="AL475"/>
      <c r="AN475" s="17"/>
      <c r="AO475" s="12">
        <f t="shared" si="189"/>
        <v>9</v>
      </c>
      <c r="AP475" s="12">
        <f>IF(OR(AH467=115,AO475=6),0,1)</f>
        <v>0</v>
      </c>
      <c r="AQ475" s="12">
        <f t="shared" si="191"/>
        <v>0</v>
      </c>
    </row>
    <row r="476" spans="2:47" ht="15" customHeight="1" x14ac:dyDescent="0.25">
      <c r="C476" s="11" t="s">
        <v>52</v>
      </c>
      <c r="D476" s="274" t="s">
        <v>539</v>
      </c>
      <c r="E476" s="274"/>
      <c r="F476" s="274"/>
      <c r="G476" s="274"/>
      <c r="H476" s="274"/>
      <c r="I476" s="274"/>
      <c r="J476" s="274"/>
      <c r="K476" s="274"/>
      <c r="L476" s="274"/>
      <c r="M476" s="274"/>
      <c r="N476" s="274"/>
      <c r="O476" s="248"/>
      <c r="P476" s="248"/>
      <c r="Q476" s="248"/>
      <c r="R476" s="248"/>
      <c r="S476" s="248"/>
      <c r="T476" s="248"/>
      <c r="U476" s="248"/>
      <c r="V476" s="248"/>
      <c r="W476" s="248"/>
      <c r="X476" s="248"/>
      <c r="Y476" s="248"/>
      <c r="Z476" s="248"/>
      <c r="AA476" s="248"/>
      <c r="AB476" s="248"/>
      <c r="AC476" s="248"/>
      <c r="AD476" s="248"/>
      <c r="AH476" s="116">
        <f t="shared" si="185"/>
        <v>0</v>
      </c>
      <c r="AI476" s="133">
        <f t="shared" si="186"/>
        <v>0</v>
      </c>
      <c r="AJ476" s="134">
        <f t="shared" si="187"/>
        <v>0</v>
      </c>
      <c r="AK476" s="178">
        <f>IF($AH$467=115,0,IF(OR(AND(AH476=0,AI476&gt;0),AND(AH476="ns",AJ476&gt;0),AND(AH476="ns",AI476=0,AJ476=0)),1,IF(OR(AND(AH476&gt;0,AI476=2),AND(AH476="ns",AI476=2),AND(AH476="ns",AJ476=0,AI476&gt;0),AH476=AJ476),0,1)))</f>
        <v>0</v>
      </c>
      <c r="AL476"/>
      <c r="AO476" s="12">
        <f t="shared" si="189"/>
        <v>9</v>
      </c>
      <c r="AP476" s="12">
        <f t="shared" si="190"/>
        <v>0</v>
      </c>
      <c r="AQ476" s="12">
        <f t="shared" si="191"/>
        <v>0</v>
      </c>
    </row>
    <row r="477" spans="2:47" ht="15" customHeight="1" x14ac:dyDescent="0.25">
      <c r="M477" s="68"/>
      <c r="N477" s="68"/>
      <c r="O477" s="88"/>
      <c r="P477" s="88"/>
      <c r="Q477" s="88"/>
      <c r="R477" s="88"/>
      <c r="S477" s="88"/>
      <c r="T477" s="88"/>
      <c r="U477" s="68" t="s">
        <v>53</v>
      </c>
      <c r="V477" s="270">
        <f t="shared" ref="V477:AB477" si="192">IF(AND(SUM(V469:X476)=0,COUNTIF(V469:X476,"NS")&gt;0),"NS",SUM(V469:X476))</f>
        <v>0</v>
      </c>
      <c r="W477" s="270"/>
      <c r="X477" s="270"/>
      <c r="Y477" s="270">
        <f t="shared" si="192"/>
        <v>0</v>
      </c>
      <c r="Z477" s="270"/>
      <c r="AA477" s="270"/>
      <c r="AB477" s="270">
        <f t="shared" si="192"/>
        <v>0</v>
      </c>
      <c r="AC477" s="270"/>
      <c r="AD477" s="270"/>
      <c r="AK477" s="130">
        <f>SUM(AK469:AK476)</f>
        <v>0</v>
      </c>
      <c r="AL477"/>
      <c r="AP477" s="130">
        <f>+SUM(AP469:AP476)</f>
        <v>0</v>
      </c>
    </row>
    <row r="478" spans="2:47" ht="15" customHeight="1" x14ac:dyDescent="0.25">
      <c r="B478" s="227" t="str">
        <f>IF(SUM(AQ469:AQ476)=0,"","Error: Verificar la consistencia de sus respuestas.")</f>
        <v/>
      </c>
      <c r="C478" s="227"/>
      <c r="D478" s="227"/>
      <c r="E478" s="227"/>
      <c r="F478" s="227"/>
      <c r="G478" s="227"/>
      <c r="H478" s="227"/>
      <c r="I478" s="227"/>
      <c r="J478" s="227"/>
      <c r="K478" s="227"/>
      <c r="L478" s="227"/>
      <c r="M478" s="227"/>
      <c r="N478" s="227"/>
      <c r="O478" s="227"/>
      <c r="P478" s="227"/>
      <c r="Q478" s="227"/>
      <c r="R478" s="227"/>
      <c r="S478" s="227"/>
      <c r="T478" s="227"/>
      <c r="U478" s="227"/>
      <c r="V478" s="227"/>
      <c r="W478" s="227"/>
      <c r="X478" s="227"/>
      <c r="Y478" s="227"/>
      <c r="Z478" s="227"/>
      <c r="AA478" s="227"/>
      <c r="AB478" s="227"/>
      <c r="AC478" s="227"/>
      <c r="AD478" s="227"/>
      <c r="AG478" s="12" t="s">
        <v>867</v>
      </c>
      <c r="AL478"/>
    </row>
    <row r="479" spans="2:47" ht="45" customHeight="1" x14ac:dyDescent="0.2">
      <c r="C479" s="320" t="s">
        <v>656</v>
      </c>
      <c r="D479" s="320"/>
      <c r="E479" s="320"/>
      <c r="F479" s="248"/>
      <c r="G479" s="248"/>
      <c r="H479" s="248"/>
      <c r="I479" s="248"/>
      <c r="J479" s="248"/>
      <c r="K479" s="248"/>
      <c r="L479" s="248"/>
      <c r="M479" s="248"/>
      <c r="N479" s="248"/>
      <c r="O479" s="248"/>
      <c r="P479" s="248"/>
      <c r="Q479" s="248"/>
      <c r="R479" s="248"/>
      <c r="S479" s="248"/>
      <c r="T479" s="248"/>
      <c r="U479" s="248"/>
      <c r="V479" s="248"/>
      <c r="W479" s="248"/>
      <c r="X479" s="248"/>
      <c r="Y479" s="248"/>
      <c r="Z479" s="248"/>
      <c r="AA479" s="248"/>
      <c r="AB479" s="248"/>
      <c r="AC479" s="248"/>
      <c r="AD479" s="248"/>
      <c r="AG479" s="130">
        <f>IF(OR(AH467=115,AND(F479&lt;&gt;"",V475&lt;&gt;"NA"),AND(F479="",V475="NA")),0,1)</f>
        <v>0</v>
      </c>
    </row>
    <row r="480" spans="2:47" ht="15" customHeight="1" x14ac:dyDescent="0.2">
      <c r="B480" s="228" t="str">
        <f>IF(AG479=0,"","Error: Debe especificar el otro.")</f>
        <v/>
      </c>
      <c r="C480" s="228"/>
      <c r="D480" s="228"/>
      <c r="E480" s="228"/>
      <c r="F480" s="228"/>
      <c r="G480" s="228"/>
      <c r="H480" s="228"/>
      <c r="I480" s="228"/>
      <c r="J480" s="228"/>
      <c r="K480" s="228"/>
      <c r="L480" s="228"/>
      <c r="M480" s="228"/>
      <c r="N480" s="228"/>
      <c r="O480" s="228"/>
      <c r="P480" s="228"/>
      <c r="Q480" s="228"/>
      <c r="R480" s="228"/>
      <c r="S480" s="228"/>
      <c r="T480" s="228"/>
      <c r="U480" s="228"/>
      <c r="V480" s="228"/>
      <c r="W480" s="228"/>
      <c r="X480" s="228"/>
      <c r="Y480" s="228"/>
      <c r="Z480" s="228"/>
      <c r="AA480" s="228"/>
      <c r="AB480" s="228"/>
      <c r="AC480" s="228"/>
      <c r="AD480" s="228"/>
    </row>
    <row r="481" spans="1:33" ht="45" customHeight="1" x14ac:dyDescent="0.2">
      <c r="C481" s="320" t="s">
        <v>813</v>
      </c>
      <c r="D481" s="320"/>
      <c r="E481" s="320"/>
      <c r="F481" s="248"/>
      <c r="G481" s="248"/>
      <c r="H481" s="248"/>
      <c r="I481" s="248"/>
      <c r="J481" s="248"/>
      <c r="K481" s="248"/>
      <c r="L481" s="248"/>
      <c r="M481" s="248"/>
      <c r="N481" s="248"/>
      <c r="O481" s="248"/>
      <c r="P481" s="248"/>
      <c r="Q481" s="248"/>
      <c r="R481" s="248"/>
      <c r="S481" s="248"/>
      <c r="T481" s="248"/>
      <c r="U481" s="248"/>
      <c r="V481" s="248"/>
      <c r="W481" s="248"/>
      <c r="X481" s="248"/>
      <c r="Y481" s="248"/>
      <c r="Z481" s="248"/>
      <c r="AA481" s="248"/>
      <c r="AB481" s="248"/>
      <c r="AC481" s="248"/>
      <c r="AD481" s="248"/>
      <c r="AG481" s="130">
        <f>IF(AH467=115,0,IF(OR(AND(O476=1,F481&lt;&gt;""),AND(OR(O476=2,O476=9,O476="NA"),F481="")),0,1))</f>
        <v>0</v>
      </c>
    </row>
    <row r="482" spans="1:33" ht="15" customHeight="1" x14ac:dyDescent="0.2">
      <c r="B482" s="228" t="str">
        <f>IF(AG481=0,"","Error: Debe especificar el otro.")</f>
        <v/>
      </c>
      <c r="C482" s="228"/>
      <c r="D482" s="228"/>
      <c r="E482" s="228"/>
      <c r="F482" s="228"/>
      <c r="G482" s="228"/>
      <c r="H482" s="228"/>
      <c r="I482" s="228"/>
      <c r="J482" s="228"/>
      <c r="K482" s="228"/>
      <c r="L482" s="228"/>
      <c r="M482" s="228"/>
      <c r="N482" s="228"/>
      <c r="O482" s="228"/>
      <c r="P482" s="228"/>
      <c r="Q482" s="228"/>
      <c r="R482" s="228"/>
      <c r="S482" s="228"/>
      <c r="T482" s="228"/>
      <c r="U482" s="228"/>
      <c r="V482" s="228"/>
      <c r="W482" s="228"/>
      <c r="X482" s="228"/>
      <c r="Y482" s="228"/>
      <c r="Z482" s="228"/>
      <c r="AA482" s="228"/>
      <c r="AB482" s="228"/>
      <c r="AC482" s="228"/>
      <c r="AD482" s="228"/>
    </row>
    <row r="483" spans="1:33" s="17" customFormat="1" ht="24" customHeight="1" x14ac:dyDescent="0.2">
      <c r="A483" s="66"/>
      <c r="B483" s="48"/>
      <c r="C483" s="252" t="s">
        <v>550</v>
      </c>
      <c r="D483" s="252"/>
      <c r="E483" s="252"/>
      <c r="F483" s="252"/>
      <c r="G483" s="252"/>
      <c r="H483" s="252"/>
      <c r="I483" s="252"/>
      <c r="J483" s="252"/>
      <c r="K483" s="252"/>
      <c r="L483" s="252"/>
      <c r="M483" s="252"/>
      <c r="N483" s="252"/>
      <c r="O483" s="252"/>
      <c r="P483" s="252"/>
      <c r="Q483" s="252"/>
      <c r="R483" s="252"/>
      <c r="S483" s="252"/>
      <c r="T483" s="252"/>
      <c r="U483" s="252"/>
      <c r="V483" s="252"/>
      <c r="W483" s="252"/>
      <c r="X483" s="252"/>
      <c r="Y483" s="252"/>
      <c r="Z483" s="252"/>
      <c r="AA483" s="252"/>
      <c r="AB483" s="252"/>
      <c r="AC483" s="252"/>
      <c r="AD483" s="252"/>
      <c r="AF483" s="113"/>
    </row>
    <row r="484" spans="1:33" s="17" customFormat="1" ht="60" customHeight="1" x14ac:dyDescent="0.2">
      <c r="A484" s="66"/>
      <c r="B484" s="48"/>
      <c r="C484" s="295"/>
      <c r="D484" s="295"/>
      <c r="E484" s="295"/>
      <c r="F484" s="295"/>
      <c r="G484" s="295"/>
      <c r="H484" s="295"/>
      <c r="I484" s="295"/>
      <c r="J484" s="295"/>
      <c r="K484" s="295"/>
      <c r="L484" s="295"/>
      <c r="M484" s="295"/>
      <c r="N484" s="295"/>
      <c r="O484" s="295"/>
      <c r="P484" s="295"/>
      <c r="Q484" s="295"/>
      <c r="R484" s="295"/>
      <c r="S484" s="295"/>
      <c r="T484" s="295"/>
      <c r="U484" s="295"/>
      <c r="V484" s="295"/>
      <c r="W484" s="295"/>
      <c r="X484" s="295"/>
      <c r="Y484" s="295"/>
      <c r="Z484" s="295"/>
      <c r="AA484" s="295"/>
      <c r="AB484" s="295"/>
      <c r="AC484" s="295"/>
      <c r="AD484" s="295"/>
      <c r="AF484" s="113"/>
    </row>
    <row r="485" spans="1:33" ht="15" customHeight="1" x14ac:dyDescent="0.2">
      <c r="B485" s="225" t="str">
        <f>IF(AP477=0,"","Error: Debe completar toda la información requerida.")</f>
        <v/>
      </c>
      <c r="C485" s="225"/>
      <c r="D485" s="225"/>
      <c r="E485" s="225"/>
      <c r="F485" s="225"/>
      <c r="G485" s="225"/>
      <c r="H485" s="225"/>
      <c r="I485" s="225"/>
      <c r="J485" s="225"/>
      <c r="K485" s="225"/>
      <c r="L485" s="225"/>
      <c r="M485" s="225"/>
      <c r="N485" s="225"/>
      <c r="O485" s="225"/>
      <c r="P485" s="225"/>
      <c r="Q485" s="225"/>
      <c r="R485" s="225"/>
      <c r="S485" s="225"/>
      <c r="T485" s="225"/>
      <c r="U485" s="225"/>
      <c r="V485" s="225"/>
      <c r="W485" s="225"/>
      <c r="X485" s="225"/>
      <c r="Y485" s="225"/>
      <c r="Z485" s="225"/>
      <c r="AA485" s="225"/>
      <c r="AB485" s="225"/>
      <c r="AC485" s="225"/>
      <c r="AD485" s="225"/>
    </row>
    <row r="486" spans="1:33" ht="15" customHeight="1" x14ac:dyDescent="0.2">
      <c r="B486" s="228" t="str">
        <f>IF(AK477=0,"","Error: Verificar sumas por fila.")</f>
        <v/>
      </c>
      <c r="C486" s="228"/>
      <c r="D486" s="228"/>
      <c r="E486" s="228"/>
      <c r="F486" s="228"/>
      <c r="G486" s="228"/>
      <c r="H486" s="228"/>
      <c r="I486" s="228"/>
      <c r="J486" s="228"/>
      <c r="K486" s="228"/>
      <c r="L486" s="228"/>
      <c r="M486" s="228"/>
      <c r="N486" s="228"/>
      <c r="O486" s="228"/>
      <c r="P486" s="228"/>
      <c r="Q486" s="228"/>
      <c r="R486" s="228"/>
      <c r="S486" s="228"/>
      <c r="T486" s="228"/>
      <c r="U486" s="228"/>
      <c r="V486" s="228"/>
      <c r="W486" s="228"/>
      <c r="X486" s="228"/>
      <c r="Y486" s="228"/>
      <c r="Z486" s="228"/>
      <c r="AA486" s="228"/>
      <c r="AB486" s="228"/>
      <c r="AC486" s="228"/>
      <c r="AD486" s="228"/>
    </row>
    <row r="487" spans="1:33" ht="15" customHeight="1" thickBot="1" x14ac:dyDescent="0.25">
      <c r="B487" s="228" t="str">
        <f>IF(AT469=0,"","Error: Verificar las cantidades con las de la pregunta 21.")</f>
        <v/>
      </c>
      <c r="C487" s="228"/>
      <c r="D487" s="228"/>
      <c r="E487" s="228"/>
      <c r="F487" s="228"/>
      <c r="G487" s="228"/>
      <c r="H487" s="228"/>
      <c r="I487" s="228"/>
      <c r="J487" s="228"/>
      <c r="K487" s="228"/>
      <c r="L487" s="228"/>
      <c r="M487" s="228"/>
      <c r="N487" s="228"/>
      <c r="O487" s="228"/>
      <c r="P487" s="228"/>
      <c r="Q487" s="228"/>
      <c r="R487" s="228"/>
      <c r="S487" s="228"/>
      <c r="T487" s="228"/>
      <c r="U487" s="228"/>
      <c r="V487" s="228"/>
      <c r="W487" s="228"/>
      <c r="X487" s="228"/>
      <c r="Y487" s="228"/>
      <c r="Z487" s="228"/>
      <c r="AA487" s="228"/>
      <c r="AB487" s="228"/>
      <c r="AC487" s="228"/>
      <c r="AD487" s="228"/>
    </row>
    <row r="488" spans="1:33" ht="15" customHeight="1" thickBot="1" x14ac:dyDescent="0.25">
      <c r="B488" s="296" t="s">
        <v>675</v>
      </c>
      <c r="C488" s="297"/>
      <c r="D488" s="297"/>
      <c r="E488" s="297"/>
      <c r="F488" s="297"/>
      <c r="G488" s="297"/>
      <c r="H488" s="297"/>
      <c r="I488" s="297"/>
      <c r="J488" s="297"/>
      <c r="K488" s="297"/>
      <c r="L488" s="297"/>
      <c r="M488" s="297"/>
      <c r="N488" s="297"/>
      <c r="O488" s="297"/>
      <c r="P488" s="297"/>
      <c r="Q488" s="297"/>
      <c r="R488" s="297"/>
      <c r="S488" s="297"/>
      <c r="T488" s="297"/>
      <c r="U488" s="297"/>
      <c r="V488" s="297"/>
      <c r="W488" s="297"/>
      <c r="X488" s="297"/>
      <c r="Y488" s="297"/>
      <c r="Z488" s="297"/>
      <c r="AA488" s="297"/>
      <c r="AB488" s="297"/>
      <c r="AC488" s="297"/>
      <c r="AD488" s="298"/>
    </row>
    <row r="489" spans="1:33" ht="15" customHeight="1" x14ac:dyDescent="0.2">
      <c r="B489" s="299" t="s">
        <v>548</v>
      </c>
      <c r="C489" s="300"/>
      <c r="D489" s="300"/>
      <c r="E489" s="300"/>
      <c r="F489" s="300"/>
      <c r="G489" s="300"/>
      <c r="H489" s="300"/>
      <c r="I489" s="300"/>
      <c r="J489" s="300"/>
      <c r="K489" s="300"/>
      <c r="L489" s="300"/>
      <c r="M489" s="300"/>
      <c r="N489" s="300"/>
      <c r="O489" s="300"/>
      <c r="P489" s="300"/>
      <c r="Q489" s="300"/>
      <c r="R489" s="300"/>
      <c r="S489" s="300"/>
      <c r="T489" s="300"/>
      <c r="U489" s="300"/>
      <c r="V489" s="300"/>
      <c r="W489" s="300"/>
      <c r="X489" s="300"/>
      <c r="Y489" s="300"/>
      <c r="Z489" s="300"/>
      <c r="AA489" s="300"/>
      <c r="AB489" s="300"/>
      <c r="AC489" s="300"/>
      <c r="AD489" s="301"/>
    </row>
    <row r="490" spans="1:33" ht="15" customHeight="1" x14ac:dyDescent="0.2">
      <c r="B490" s="94"/>
      <c r="C490" s="263" t="s">
        <v>183</v>
      </c>
      <c r="D490" s="263"/>
      <c r="E490" s="263"/>
      <c r="F490" s="263"/>
      <c r="G490" s="263"/>
      <c r="H490" s="263"/>
      <c r="I490" s="263"/>
      <c r="J490" s="263"/>
      <c r="K490" s="263"/>
      <c r="L490" s="263"/>
      <c r="M490" s="263"/>
      <c r="N490" s="263"/>
      <c r="O490" s="263"/>
      <c r="P490" s="263"/>
      <c r="Q490" s="263"/>
      <c r="R490" s="263"/>
      <c r="S490" s="263"/>
      <c r="T490" s="263"/>
      <c r="U490" s="263"/>
      <c r="V490" s="263"/>
      <c r="W490" s="263"/>
      <c r="X490" s="263"/>
      <c r="Y490" s="263"/>
      <c r="Z490" s="263"/>
      <c r="AA490" s="263"/>
      <c r="AB490" s="263"/>
      <c r="AC490" s="263"/>
      <c r="AD490" s="264"/>
    </row>
    <row r="491" spans="1:33" ht="24" customHeight="1" x14ac:dyDescent="0.2">
      <c r="B491" s="94"/>
      <c r="C491" s="263" t="s">
        <v>733</v>
      </c>
      <c r="D491" s="263"/>
      <c r="E491" s="263"/>
      <c r="F491" s="263"/>
      <c r="G491" s="263"/>
      <c r="H491" s="263"/>
      <c r="I491" s="263"/>
      <c r="J491" s="263"/>
      <c r="K491" s="263"/>
      <c r="L491" s="263"/>
      <c r="M491" s="263"/>
      <c r="N491" s="263"/>
      <c r="O491" s="263"/>
      <c r="P491" s="263"/>
      <c r="Q491" s="263"/>
      <c r="R491" s="263"/>
      <c r="S491" s="263"/>
      <c r="T491" s="263"/>
      <c r="U491" s="263"/>
      <c r="V491" s="263"/>
      <c r="W491" s="263"/>
      <c r="X491" s="263"/>
      <c r="Y491" s="263"/>
      <c r="Z491" s="263"/>
      <c r="AA491" s="263"/>
      <c r="AB491" s="263"/>
      <c r="AC491" s="263"/>
      <c r="AD491" s="264"/>
    </row>
    <row r="492" spans="1:33" ht="24" customHeight="1" x14ac:dyDescent="0.2">
      <c r="B492" s="94"/>
      <c r="C492" s="263" t="s">
        <v>734</v>
      </c>
      <c r="D492" s="263"/>
      <c r="E492" s="263"/>
      <c r="F492" s="263"/>
      <c r="G492" s="263"/>
      <c r="H492" s="263"/>
      <c r="I492" s="263"/>
      <c r="J492" s="263"/>
      <c r="K492" s="263"/>
      <c r="L492" s="263"/>
      <c r="M492" s="263"/>
      <c r="N492" s="263"/>
      <c r="O492" s="263"/>
      <c r="P492" s="263"/>
      <c r="Q492" s="263"/>
      <c r="R492" s="263"/>
      <c r="S492" s="263"/>
      <c r="T492" s="263"/>
      <c r="U492" s="263"/>
      <c r="V492" s="263"/>
      <c r="W492" s="263"/>
      <c r="X492" s="263"/>
      <c r="Y492" s="263"/>
      <c r="Z492" s="263"/>
      <c r="AA492" s="263"/>
      <c r="AB492" s="263"/>
      <c r="AC492" s="263"/>
      <c r="AD492" s="264"/>
    </row>
    <row r="493" spans="1:33" ht="24" customHeight="1" x14ac:dyDescent="0.2">
      <c r="B493" s="95"/>
      <c r="C493" s="304" t="s">
        <v>735</v>
      </c>
      <c r="D493" s="304"/>
      <c r="E493" s="304"/>
      <c r="F493" s="304"/>
      <c r="G493" s="304"/>
      <c r="H493" s="304"/>
      <c r="I493" s="304"/>
      <c r="J493" s="304"/>
      <c r="K493" s="304"/>
      <c r="L493" s="304"/>
      <c r="M493" s="304"/>
      <c r="N493" s="304"/>
      <c r="O493" s="304"/>
      <c r="P493" s="304"/>
      <c r="Q493" s="304"/>
      <c r="R493" s="304"/>
      <c r="S493" s="304"/>
      <c r="T493" s="304"/>
      <c r="U493" s="304"/>
      <c r="V493" s="304"/>
      <c r="W493" s="304"/>
      <c r="X493" s="304"/>
      <c r="Y493" s="304"/>
      <c r="Z493" s="304"/>
      <c r="AA493" s="304"/>
      <c r="AB493" s="304"/>
      <c r="AC493" s="304"/>
      <c r="AD493" s="305"/>
    </row>
    <row r="494" spans="1:33" ht="15" customHeight="1" x14ac:dyDescent="0.2"/>
    <row r="495" spans="1:33" ht="36" customHeight="1" x14ac:dyDescent="0.2">
      <c r="A495" s="6" t="s">
        <v>172</v>
      </c>
      <c r="B495" s="271" t="s">
        <v>814</v>
      </c>
      <c r="C495" s="271"/>
      <c r="D495" s="271"/>
      <c r="E495" s="271"/>
      <c r="F495" s="271"/>
      <c r="G495" s="271"/>
      <c r="H495" s="271"/>
      <c r="I495" s="271"/>
      <c r="J495" s="271"/>
      <c r="K495" s="271"/>
      <c r="L495" s="271"/>
      <c r="M495" s="271"/>
      <c r="N495" s="271"/>
      <c r="O495" s="271"/>
      <c r="P495" s="271"/>
      <c r="Q495" s="271"/>
      <c r="R495" s="271"/>
      <c r="S495" s="271"/>
      <c r="T495" s="271"/>
      <c r="U495" s="271"/>
      <c r="V495" s="271"/>
      <c r="W495" s="271"/>
      <c r="X495" s="271"/>
      <c r="Y495" s="271"/>
      <c r="Z495" s="271"/>
      <c r="AA495" s="271"/>
      <c r="AB495" s="271"/>
      <c r="AC495" s="271"/>
      <c r="AD495" s="271"/>
    </row>
    <row r="496" spans="1:33" ht="36" customHeight="1" x14ac:dyDescent="0.2">
      <c r="C496" s="267" t="s">
        <v>815</v>
      </c>
      <c r="D496" s="267"/>
      <c r="E496" s="267"/>
      <c r="F496" s="267"/>
      <c r="G496" s="267"/>
      <c r="H496" s="267"/>
      <c r="I496" s="267"/>
      <c r="J496" s="267"/>
      <c r="K496" s="267"/>
      <c r="L496" s="267"/>
      <c r="M496" s="267"/>
      <c r="N496" s="267"/>
      <c r="O496" s="267"/>
      <c r="P496" s="267"/>
      <c r="Q496" s="267"/>
      <c r="R496" s="267"/>
      <c r="S496" s="267"/>
      <c r="T496" s="267"/>
      <c r="U496" s="267"/>
      <c r="V496" s="267"/>
      <c r="W496" s="267"/>
      <c r="X496" s="267"/>
      <c r="Y496" s="267"/>
      <c r="Z496" s="267"/>
      <c r="AA496" s="267"/>
      <c r="AB496" s="267"/>
      <c r="AC496" s="267"/>
      <c r="AD496" s="267"/>
    </row>
    <row r="497" spans="1:36" ht="36" customHeight="1" x14ac:dyDescent="0.2">
      <c r="C497" s="252" t="s">
        <v>816</v>
      </c>
      <c r="D497" s="252"/>
      <c r="E497" s="252"/>
      <c r="F497" s="252"/>
      <c r="G497" s="252"/>
      <c r="H497" s="252"/>
      <c r="I497" s="252"/>
      <c r="J497" s="252"/>
      <c r="K497" s="252"/>
      <c r="L497" s="252"/>
      <c r="M497" s="252"/>
      <c r="N497" s="252"/>
      <c r="O497" s="252"/>
      <c r="P497" s="252"/>
      <c r="Q497" s="252"/>
      <c r="R497" s="252"/>
      <c r="S497" s="252"/>
      <c r="T497" s="252"/>
      <c r="U497" s="252"/>
      <c r="V497" s="252"/>
      <c r="W497" s="252"/>
      <c r="X497" s="252"/>
      <c r="Y497" s="252"/>
      <c r="Z497" s="252"/>
      <c r="AA497" s="252"/>
      <c r="AB497" s="252"/>
      <c r="AC497" s="252"/>
      <c r="AD497" s="252"/>
      <c r="AH497" s="12" t="s">
        <v>862</v>
      </c>
    </row>
    <row r="498" spans="1:36" ht="15" customHeight="1" x14ac:dyDescent="0.2">
      <c r="AH498" s="12">
        <f>+COUNTBLANK(P500:AD504)</f>
        <v>75</v>
      </c>
      <c r="AI498" s="12">
        <v>75</v>
      </c>
    </row>
    <row r="499" spans="1:36" ht="108" customHeight="1" x14ac:dyDescent="0.2">
      <c r="C499" s="232" t="s">
        <v>523</v>
      </c>
      <c r="D499" s="266"/>
      <c r="E499" s="266"/>
      <c r="F499" s="266"/>
      <c r="G499" s="266"/>
      <c r="H499" s="266"/>
      <c r="I499" s="266"/>
      <c r="J499" s="266"/>
      <c r="K499" s="266"/>
      <c r="L499" s="266"/>
      <c r="M499" s="266"/>
      <c r="N499" s="266"/>
      <c r="O499" s="233"/>
      <c r="P499" s="232" t="s">
        <v>817</v>
      </c>
      <c r="Q499" s="266"/>
      <c r="R499" s="266"/>
      <c r="S499" s="266"/>
      <c r="T499" s="266"/>
      <c r="U499" s="266"/>
      <c r="V499" s="270" t="s">
        <v>661</v>
      </c>
      <c r="W499" s="270"/>
      <c r="X499" s="270"/>
      <c r="Y499" s="270"/>
      <c r="Z499" s="270"/>
      <c r="AA499" s="270"/>
      <c r="AB499" s="270"/>
      <c r="AC499" s="270"/>
      <c r="AD499" s="270"/>
      <c r="AG499" s="12">
        <v>1</v>
      </c>
      <c r="AH499" s="12" t="s">
        <v>862</v>
      </c>
    </row>
    <row r="500" spans="1:36" x14ac:dyDescent="0.2">
      <c r="C500" s="16" t="s">
        <v>27</v>
      </c>
      <c r="D500" s="275" t="s">
        <v>187</v>
      </c>
      <c r="E500" s="276"/>
      <c r="F500" s="276"/>
      <c r="G500" s="276"/>
      <c r="H500" s="276"/>
      <c r="I500" s="276"/>
      <c r="J500" s="276"/>
      <c r="K500" s="276"/>
      <c r="L500" s="276"/>
      <c r="M500" s="276"/>
      <c r="N500" s="276"/>
      <c r="O500" s="277"/>
      <c r="P500" s="302"/>
      <c r="Q500" s="302"/>
      <c r="R500" s="302"/>
      <c r="S500" s="302"/>
      <c r="T500" s="302"/>
      <c r="U500" s="302"/>
      <c r="V500" s="244"/>
      <c r="W500" s="245"/>
      <c r="X500" s="245"/>
      <c r="Y500" s="245"/>
      <c r="Z500" s="245"/>
      <c r="AA500" s="245"/>
      <c r="AB500" s="245"/>
      <c r="AC500" s="245"/>
      <c r="AD500" s="246"/>
      <c r="AG500" s="12">
        <v>2</v>
      </c>
      <c r="AH500" s="12">
        <f>+COUNTBLANK(V500)</f>
        <v>1</v>
      </c>
      <c r="AI500" s="12">
        <f>IF($AH$498=75,0,IF(OR(AND(P500=2,AH500=1),AND(P500=9,AH500=1),AND(P500=1,AH500=0),),0,1))</f>
        <v>0</v>
      </c>
    </row>
    <row r="501" spans="1:36" x14ac:dyDescent="0.2">
      <c r="C501" s="16" t="s">
        <v>28</v>
      </c>
      <c r="D501" s="275" t="s">
        <v>188</v>
      </c>
      <c r="E501" s="276"/>
      <c r="F501" s="276"/>
      <c r="G501" s="276"/>
      <c r="H501" s="276"/>
      <c r="I501" s="276"/>
      <c r="J501" s="276"/>
      <c r="K501" s="276"/>
      <c r="L501" s="276"/>
      <c r="M501" s="276"/>
      <c r="N501" s="276"/>
      <c r="O501" s="277"/>
      <c r="P501" s="302"/>
      <c r="Q501" s="302"/>
      <c r="R501" s="302"/>
      <c r="S501" s="302"/>
      <c r="T501" s="302"/>
      <c r="U501" s="302"/>
      <c r="V501" s="244"/>
      <c r="W501" s="245"/>
      <c r="X501" s="245"/>
      <c r="Y501" s="245"/>
      <c r="Z501" s="245"/>
      <c r="AA501" s="245"/>
      <c r="AB501" s="245"/>
      <c r="AC501" s="245"/>
      <c r="AD501" s="246"/>
      <c r="AG501" s="12">
        <v>9</v>
      </c>
      <c r="AH501" s="12">
        <f t="shared" ref="AH501:AH504" si="193">+COUNTBLANK(V501)</f>
        <v>1</v>
      </c>
      <c r="AI501" s="12">
        <f>IF($AH$498=75,0,IF(OR(AND(P501=2,AH501=1),AND(P501=9,AH501=1),AND(P501=1,AH501=0),),0,1))</f>
        <v>0</v>
      </c>
    </row>
    <row r="502" spans="1:36" x14ac:dyDescent="0.2">
      <c r="C502" s="16" t="s">
        <v>42</v>
      </c>
      <c r="D502" s="275" t="s">
        <v>189</v>
      </c>
      <c r="E502" s="276"/>
      <c r="F502" s="276"/>
      <c r="G502" s="276"/>
      <c r="H502" s="276"/>
      <c r="I502" s="276"/>
      <c r="J502" s="276"/>
      <c r="K502" s="276"/>
      <c r="L502" s="276"/>
      <c r="M502" s="276"/>
      <c r="N502" s="276"/>
      <c r="O502" s="277"/>
      <c r="P502" s="302"/>
      <c r="Q502" s="302"/>
      <c r="R502" s="302"/>
      <c r="S502" s="302"/>
      <c r="T502" s="302"/>
      <c r="U502" s="302"/>
      <c r="V502" s="244"/>
      <c r="W502" s="245"/>
      <c r="X502" s="245"/>
      <c r="Y502" s="245"/>
      <c r="Z502" s="245"/>
      <c r="AA502" s="245"/>
      <c r="AB502" s="245"/>
      <c r="AC502" s="245"/>
      <c r="AD502" s="246"/>
      <c r="AH502" s="12">
        <f t="shared" si="193"/>
        <v>1</v>
      </c>
      <c r="AI502" s="12">
        <f>IF($AH$498=75,0,IF(OR(AND(P502=2,AH502=1),AND(P502=9,AH502=1),AND(P502=1,AH502=0),),0,1))</f>
        <v>0</v>
      </c>
    </row>
    <row r="503" spans="1:36" x14ac:dyDescent="0.2">
      <c r="C503" s="16" t="s">
        <v>44</v>
      </c>
      <c r="D503" s="275" t="s">
        <v>194</v>
      </c>
      <c r="E503" s="276"/>
      <c r="F503" s="276"/>
      <c r="G503" s="276"/>
      <c r="H503" s="276"/>
      <c r="I503" s="276"/>
      <c r="J503" s="276"/>
      <c r="K503" s="276"/>
      <c r="L503" s="276"/>
      <c r="M503" s="276"/>
      <c r="N503" s="276"/>
      <c r="O503" s="277"/>
      <c r="P503" s="302"/>
      <c r="Q503" s="302"/>
      <c r="R503" s="302"/>
      <c r="S503" s="302"/>
      <c r="T503" s="302"/>
      <c r="U503" s="302"/>
      <c r="V503" s="244"/>
      <c r="W503" s="245"/>
      <c r="X503" s="245"/>
      <c r="Y503" s="245"/>
      <c r="Z503" s="245"/>
      <c r="AA503" s="245"/>
      <c r="AB503" s="245"/>
      <c r="AC503" s="245"/>
      <c r="AD503" s="246"/>
      <c r="AH503" s="12">
        <f t="shared" si="193"/>
        <v>1</v>
      </c>
      <c r="AI503" s="12">
        <f>IF($AH$498=75,0,IF(OR(AND(P503=2,AH503=1),AND(P503=9,AH503=1),AND(P503=1,AH503=0),),0,1))</f>
        <v>0</v>
      </c>
    </row>
    <row r="504" spans="1:36" x14ac:dyDescent="0.2">
      <c r="C504" s="14" t="s">
        <v>46</v>
      </c>
      <c r="D504" s="275" t="s">
        <v>657</v>
      </c>
      <c r="E504" s="276"/>
      <c r="F504" s="276"/>
      <c r="G504" s="276"/>
      <c r="H504" s="276"/>
      <c r="I504" s="276"/>
      <c r="J504" s="276"/>
      <c r="K504" s="276"/>
      <c r="L504" s="276"/>
      <c r="M504" s="276"/>
      <c r="N504" s="276"/>
      <c r="O504" s="277"/>
      <c r="P504" s="302"/>
      <c r="Q504" s="302"/>
      <c r="R504" s="302"/>
      <c r="S504" s="302"/>
      <c r="T504" s="302"/>
      <c r="U504" s="302"/>
      <c r="V504" s="244"/>
      <c r="W504" s="245"/>
      <c r="X504" s="245"/>
      <c r="Y504" s="245"/>
      <c r="Z504" s="245"/>
      <c r="AA504" s="245"/>
      <c r="AB504" s="245"/>
      <c r="AC504" s="245"/>
      <c r="AD504" s="246"/>
      <c r="AH504" s="12">
        <f t="shared" si="193"/>
        <v>1</v>
      </c>
      <c r="AI504" s="12">
        <f>IF($AH$498=75,0,IF(OR(AND(P504=2,AH504=1),AND(P504=9,AH504=1),AND(P504=1,AH504=0),),0,1))</f>
        <v>0</v>
      </c>
      <c r="AJ504" s="130">
        <f>IF(AH498=75,0,IF(OR(AND(P504=1,F507&lt;&gt;""),AND(P504=2,F507=""),AND(P504=9,F507="")),0,1))</f>
        <v>0</v>
      </c>
    </row>
    <row r="505" spans="1:36" ht="15" x14ac:dyDescent="0.2">
      <c r="U505" s="68" t="s">
        <v>53</v>
      </c>
      <c r="V505" s="232">
        <f>IF(AND(SUM(V500:AD504)=0,COUNTIF(V500:AD504,"NS")&gt;0),"NS",SUM(V500:AD504))</f>
        <v>0</v>
      </c>
      <c r="W505" s="266"/>
      <c r="X505" s="266"/>
      <c r="Y505" s="266"/>
      <c r="Z505" s="266"/>
      <c r="AA505" s="266"/>
      <c r="AB505" s="266"/>
      <c r="AC505" s="266"/>
      <c r="AD505" s="233"/>
      <c r="AI505" s="130">
        <f>+SUM(AI500:AI504)</f>
        <v>0</v>
      </c>
    </row>
    <row r="506" spans="1:36" x14ac:dyDescent="0.2"/>
    <row r="507" spans="1:36" ht="45" customHeight="1" x14ac:dyDescent="0.2">
      <c r="C507" s="303" t="s">
        <v>662</v>
      </c>
      <c r="D507" s="303"/>
      <c r="E507" s="303"/>
      <c r="F507" s="248"/>
      <c r="G507" s="248"/>
      <c r="H507" s="248"/>
      <c r="I507" s="248"/>
      <c r="J507" s="248"/>
      <c r="K507" s="248"/>
      <c r="L507" s="248"/>
      <c r="M507" s="248"/>
      <c r="N507" s="248"/>
      <c r="O507" s="248"/>
      <c r="P507" s="248"/>
      <c r="Q507" s="248"/>
      <c r="R507" s="248"/>
      <c r="S507" s="248"/>
      <c r="T507" s="248"/>
      <c r="U507" s="248"/>
      <c r="V507" s="248"/>
      <c r="W507" s="248"/>
      <c r="X507" s="248"/>
      <c r="Y507" s="248"/>
      <c r="Z507" s="248"/>
      <c r="AA507" s="248"/>
      <c r="AB507" s="248"/>
      <c r="AC507" s="248"/>
      <c r="AD507" s="248"/>
    </row>
    <row r="508" spans="1:36" ht="15" customHeight="1" x14ac:dyDescent="0.2">
      <c r="B508" s="225" t="str">
        <f>IF(AI505=0,"","Error: Debe completar toda la información requerida.")</f>
        <v/>
      </c>
      <c r="C508" s="225"/>
      <c r="D508" s="225"/>
      <c r="E508" s="225"/>
      <c r="F508" s="225"/>
      <c r="G508" s="225"/>
      <c r="H508" s="225"/>
      <c r="I508" s="225"/>
      <c r="J508" s="225"/>
      <c r="K508" s="225"/>
      <c r="L508" s="225"/>
      <c r="M508" s="225"/>
      <c r="N508" s="225"/>
      <c r="O508" s="225"/>
      <c r="P508" s="225"/>
      <c r="Q508" s="225"/>
      <c r="R508" s="225"/>
      <c r="S508" s="225"/>
      <c r="T508" s="225"/>
      <c r="U508" s="225"/>
      <c r="V508" s="225"/>
      <c r="W508" s="225"/>
      <c r="X508" s="225"/>
      <c r="Y508" s="225"/>
      <c r="Z508" s="225"/>
      <c r="AA508" s="225"/>
      <c r="AB508" s="225"/>
      <c r="AC508" s="225"/>
      <c r="AD508" s="225"/>
    </row>
    <row r="509" spans="1:36" ht="15" customHeight="1" x14ac:dyDescent="0.2">
      <c r="B509" s="228" t="str">
        <f>IF(AJ504=0,"","Error: Debe especificar el otro.")</f>
        <v/>
      </c>
      <c r="C509" s="228"/>
      <c r="D509" s="228"/>
      <c r="E509" s="228"/>
      <c r="F509" s="228"/>
      <c r="G509" s="228"/>
      <c r="H509" s="228"/>
      <c r="I509" s="228"/>
      <c r="J509" s="228"/>
      <c r="K509" s="228"/>
      <c r="L509" s="228"/>
      <c r="M509" s="228"/>
      <c r="N509" s="228"/>
      <c r="O509" s="228"/>
      <c r="P509" s="228"/>
      <c r="Q509" s="228"/>
      <c r="R509" s="228"/>
      <c r="S509" s="228"/>
      <c r="T509" s="228"/>
      <c r="U509" s="228"/>
      <c r="V509" s="228"/>
      <c r="W509" s="228"/>
      <c r="X509" s="228"/>
      <c r="Y509" s="228"/>
      <c r="Z509" s="228"/>
      <c r="AA509" s="228"/>
      <c r="AB509" s="228"/>
      <c r="AC509" s="228"/>
      <c r="AD509" s="228"/>
    </row>
    <row r="510" spans="1:36" ht="15" customHeight="1" x14ac:dyDescent="0.2"/>
    <row r="511" spans="1:36" ht="24" customHeight="1" x14ac:dyDescent="0.2">
      <c r="A511" s="6" t="s">
        <v>184</v>
      </c>
      <c r="B511" s="271" t="s">
        <v>676</v>
      </c>
      <c r="C511" s="271"/>
      <c r="D511" s="271"/>
      <c r="E511" s="271"/>
      <c r="F511" s="271"/>
      <c r="G511" s="271"/>
      <c r="H511" s="271"/>
      <c r="I511" s="271"/>
      <c r="J511" s="271"/>
      <c r="K511" s="271"/>
      <c r="L511" s="271"/>
      <c r="M511" s="271"/>
      <c r="N511" s="271"/>
      <c r="O511" s="271"/>
      <c r="P511" s="271"/>
      <c r="Q511" s="271"/>
      <c r="R511" s="271"/>
      <c r="S511" s="271"/>
      <c r="T511" s="271"/>
      <c r="U511" s="271"/>
      <c r="V511" s="271"/>
      <c r="W511" s="271"/>
      <c r="X511" s="271"/>
      <c r="Y511" s="271"/>
      <c r="Z511" s="271"/>
      <c r="AA511" s="271"/>
      <c r="AB511" s="271"/>
      <c r="AC511" s="271"/>
      <c r="AD511" s="271"/>
    </row>
    <row r="512" spans="1:36" ht="60" customHeight="1" x14ac:dyDescent="0.2">
      <c r="A512" s="6"/>
      <c r="B512" s="76"/>
      <c r="C512" s="252" t="s">
        <v>819</v>
      </c>
      <c r="D512" s="253"/>
      <c r="E512" s="253"/>
      <c r="F512" s="253"/>
      <c r="G512" s="253"/>
      <c r="H512" s="253"/>
      <c r="I512" s="253"/>
      <c r="J512" s="253"/>
      <c r="K512" s="253"/>
      <c r="L512" s="253"/>
      <c r="M512" s="253"/>
      <c r="N512" s="253"/>
      <c r="O512" s="253"/>
      <c r="P512" s="253"/>
      <c r="Q512" s="253"/>
      <c r="R512" s="253"/>
      <c r="S512" s="253"/>
      <c r="T512" s="253"/>
      <c r="U512" s="253"/>
      <c r="V512" s="253"/>
      <c r="W512" s="253"/>
      <c r="X512" s="253"/>
      <c r="Y512" s="253"/>
      <c r="Z512" s="253"/>
      <c r="AA512" s="253"/>
      <c r="AB512" s="253"/>
      <c r="AC512" s="253"/>
      <c r="AD512" s="253"/>
    </row>
    <row r="513" spans="1:58" ht="36" customHeight="1" x14ac:dyDescent="0.2">
      <c r="A513" s="6"/>
      <c r="B513" s="76"/>
      <c r="C513" s="242" t="s">
        <v>818</v>
      </c>
      <c r="D513" s="243"/>
      <c r="E513" s="243"/>
      <c r="F513" s="243"/>
      <c r="G513" s="243"/>
      <c r="H513" s="243"/>
      <c r="I513" s="243"/>
      <c r="J513" s="243"/>
      <c r="K513" s="243"/>
      <c r="L513" s="243"/>
      <c r="M513" s="243"/>
      <c r="N513" s="243"/>
      <c r="O513" s="243"/>
      <c r="P513" s="243"/>
      <c r="Q513" s="243"/>
      <c r="R513" s="243"/>
      <c r="S513" s="243"/>
      <c r="T513" s="243"/>
      <c r="U513" s="243"/>
      <c r="V513" s="243"/>
      <c r="W513" s="243"/>
      <c r="X513" s="243"/>
      <c r="Y513" s="243"/>
      <c r="Z513" s="243"/>
      <c r="AA513" s="243"/>
      <c r="AB513" s="243"/>
      <c r="AC513" s="243"/>
      <c r="AD513" s="243"/>
    </row>
    <row r="514" spans="1:58" ht="36" customHeight="1" x14ac:dyDescent="0.2">
      <c r="A514" s="6"/>
      <c r="B514" s="76"/>
      <c r="C514" s="252" t="s">
        <v>824</v>
      </c>
      <c r="D514" s="253"/>
      <c r="E514" s="253"/>
      <c r="F514" s="253"/>
      <c r="G514" s="253"/>
      <c r="H514" s="253"/>
      <c r="I514" s="253"/>
      <c r="J514" s="253"/>
      <c r="K514" s="253"/>
      <c r="L514" s="253"/>
      <c r="M514" s="253"/>
      <c r="N514" s="253"/>
      <c r="O514" s="253"/>
      <c r="P514" s="253"/>
      <c r="Q514" s="253"/>
      <c r="R514" s="253"/>
      <c r="S514" s="253"/>
      <c r="T514" s="253"/>
      <c r="U514" s="253"/>
      <c r="V514" s="253"/>
      <c r="W514" s="253"/>
      <c r="X514" s="253"/>
      <c r="Y514" s="253"/>
      <c r="Z514" s="253"/>
      <c r="AA514" s="253"/>
      <c r="AB514" s="253"/>
      <c r="AC514" s="253"/>
      <c r="AD514" s="253"/>
    </row>
    <row r="515" spans="1:58" ht="15" customHeight="1" x14ac:dyDescent="0.25">
      <c r="C515" s="272" t="s">
        <v>115</v>
      </c>
      <c r="D515" s="272"/>
      <c r="E515" s="272"/>
      <c r="F515" s="272"/>
      <c r="G515" s="272"/>
      <c r="H515" s="272"/>
      <c r="I515" s="272"/>
      <c r="J515" s="272"/>
      <c r="K515" s="272"/>
      <c r="L515" s="272"/>
      <c r="M515" s="272"/>
      <c r="N515" s="272"/>
      <c r="O515" s="272"/>
      <c r="P515" s="272"/>
      <c r="Q515" s="272"/>
      <c r="R515" s="272"/>
      <c r="S515" s="272"/>
      <c r="T515" s="272"/>
      <c r="U515" s="272"/>
      <c r="V515" s="272"/>
      <c r="W515" s="272"/>
      <c r="X515" s="272"/>
      <c r="Y515" s="272"/>
      <c r="Z515" s="272"/>
      <c r="AA515" s="272"/>
      <c r="AB515" s="272"/>
      <c r="AC515" s="272"/>
      <c r="AD515" s="272"/>
    </row>
    <row r="516" spans="1:58" ht="15" customHeight="1" x14ac:dyDescent="0.2">
      <c r="AH516" s="12" t="s">
        <v>862</v>
      </c>
    </row>
    <row r="517" spans="1:58" ht="24" customHeight="1" x14ac:dyDescent="0.2">
      <c r="C517" s="270" t="s">
        <v>116</v>
      </c>
      <c r="D517" s="270"/>
      <c r="E517" s="270"/>
      <c r="F517" s="270"/>
      <c r="G517" s="270"/>
      <c r="H517" s="270"/>
      <c r="I517" s="270"/>
      <c r="J517" s="270"/>
      <c r="K517" s="270"/>
      <c r="L517" s="270"/>
      <c r="M517" s="270"/>
      <c r="N517" s="270"/>
      <c r="O517" s="270"/>
      <c r="P517" s="288" t="s">
        <v>39</v>
      </c>
      <c r="Q517" s="289"/>
      <c r="R517" s="290"/>
      <c r="S517" s="282" t="s">
        <v>663</v>
      </c>
      <c r="T517" s="283"/>
      <c r="U517" s="283"/>
      <c r="V517" s="283"/>
      <c r="W517" s="283"/>
      <c r="X517" s="283"/>
      <c r="Y517" s="283"/>
      <c r="Z517" s="283"/>
      <c r="AA517" s="283"/>
      <c r="AB517" s="283"/>
      <c r="AC517" s="283"/>
      <c r="AD517" s="284"/>
      <c r="AH517" s="12">
        <f>+COUNTBLANK(S519:AD535)</f>
        <v>204</v>
      </c>
      <c r="AI517" s="12">
        <v>204</v>
      </c>
    </row>
    <row r="518" spans="1:58" ht="84" customHeight="1" x14ac:dyDescent="0.25">
      <c r="C518" s="270"/>
      <c r="D518" s="270"/>
      <c r="E518" s="270"/>
      <c r="F518" s="270"/>
      <c r="G518" s="270"/>
      <c r="H518" s="270"/>
      <c r="I518" s="270"/>
      <c r="J518" s="270"/>
      <c r="K518" s="270"/>
      <c r="L518" s="270"/>
      <c r="M518" s="270"/>
      <c r="N518" s="270"/>
      <c r="O518" s="270"/>
      <c r="P518" s="291"/>
      <c r="Q518" s="292"/>
      <c r="R518" s="293"/>
      <c r="S518" s="294" t="s">
        <v>186</v>
      </c>
      <c r="T518" s="294"/>
      <c r="U518" s="254" t="s">
        <v>187</v>
      </c>
      <c r="V518" s="254"/>
      <c r="W518" s="254" t="s">
        <v>188</v>
      </c>
      <c r="X518" s="254"/>
      <c r="Y518" s="254" t="s">
        <v>189</v>
      </c>
      <c r="Z518" s="254"/>
      <c r="AA518" s="254" t="s">
        <v>194</v>
      </c>
      <c r="AB518" s="254"/>
      <c r="AC518" s="254" t="s">
        <v>64</v>
      </c>
      <c r="AD518" s="254"/>
      <c r="AG518" s="12" t="s">
        <v>861</v>
      </c>
      <c r="AJ518" s="12" t="s">
        <v>867</v>
      </c>
      <c r="AL518" t="s">
        <v>867</v>
      </c>
      <c r="AM518" t="s">
        <v>867</v>
      </c>
      <c r="AN518" t="s">
        <v>867</v>
      </c>
      <c r="AO518" t="s">
        <v>867</v>
      </c>
      <c r="AP518" t="s">
        <v>867</v>
      </c>
      <c r="AQ518"/>
      <c r="AR518"/>
      <c r="AT518" s="116" t="s">
        <v>863</v>
      </c>
      <c r="AU518" s="117" t="s">
        <v>864</v>
      </c>
      <c r="AV518" s="125" t="s">
        <v>865</v>
      </c>
      <c r="AW518" s="117" t="s">
        <v>868</v>
      </c>
      <c r="AY518" t="s">
        <v>867</v>
      </c>
      <c r="AZ518" t="s">
        <v>867</v>
      </c>
      <c r="BA518" t="s">
        <v>867</v>
      </c>
      <c r="BB518" t="s">
        <v>867</v>
      </c>
      <c r="BC518" t="s">
        <v>867</v>
      </c>
    </row>
    <row r="519" spans="1:58" ht="15" customHeight="1" x14ac:dyDescent="0.25">
      <c r="C519" s="16" t="s">
        <v>27</v>
      </c>
      <c r="D519" s="281" t="s">
        <v>117</v>
      </c>
      <c r="E519" s="281"/>
      <c r="F519" s="281"/>
      <c r="G519" s="281"/>
      <c r="H519" s="281"/>
      <c r="I519" s="281"/>
      <c r="J519" s="281"/>
      <c r="K519" s="281"/>
      <c r="L519" s="281"/>
      <c r="M519" s="281"/>
      <c r="N519" s="281"/>
      <c r="O519" s="281"/>
      <c r="P519" s="278"/>
      <c r="Q519" s="279"/>
      <c r="R519" s="280"/>
      <c r="S519" s="248"/>
      <c r="T519" s="248"/>
      <c r="U519" s="244"/>
      <c r="V519" s="246"/>
      <c r="W519" s="244"/>
      <c r="X519" s="246"/>
      <c r="Y519" s="244"/>
      <c r="Z519" s="246"/>
      <c r="AA519" s="244"/>
      <c r="AB519" s="246"/>
      <c r="AC519" s="244"/>
      <c r="AD519" s="246"/>
      <c r="AJ519" s="12">
        <f>IF(OR($AH$517=204,AND(P519="",COUNTBLANK(S519:AD519)=6),AND(P519="X",COUNTBLANK(S519:AD519)=12)),0,1)</f>
        <v>0</v>
      </c>
      <c r="AL519" s="171">
        <f>IF($AH$517=204,0,IF(OR(AND($V$500=0,U536&gt;0),AND($V$500&lt;U536,U536&lt;&gt;"NS")),1,0))</f>
        <v>0</v>
      </c>
      <c r="AM519" s="171">
        <f>IF(AH517=204,0,IF(OR(AND($V$501=0,W536&gt;0),AND($V$501&lt;W536,W536&lt;&gt;"NS")),1,0))</f>
        <v>0</v>
      </c>
      <c r="AN519" s="171">
        <f>IF(AH517=204,0,IF(OR(AND($V$502=0,Y536&gt;0),AND($V$502&lt;Y536,Y536&lt;&gt;"NS")),1,0))</f>
        <v>0</v>
      </c>
      <c r="AO519" s="171">
        <f>IF(AH517=204,0,IF(OR(AND($V$503=0,AA536&gt;0),AND($V$503&lt;AA536,AA536&lt;&gt;"NS")),1,0))</f>
        <v>0</v>
      </c>
      <c r="AP519" s="171">
        <f>IF(AH517=204,0,IF(OR(AND($V$504=0,AC536&gt;0),AND($V$504&lt;AC536,B537&lt;&gt;"NS")),1,0))</f>
        <v>0</v>
      </c>
      <c r="AQ519"/>
      <c r="AR519"/>
      <c r="AT519" s="124">
        <f>S519</f>
        <v>0</v>
      </c>
      <c r="AU519" s="133">
        <f>COUNTIF(U519:AD519,"NS")</f>
        <v>0</v>
      </c>
      <c r="AV519" s="136">
        <f>SUM(U519:AD519)</f>
        <v>0</v>
      </c>
      <c r="AW519" s="135">
        <f>IF($AH$517=204,0,IF(OR(AND(AT519=0,AU519&gt;0),AND(AT519="NS",AV519&gt;0),AND(AT519="NS",AV519=0,AU519=0)),1,IF(OR(AND(AU519&gt;=2,AV519&lt;AT519),AND(AT519="NS",AV519=0,AU519&gt;0),AT519=AV519),0,1)))</f>
        <v>0</v>
      </c>
      <c r="AY519" s="171">
        <f>IF($AH$517=204,0,IF(OR(AND(OR($P$500=2,P500=9),COUNTIF(U519:V535,"NA")=17),AND($P$500=1,COUNTIF(U519:V535,"NA")=0)),0,1))</f>
        <v>0</v>
      </c>
      <c r="AZ519" s="171">
        <f>IF($AH$517=204,0,IF(OR(AND(OR($P$501=2,$P$501=9),COUNTIF(W519:X535,"NA")=17),AND($P$501=1,COUNTIF(W519:X535,"NA")=0)),0,1))</f>
        <v>0</v>
      </c>
      <c r="BA519" s="171">
        <f>IF($AH$517=204,0,IF(OR(AND(OR($P$502=2,$P$502=9),COUNTIF(Y519:Z535,"NA")=17),AND($P$502=1,COUNTIF(Y519:Z535,"NA")=0)),0,1))</f>
        <v>0</v>
      </c>
      <c r="BB519" s="171">
        <f>IF($AH$517=204,0,IF(OR(AND(OR($P$503=2,$P$503=9),COUNTIF(AA519:AB535,"NA")=17),AND($P$503=1,COUNTIF(AA519:AB535,"NA")=0)),0,1))</f>
        <v>0</v>
      </c>
      <c r="BC519" s="171">
        <f>IF($AH$517=204,0,IF(OR(AND(OR($P$504=2,$P$504=9),COUNTIF(AC519:AD535,"NA")=17),AND($P$504=1,COUNTIF(AC519:AD535,"NA")=0)),0,1))</f>
        <v>0</v>
      </c>
    </row>
    <row r="520" spans="1:58" ht="15" customHeight="1" x14ac:dyDescent="0.25">
      <c r="C520" s="16" t="s">
        <v>28</v>
      </c>
      <c r="D520" s="281" t="s">
        <v>118</v>
      </c>
      <c r="E520" s="281"/>
      <c r="F520" s="281"/>
      <c r="G520" s="281"/>
      <c r="H520" s="281"/>
      <c r="I520" s="281"/>
      <c r="J520" s="281"/>
      <c r="K520" s="281"/>
      <c r="L520" s="281"/>
      <c r="M520" s="281"/>
      <c r="N520" s="281"/>
      <c r="O520" s="281"/>
      <c r="P520" s="278"/>
      <c r="Q520" s="279"/>
      <c r="R520" s="280"/>
      <c r="S520" s="248"/>
      <c r="T520" s="248"/>
      <c r="U520" s="244"/>
      <c r="V520" s="246"/>
      <c r="W520" s="244"/>
      <c r="X520" s="246"/>
      <c r="Y520" s="244"/>
      <c r="Z520" s="246"/>
      <c r="AA520" s="244"/>
      <c r="AB520" s="246"/>
      <c r="AC520" s="244"/>
      <c r="AD520" s="246"/>
      <c r="AJ520" s="12">
        <f t="shared" ref="AJ520:AJ535" si="194">IF(OR($AH$517=204,AND(P520="",COUNTBLANK(S520:AD520)=6),AND(P520="X",COUNTBLANK(S520:AD520)=12)),0,1)</f>
        <v>0</v>
      </c>
      <c r="AL520" s="171"/>
      <c r="AM520" s="171"/>
      <c r="AN520" s="171"/>
      <c r="AO520" s="171"/>
      <c r="AP520" s="171"/>
      <c r="AQ520"/>
      <c r="AR520"/>
      <c r="AT520" s="124">
        <f t="shared" ref="AT520:AT535" si="195">S520</f>
        <v>0</v>
      </c>
      <c r="AU520" s="133">
        <f t="shared" ref="AU520:AU535" si="196">COUNTIF(U520:AD520,"NS")</f>
        <v>0</v>
      </c>
      <c r="AV520" s="136">
        <f t="shared" ref="AV520:AV535" si="197">SUM(U520:AD520)</f>
        <v>0</v>
      </c>
      <c r="AW520" s="135">
        <f t="shared" ref="AW520:AW534" si="198">IF($AH$517=204,0,IF(OR(AND(AT520=0,AU520&gt;0),AND(AT520="NS",AV520&gt;0),AND(AT520="NS",AV520=0,AU520=0)),1,IF(OR(AND(AU520&gt;=2,AV520&lt;AT520),AND(AT520="NS",AV520=0,AU520&gt;0),AT520=AV520),0,1)))</f>
        <v>0</v>
      </c>
      <c r="AY520"/>
      <c r="AZ520"/>
      <c r="BA520"/>
      <c r="BB520"/>
      <c r="BC520"/>
      <c r="BD520"/>
      <c r="BE520"/>
      <c r="BF520"/>
    </row>
    <row r="521" spans="1:58" ht="15" customHeight="1" x14ac:dyDescent="0.25">
      <c r="C521" s="16" t="s">
        <v>42</v>
      </c>
      <c r="D521" s="281" t="s">
        <v>119</v>
      </c>
      <c r="E521" s="281"/>
      <c r="F521" s="281"/>
      <c r="G521" s="281"/>
      <c r="H521" s="281"/>
      <c r="I521" s="281"/>
      <c r="J521" s="281"/>
      <c r="K521" s="281"/>
      <c r="L521" s="281"/>
      <c r="M521" s="281"/>
      <c r="N521" s="281"/>
      <c r="O521" s="281"/>
      <c r="P521" s="278"/>
      <c r="Q521" s="279"/>
      <c r="R521" s="280"/>
      <c r="S521" s="248"/>
      <c r="T521" s="248"/>
      <c r="U521" s="244"/>
      <c r="V521" s="246"/>
      <c r="W521" s="244"/>
      <c r="X521" s="246"/>
      <c r="Y521" s="244"/>
      <c r="Z521" s="246"/>
      <c r="AA521" s="244"/>
      <c r="AB521" s="246"/>
      <c r="AC521" s="244"/>
      <c r="AD521" s="246"/>
      <c r="AJ521" s="12">
        <f t="shared" si="194"/>
        <v>0</v>
      </c>
      <c r="AL521" s="171"/>
      <c r="AM521" s="171"/>
      <c r="AN521" s="171"/>
      <c r="AO521" s="171"/>
      <c r="AP521" s="171"/>
      <c r="AQ521"/>
      <c r="AR521"/>
      <c r="AT521" s="124">
        <f t="shared" si="195"/>
        <v>0</v>
      </c>
      <c r="AU521" s="133">
        <f t="shared" si="196"/>
        <v>0</v>
      </c>
      <c r="AV521" s="136">
        <f t="shared" si="197"/>
        <v>0</v>
      </c>
      <c r="AW521" s="135">
        <f>IF($AH$517=204,0,IF(OR(AND(AT521=0,AU521&gt;0),AND(AT521="NS",AV521&gt;0),AND(AT521="NS",AV521=0,AU521=0)),1,IF(OR(AND(AU521&gt;=2,AV521&lt;AT521),AND(AT521="NS",AV521=0,AU521&gt;0),AT521=AV521),0,1)))</f>
        <v>0</v>
      </c>
      <c r="AY521"/>
      <c r="AZ521"/>
      <c r="BA521"/>
      <c r="BB521"/>
      <c r="BC521"/>
      <c r="BD521"/>
      <c r="BE521"/>
      <c r="BF521"/>
    </row>
    <row r="522" spans="1:58" ht="24" customHeight="1" x14ac:dyDescent="0.25">
      <c r="C522" s="16" t="s">
        <v>44</v>
      </c>
      <c r="D522" s="281" t="s">
        <v>190</v>
      </c>
      <c r="E522" s="281"/>
      <c r="F522" s="281"/>
      <c r="G522" s="281"/>
      <c r="H522" s="281"/>
      <c r="I522" s="281"/>
      <c r="J522" s="281"/>
      <c r="K522" s="281"/>
      <c r="L522" s="281"/>
      <c r="M522" s="281"/>
      <c r="N522" s="281"/>
      <c r="O522" s="281"/>
      <c r="P522" s="278"/>
      <c r="Q522" s="279"/>
      <c r="R522" s="280"/>
      <c r="S522" s="248"/>
      <c r="T522" s="248"/>
      <c r="U522" s="244"/>
      <c r="V522" s="246"/>
      <c r="W522" s="244"/>
      <c r="X522" s="246"/>
      <c r="Y522" s="244"/>
      <c r="Z522" s="246"/>
      <c r="AA522" s="244"/>
      <c r="AB522" s="246"/>
      <c r="AC522" s="244"/>
      <c r="AD522" s="246"/>
      <c r="AJ522" s="12">
        <f t="shared" si="194"/>
        <v>0</v>
      </c>
      <c r="AL522" s="171"/>
      <c r="AM522" s="171"/>
      <c r="AN522" s="171"/>
      <c r="AO522" s="171"/>
      <c r="AP522" s="171"/>
      <c r="AQ522"/>
      <c r="AR522"/>
      <c r="AT522" s="124">
        <f t="shared" si="195"/>
        <v>0</v>
      </c>
      <c r="AU522" s="133">
        <f t="shared" si="196"/>
        <v>0</v>
      </c>
      <c r="AV522" s="136">
        <f t="shared" si="197"/>
        <v>0</v>
      </c>
      <c r="AW522" s="135">
        <f t="shared" si="198"/>
        <v>0</v>
      </c>
      <c r="AY522"/>
      <c r="AZ522"/>
      <c r="BA522"/>
      <c r="BB522"/>
      <c r="BC522"/>
      <c r="BD522"/>
      <c r="BE522"/>
      <c r="BF522"/>
    </row>
    <row r="523" spans="1:58" ht="15" customHeight="1" x14ac:dyDescent="0.25">
      <c r="C523" s="16" t="s">
        <v>46</v>
      </c>
      <c r="D523" s="281" t="s">
        <v>121</v>
      </c>
      <c r="E523" s="281"/>
      <c r="F523" s="281"/>
      <c r="G523" s="281"/>
      <c r="H523" s="281"/>
      <c r="I523" s="281"/>
      <c r="J523" s="281"/>
      <c r="K523" s="281"/>
      <c r="L523" s="281"/>
      <c r="M523" s="281"/>
      <c r="N523" s="281"/>
      <c r="O523" s="281"/>
      <c r="P523" s="278"/>
      <c r="Q523" s="279"/>
      <c r="R523" s="280"/>
      <c r="S523" s="248"/>
      <c r="T523" s="248"/>
      <c r="U523" s="244"/>
      <c r="V523" s="246"/>
      <c r="W523" s="244"/>
      <c r="X523" s="246"/>
      <c r="Y523" s="244"/>
      <c r="Z523" s="246"/>
      <c r="AA523" s="244"/>
      <c r="AB523" s="246"/>
      <c r="AC523" s="244"/>
      <c r="AD523" s="246"/>
      <c r="AJ523" s="12">
        <f t="shared" si="194"/>
        <v>0</v>
      </c>
      <c r="AL523" s="171"/>
      <c r="AM523" s="171"/>
      <c r="AN523" s="171"/>
      <c r="AO523" s="171"/>
      <c r="AP523" s="171"/>
      <c r="AQ523"/>
      <c r="AR523"/>
      <c r="AT523" s="124">
        <f t="shared" si="195"/>
        <v>0</v>
      </c>
      <c r="AU523" s="133">
        <f t="shared" si="196"/>
        <v>0</v>
      </c>
      <c r="AV523" s="136">
        <f t="shared" si="197"/>
        <v>0</v>
      </c>
      <c r="AW523" s="135">
        <f t="shared" si="198"/>
        <v>0</v>
      </c>
      <c r="AY523"/>
      <c r="AZ523"/>
      <c r="BA523"/>
      <c r="BB523"/>
      <c r="BC523"/>
      <c r="BD523"/>
      <c r="BE523"/>
      <c r="BF523"/>
    </row>
    <row r="524" spans="1:58" ht="15" customHeight="1" x14ac:dyDescent="0.25">
      <c r="C524" s="16" t="s">
        <v>48</v>
      </c>
      <c r="D524" s="281" t="s">
        <v>122</v>
      </c>
      <c r="E524" s="281"/>
      <c r="F524" s="281"/>
      <c r="G524" s="281"/>
      <c r="H524" s="281"/>
      <c r="I524" s="281"/>
      <c r="J524" s="281"/>
      <c r="K524" s="281"/>
      <c r="L524" s="281"/>
      <c r="M524" s="281"/>
      <c r="N524" s="281"/>
      <c r="O524" s="281"/>
      <c r="P524" s="278"/>
      <c r="Q524" s="279"/>
      <c r="R524" s="280"/>
      <c r="S524" s="248"/>
      <c r="T524" s="248"/>
      <c r="U524" s="244"/>
      <c r="V524" s="246"/>
      <c r="W524" s="244"/>
      <c r="X524" s="246"/>
      <c r="Y524" s="244"/>
      <c r="Z524" s="246"/>
      <c r="AA524" s="244"/>
      <c r="AB524" s="246"/>
      <c r="AC524" s="244"/>
      <c r="AD524" s="246"/>
      <c r="AJ524" s="12">
        <f t="shared" si="194"/>
        <v>0</v>
      </c>
      <c r="AL524" s="171"/>
      <c r="AM524" s="171"/>
      <c r="AN524" s="171"/>
      <c r="AO524" s="171"/>
      <c r="AP524" s="171"/>
      <c r="AQ524"/>
      <c r="AR524"/>
      <c r="AT524" s="124">
        <f t="shared" si="195"/>
        <v>0</v>
      </c>
      <c r="AU524" s="133">
        <f t="shared" si="196"/>
        <v>0</v>
      </c>
      <c r="AV524" s="136">
        <f t="shared" si="197"/>
        <v>0</v>
      </c>
      <c r="AW524" s="135">
        <f t="shared" si="198"/>
        <v>0</v>
      </c>
      <c r="AY524"/>
      <c r="AZ524"/>
      <c r="BA524"/>
      <c r="BB524"/>
      <c r="BC524"/>
      <c r="BD524"/>
      <c r="BE524"/>
      <c r="BF524"/>
    </row>
    <row r="525" spans="1:58" ht="15" customHeight="1" x14ac:dyDescent="0.25">
      <c r="C525" s="16" t="s">
        <v>50</v>
      </c>
      <c r="D525" s="281" t="s">
        <v>123</v>
      </c>
      <c r="E525" s="281"/>
      <c r="F525" s="281"/>
      <c r="G525" s="281"/>
      <c r="H525" s="281"/>
      <c r="I525" s="281"/>
      <c r="J525" s="281"/>
      <c r="K525" s="281"/>
      <c r="L525" s="281"/>
      <c r="M525" s="281"/>
      <c r="N525" s="281"/>
      <c r="O525" s="281"/>
      <c r="P525" s="278"/>
      <c r="Q525" s="279"/>
      <c r="R525" s="280"/>
      <c r="S525" s="248"/>
      <c r="T525" s="248"/>
      <c r="U525" s="244"/>
      <c r="V525" s="246"/>
      <c r="W525" s="244"/>
      <c r="X525" s="246"/>
      <c r="Y525" s="244"/>
      <c r="Z525" s="246"/>
      <c r="AA525" s="244"/>
      <c r="AB525" s="246"/>
      <c r="AC525" s="244"/>
      <c r="AD525" s="246"/>
      <c r="AJ525" s="12">
        <f t="shared" si="194"/>
        <v>0</v>
      </c>
      <c r="AL525" s="171"/>
      <c r="AM525" s="171"/>
      <c r="AN525" s="171"/>
      <c r="AO525" s="171"/>
      <c r="AP525" s="171"/>
      <c r="AT525" s="124">
        <f t="shared" si="195"/>
        <v>0</v>
      </c>
      <c r="AU525" s="133">
        <f t="shared" si="196"/>
        <v>0</v>
      </c>
      <c r="AV525" s="136">
        <f t="shared" si="197"/>
        <v>0</v>
      </c>
      <c r="AW525" s="135">
        <f t="shared" si="198"/>
        <v>0</v>
      </c>
      <c r="AY525"/>
      <c r="AZ525"/>
      <c r="BA525"/>
      <c r="BB525"/>
      <c r="BC525"/>
      <c r="BD525"/>
      <c r="BE525"/>
      <c r="BF525"/>
    </row>
    <row r="526" spans="1:58" ht="15" customHeight="1" x14ac:dyDescent="0.25">
      <c r="C526" s="16" t="s">
        <v>52</v>
      </c>
      <c r="D526" s="281" t="s">
        <v>124</v>
      </c>
      <c r="E526" s="281"/>
      <c r="F526" s="281"/>
      <c r="G526" s="281"/>
      <c r="H526" s="281"/>
      <c r="I526" s="281"/>
      <c r="J526" s="281"/>
      <c r="K526" s="281"/>
      <c r="L526" s="281"/>
      <c r="M526" s="281"/>
      <c r="N526" s="281"/>
      <c r="O526" s="281"/>
      <c r="P526" s="278"/>
      <c r="Q526" s="279"/>
      <c r="R526" s="280"/>
      <c r="S526" s="248"/>
      <c r="T526" s="248"/>
      <c r="U526" s="244"/>
      <c r="V526" s="246"/>
      <c r="W526" s="244"/>
      <c r="X526" s="246"/>
      <c r="Y526" s="244"/>
      <c r="Z526" s="246"/>
      <c r="AA526" s="244"/>
      <c r="AB526" s="246"/>
      <c r="AC526" s="244"/>
      <c r="AD526" s="246"/>
      <c r="AJ526" s="12">
        <f t="shared" si="194"/>
        <v>0</v>
      </c>
      <c r="AL526" s="171"/>
      <c r="AM526" s="171"/>
      <c r="AN526" s="171"/>
      <c r="AO526" s="171"/>
      <c r="AP526" s="171"/>
      <c r="AT526" s="124">
        <f t="shared" si="195"/>
        <v>0</v>
      </c>
      <c r="AU526" s="133">
        <f t="shared" si="196"/>
        <v>0</v>
      </c>
      <c r="AV526" s="136">
        <f t="shared" si="197"/>
        <v>0</v>
      </c>
      <c r="AW526" s="135">
        <f t="shared" si="198"/>
        <v>0</v>
      </c>
      <c r="AY526"/>
      <c r="AZ526"/>
      <c r="BA526"/>
      <c r="BB526"/>
      <c r="BC526"/>
      <c r="BD526"/>
      <c r="BE526"/>
      <c r="BF526"/>
    </row>
    <row r="527" spans="1:58" ht="15" customHeight="1" x14ac:dyDescent="0.25">
      <c r="C527" s="16" t="s">
        <v>30</v>
      </c>
      <c r="D527" s="281" t="s">
        <v>125</v>
      </c>
      <c r="E527" s="281"/>
      <c r="F527" s="281"/>
      <c r="G527" s="281"/>
      <c r="H527" s="281"/>
      <c r="I527" s="281"/>
      <c r="J527" s="281"/>
      <c r="K527" s="281"/>
      <c r="L527" s="281"/>
      <c r="M527" s="281"/>
      <c r="N527" s="281"/>
      <c r="O527" s="281"/>
      <c r="P527" s="278"/>
      <c r="Q527" s="279"/>
      <c r="R527" s="280"/>
      <c r="S527" s="248"/>
      <c r="T527" s="248"/>
      <c r="U527" s="244"/>
      <c r="V527" s="246"/>
      <c r="W527" s="244"/>
      <c r="X527" s="246"/>
      <c r="Y527" s="244"/>
      <c r="Z527" s="246"/>
      <c r="AA527" s="244"/>
      <c r="AB527" s="246"/>
      <c r="AC527" s="244"/>
      <c r="AD527" s="246"/>
      <c r="AJ527" s="12">
        <f t="shared" si="194"/>
        <v>0</v>
      </c>
      <c r="AL527" s="171"/>
      <c r="AM527" s="171"/>
      <c r="AN527" s="171"/>
      <c r="AO527" s="171"/>
      <c r="AP527" s="171"/>
      <c r="AT527" s="124">
        <f t="shared" si="195"/>
        <v>0</v>
      </c>
      <c r="AU527" s="133">
        <f t="shared" si="196"/>
        <v>0</v>
      </c>
      <c r="AV527" s="136">
        <f t="shared" si="197"/>
        <v>0</v>
      </c>
      <c r="AW527" s="135">
        <f t="shared" si="198"/>
        <v>0</v>
      </c>
      <c r="AY527"/>
      <c r="AZ527"/>
      <c r="BA527"/>
      <c r="BB527"/>
      <c r="BC527"/>
      <c r="BD527"/>
      <c r="BE527"/>
      <c r="BF527"/>
    </row>
    <row r="528" spans="1:58" ht="24" customHeight="1" x14ac:dyDescent="0.25">
      <c r="C528" s="16" t="s">
        <v>100</v>
      </c>
      <c r="D528" s="281" t="s">
        <v>126</v>
      </c>
      <c r="E528" s="281"/>
      <c r="F528" s="281"/>
      <c r="G528" s="281"/>
      <c r="H528" s="281"/>
      <c r="I528" s="281"/>
      <c r="J528" s="281"/>
      <c r="K528" s="281"/>
      <c r="L528" s="281"/>
      <c r="M528" s="281"/>
      <c r="N528" s="281"/>
      <c r="O528" s="281"/>
      <c r="P528" s="278"/>
      <c r="Q528" s="279"/>
      <c r="R528" s="280"/>
      <c r="S528" s="248"/>
      <c r="T528" s="248"/>
      <c r="U528" s="244"/>
      <c r="V528" s="246"/>
      <c r="W528" s="244"/>
      <c r="X528" s="246"/>
      <c r="Y528" s="244"/>
      <c r="Z528" s="246"/>
      <c r="AA528" s="244"/>
      <c r="AB528" s="246"/>
      <c r="AC528" s="244"/>
      <c r="AD528" s="246"/>
      <c r="AJ528" s="12">
        <f t="shared" si="194"/>
        <v>0</v>
      </c>
      <c r="AL528" s="171"/>
      <c r="AM528" s="171"/>
      <c r="AN528" s="171"/>
      <c r="AO528" s="171"/>
      <c r="AP528" s="171"/>
      <c r="AT528" s="124">
        <f t="shared" si="195"/>
        <v>0</v>
      </c>
      <c r="AU528" s="133">
        <f t="shared" si="196"/>
        <v>0</v>
      </c>
      <c r="AV528" s="136">
        <f t="shared" si="197"/>
        <v>0</v>
      </c>
      <c r="AW528" s="135">
        <f t="shared" si="198"/>
        <v>0</v>
      </c>
      <c r="AY528"/>
      <c r="AZ528"/>
      <c r="BA528"/>
      <c r="BB528"/>
      <c r="BC528"/>
      <c r="BD528"/>
      <c r="BE528"/>
      <c r="BF528"/>
    </row>
    <row r="529" spans="1:49" ht="15" customHeight="1" x14ac:dyDescent="0.25">
      <c r="C529" s="16" t="s">
        <v>102</v>
      </c>
      <c r="D529" s="281" t="s">
        <v>191</v>
      </c>
      <c r="E529" s="281"/>
      <c r="F529" s="281"/>
      <c r="G529" s="281"/>
      <c r="H529" s="281"/>
      <c r="I529" s="281"/>
      <c r="J529" s="281"/>
      <c r="K529" s="281"/>
      <c r="L529" s="281"/>
      <c r="M529" s="281"/>
      <c r="N529" s="281"/>
      <c r="O529" s="281"/>
      <c r="P529" s="278"/>
      <c r="Q529" s="279"/>
      <c r="R529" s="280"/>
      <c r="S529" s="248"/>
      <c r="T529" s="248"/>
      <c r="U529" s="244"/>
      <c r="V529" s="246"/>
      <c r="W529" s="244"/>
      <c r="X529" s="246"/>
      <c r="Y529" s="244"/>
      <c r="Z529" s="246"/>
      <c r="AA529" s="244"/>
      <c r="AB529" s="246"/>
      <c r="AC529" s="244"/>
      <c r="AD529" s="246"/>
      <c r="AJ529" s="12">
        <f t="shared" si="194"/>
        <v>0</v>
      </c>
      <c r="AL529" s="171"/>
      <c r="AM529" s="171"/>
      <c r="AN529" s="171"/>
      <c r="AO529" s="171"/>
      <c r="AP529" s="171"/>
      <c r="AT529" s="124">
        <f t="shared" si="195"/>
        <v>0</v>
      </c>
      <c r="AU529" s="133">
        <f t="shared" si="196"/>
        <v>0</v>
      </c>
      <c r="AV529" s="136">
        <f t="shared" si="197"/>
        <v>0</v>
      </c>
      <c r="AW529" s="135">
        <f t="shared" si="198"/>
        <v>0</v>
      </c>
    </row>
    <row r="530" spans="1:49" ht="15" customHeight="1" x14ac:dyDescent="0.25">
      <c r="C530" s="16" t="s">
        <v>104</v>
      </c>
      <c r="D530" s="281" t="s">
        <v>127</v>
      </c>
      <c r="E530" s="281"/>
      <c r="F530" s="281"/>
      <c r="G530" s="281"/>
      <c r="H530" s="281"/>
      <c r="I530" s="281"/>
      <c r="J530" s="281"/>
      <c r="K530" s="281"/>
      <c r="L530" s="281"/>
      <c r="M530" s="281"/>
      <c r="N530" s="281"/>
      <c r="O530" s="281"/>
      <c r="P530" s="278"/>
      <c r="Q530" s="279"/>
      <c r="R530" s="280"/>
      <c r="S530" s="248"/>
      <c r="T530" s="248"/>
      <c r="U530" s="244"/>
      <c r="V530" s="246"/>
      <c r="W530" s="244"/>
      <c r="X530" s="246"/>
      <c r="Y530" s="244"/>
      <c r="Z530" s="246"/>
      <c r="AA530" s="244"/>
      <c r="AB530" s="246"/>
      <c r="AC530" s="244"/>
      <c r="AD530" s="246"/>
      <c r="AJ530" s="12">
        <f t="shared" si="194"/>
        <v>0</v>
      </c>
      <c r="AL530" s="171"/>
      <c r="AM530" s="171"/>
      <c r="AN530" s="171"/>
      <c r="AO530" s="171"/>
      <c r="AP530" s="171"/>
      <c r="AT530" s="124">
        <f t="shared" si="195"/>
        <v>0</v>
      </c>
      <c r="AU530" s="133">
        <f t="shared" si="196"/>
        <v>0</v>
      </c>
      <c r="AV530" s="136">
        <f t="shared" si="197"/>
        <v>0</v>
      </c>
      <c r="AW530" s="135">
        <f t="shared" si="198"/>
        <v>0</v>
      </c>
    </row>
    <row r="531" spans="1:49" ht="15" customHeight="1" x14ac:dyDescent="0.25">
      <c r="C531" s="16" t="s">
        <v>106</v>
      </c>
      <c r="D531" s="281" t="s">
        <v>128</v>
      </c>
      <c r="E531" s="281"/>
      <c r="F531" s="281"/>
      <c r="G531" s="281"/>
      <c r="H531" s="281"/>
      <c r="I531" s="281"/>
      <c r="J531" s="281"/>
      <c r="K531" s="281"/>
      <c r="L531" s="281"/>
      <c r="M531" s="281"/>
      <c r="N531" s="281"/>
      <c r="O531" s="281"/>
      <c r="P531" s="278"/>
      <c r="Q531" s="279"/>
      <c r="R531" s="280"/>
      <c r="S531" s="248"/>
      <c r="T531" s="248"/>
      <c r="U531" s="244"/>
      <c r="V531" s="246"/>
      <c r="W531" s="244"/>
      <c r="X531" s="246"/>
      <c r="Y531" s="244"/>
      <c r="Z531" s="246"/>
      <c r="AA531" s="244"/>
      <c r="AB531" s="246"/>
      <c r="AC531" s="244"/>
      <c r="AD531" s="246"/>
      <c r="AJ531" s="12">
        <f t="shared" si="194"/>
        <v>0</v>
      </c>
      <c r="AL531" s="171"/>
      <c r="AM531" s="171"/>
      <c r="AN531" s="171"/>
      <c r="AO531" s="171"/>
      <c r="AP531" s="171"/>
      <c r="AT531" s="124">
        <f t="shared" si="195"/>
        <v>0</v>
      </c>
      <c r="AU531" s="133">
        <f t="shared" si="196"/>
        <v>0</v>
      </c>
      <c r="AV531" s="136">
        <f t="shared" si="197"/>
        <v>0</v>
      </c>
      <c r="AW531" s="135">
        <f t="shared" si="198"/>
        <v>0</v>
      </c>
    </row>
    <row r="532" spans="1:49" ht="15" customHeight="1" x14ac:dyDescent="0.25">
      <c r="C532" s="16" t="s">
        <v>108</v>
      </c>
      <c r="D532" s="281" t="s">
        <v>129</v>
      </c>
      <c r="E532" s="281"/>
      <c r="F532" s="281"/>
      <c r="G532" s="281"/>
      <c r="H532" s="281"/>
      <c r="I532" s="281"/>
      <c r="J532" s="281"/>
      <c r="K532" s="281"/>
      <c r="L532" s="281"/>
      <c r="M532" s="281"/>
      <c r="N532" s="281"/>
      <c r="O532" s="281"/>
      <c r="P532" s="278"/>
      <c r="Q532" s="279"/>
      <c r="R532" s="280"/>
      <c r="S532" s="248"/>
      <c r="T532" s="248"/>
      <c r="U532" s="244"/>
      <c r="V532" s="246"/>
      <c r="W532" s="244"/>
      <c r="X532" s="246"/>
      <c r="Y532" s="244"/>
      <c r="Z532" s="246"/>
      <c r="AA532" s="244"/>
      <c r="AB532" s="246"/>
      <c r="AC532" s="244"/>
      <c r="AD532" s="246"/>
      <c r="AJ532" s="12">
        <f t="shared" si="194"/>
        <v>0</v>
      </c>
      <c r="AL532" s="171"/>
      <c r="AM532" s="171"/>
      <c r="AN532" s="171"/>
      <c r="AO532" s="171"/>
      <c r="AP532" s="171"/>
      <c r="AT532" s="124">
        <f t="shared" si="195"/>
        <v>0</v>
      </c>
      <c r="AU532" s="133">
        <f t="shared" si="196"/>
        <v>0</v>
      </c>
      <c r="AV532" s="136">
        <f t="shared" si="197"/>
        <v>0</v>
      </c>
      <c r="AW532" s="135">
        <f t="shared" si="198"/>
        <v>0</v>
      </c>
    </row>
    <row r="533" spans="1:49" ht="15" customHeight="1" x14ac:dyDescent="0.25">
      <c r="C533" s="16" t="s">
        <v>110</v>
      </c>
      <c r="D533" s="281" t="s">
        <v>130</v>
      </c>
      <c r="E533" s="281"/>
      <c r="F533" s="281"/>
      <c r="G533" s="281"/>
      <c r="H533" s="281"/>
      <c r="I533" s="281"/>
      <c r="J533" s="281"/>
      <c r="K533" s="281"/>
      <c r="L533" s="281"/>
      <c r="M533" s="281"/>
      <c r="N533" s="281"/>
      <c r="O533" s="281"/>
      <c r="P533" s="278"/>
      <c r="Q533" s="279"/>
      <c r="R533" s="280"/>
      <c r="S533" s="248"/>
      <c r="T533" s="248"/>
      <c r="U533" s="244"/>
      <c r="V533" s="246"/>
      <c r="W533" s="244"/>
      <c r="X533" s="246"/>
      <c r="Y533" s="244"/>
      <c r="Z533" s="246"/>
      <c r="AA533" s="244"/>
      <c r="AB533" s="246"/>
      <c r="AC533" s="244"/>
      <c r="AD533" s="246"/>
      <c r="AJ533" s="12">
        <f t="shared" si="194"/>
        <v>0</v>
      </c>
      <c r="AL533" s="171"/>
      <c r="AM533" s="171"/>
      <c r="AN533" s="171"/>
      <c r="AO533" s="171"/>
      <c r="AP533" s="171"/>
      <c r="AT533" s="124">
        <f t="shared" si="195"/>
        <v>0</v>
      </c>
      <c r="AU533" s="133">
        <f t="shared" si="196"/>
        <v>0</v>
      </c>
      <c r="AV533" s="136">
        <f t="shared" si="197"/>
        <v>0</v>
      </c>
      <c r="AW533" s="135">
        <f t="shared" si="198"/>
        <v>0</v>
      </c>
    </row>
    <row r="534" spans="1:49" ht="15" customHeight="1" x14ac:dyDescent="0.25">
      <c r="C534" s="16" t="s">
        <v>112</v>
      </c>
      <c r="D534" s="281" t="s">
        <v>131</v>
      </c>
      <c r="E534" s="281"/>
      <c r="F534" s="281"/>
      <c r="G534" s="281"/>
      <c r="H534" s="281"/>
      <c r="I534" s="281"/>
      <c r="J534" s="281"/>
      <c r="K534" s="281"/>
      <c r="L534" s="281"/>
      <c r="M534" s="281"/>
      <c r="N534" s="281"/>
      <c r="O534" s="281"/>
      <c r="P534" s="278"/>
      <c r="Q534" s="279"/>
      <c r="R534" s="280"/>
      <c r="S534" s="248"/>
      <c r="T534" s="248"/>
      <c r="U534" s="244"/>
      <c r="V534" s="246"/>
      <c r="W534" s="244"/>
      <c r="X534" s="246"/>
      <c r="Y534" s="244"/>
      <c r="Z534" s="246"/>
      <c r="AA534" s="244"/>
      <c r="AB534" s="246"/>
      <c r="AC534" s="244"/>
      <c r="AD534" s="246"/>
      <c r="AJ534" s="12">
        <f t="shared" si="194"/>
        <v>0</v>
      </c>
      <c r="AL534" s="171"/>
      <c r="AM534" s="171"/>
      <c r="AN534" s="171"/>
      <c r="AO534" s="171"/>
      <c r="AP534" s="171"/>
      <c r="AT534" s="124">
        <f t="shared" si="195"/>
        <v>0</v>
      </c>
      <c r="AU534" s="133">
        <f t="shared" si="196"/>
        <v>0</v>
      </c>
      <c r="AV534" s="136">
        <f t="shared" si="197"/>
        <v>0</v>
      </c>
      <c r="AW534" s="135">
        <f t="shared" si="198"/>
        <v>0</v>
      </c>
    </row>
    <row r="535" spans="1:49" ht="15" customHeight="1" x14ac:dyDescent="0.25">
      <c r="C535" s="16" t="s">
        <v>132</v>
      </c>
      <c r="D535" s="351" t="s">
        <v>604</v>
      </c>
      <c r="E535" s="351"/>
      <c r="F535" s="351"/>
      <c r="G535" s="351"/>
      <c r="H535" s="351"/>
      <c r="I535" s="351"/>
      <c r="J535" s="351"/>
      <c r="K535" s="351"/>
      <c r="L535" s="351"/>
      <c r="M535" s="351"/>
      <c r="N535" s="351"/>
      <c r="O535" s="351"/>
      <c r="P535" s="278"/>
      <c r="Q535" s="279"/>
      <c r="R535" s="280"/>
      <c r="S535" s="248"/>
      <c r="T535" s="248"/>
      <c r="U535" s="244"/>
      <c r="V535" s="246"/>
      <c r="W535" s="244"/>
      <c r="X535" s="246"/>
      <c r="Y535" s="244"/>
      <c r="Z535" s="246"/>
      <c r="AA535" s="244"/>
      <c r="AB535" s="246"/>
      <c r="AC535" s="244"/>
      <c r="AD535" s="246"/>
      <c r="AJ535" s="12">
        <f t="shared" si="194"/>
        <v>0</v>
      </c>
      <c r="AL535" s="171"/>
      <c r="AM535" s="171"/>
      <c r="AN535" s="171"/>
      <c r="AO535" s="171"/>
      <c r="AP535" s="171"/>
      <c r="AT535" s="124">
        <f t="shared" si="195"/>
        <v>0</v>
      </c>
      <c r="AU535" s="133">
        <f t="shared" si="196"/>
        <v>0</v>
      </c>
      <c r="AV535" s="136">
        <f t="shared" si="197"/>
        <v>0</v>
      </c>
      <c r="AW535" s="135">
        <f>IF($AH$517=204,0,IF(OR(AND(AT535=0,AU535&gt;0),AND(AT535="NS",AV535&gt;0),AND(AT535="NS",AV535=0,AU535=0)),1,IF(OR(AND(AU535&gt;=2,AV535&lt;AT535),AND(AT535="NS",AV535=0,AU535&gt;0),AT535=AV535),0,1)))</f>
        <v>0</v>
      </c>
    </row>
    <row r="536" spans="1:49" ht="15" customHeight="1" x14ac:dyDescent="0.25">
      <c r="D536" s="41"/>
      <c r="E536" s="41"/>
      <c r="F536" s="41"/>
      <c r="G536" s="41"/>
      <c r="H536" s="41"/>
      <c r="I536" s="41"/>
      <c r="J536" s="41"/>
      <c r="K536" s="41"/>
      <c r="L536" s="41"/>
      <c r="M536" s="41"/>
      <c r="N536" s="41"/>
      <c r="P536" s="68"/>
      <c r="Q536" s="91"/>
      <c r="R536" s="68" t="s">
        <v>53</v>
      </c>
      <c r="S536" s="270">
        <f t="shared" ref="S536:AA536" si="199">IF(AND(SUM(S519:T535)=0,COUNTIF(S519:T535,"NS")&gt;0),"NS",SUM(S519:T535))</f>
        <v>0</v>
      </c>
      <c r="T536" s="270"/>
      <c r="U536" s="232">
        <f t="shared" si="199"/>
        <v>0</v>
      </c>
      <c r="V536" s="233"/>
      <c r="W536" s="232">
        <f t="shared" si="199"/>
        <v>0</v>
      </c>
      <c r="X536" s="233"/>
      <c r="Y536" s="232">
        <f t="shared" si="199"/>
        <v>0</v>
      </c>
      <c r="Z536" s="233"/>
      <c r="AA536" s="232">
        <f t="shared" si="199"/>
        <v>0</v>
      </c>
      <c r="AB536" s="233"/>
      <c r="AC536" s="232">
        <f>IF(AND(SUM(AC519:AD535)=0,COUNTIF(AC519:AD535,"NS")&gt;0),"NS",SUM(AC519:AD535))</f>
        <v>0</v>
      </c>
      <c r="AD536" s="233"/>
      <c r="AJ536" s="130">
        <f>+SUM(AJ519:AJ535)</f>
        <v>0</v>
      </c>
      <c r="AL536"/>
      <c r="AM536"/>
      <c r="AN536"/>
      <c r="AO536"/>
      <c r="AP536"/>
      <c r="AW536" s="130">
        <f>+SUM(AW519:AW535)</f>
        <v>0</v>
      </c>
    </row>
    <row r="537" spans="1:49" ht="15" customHeight="1" x14ac:dyDescent="0.2">
      <c r="B537" s="227" t="str">
        <f>IF(SUM(AY519:BC519)=0,"","Error: Si en la pregunta anterior registró NA, debe registrar NA en la columna correspondiente.")</f>
        <v/>
      </c>
      <c r="C537" s="227"/>
      <c r="D537" s="227"/>
      <c r="E537" s="227"/>
      <c r="F537" s="227"/>
      <c r="G537" s="227"/>
      <c r="H537" s="227"/>
      <c r="I537" s="227"/>
      <c r="J537" s="227"/>
      <c r="K537" s="227"/>
      <c r="L537" s="227"/>
      <c r="M537" s="227"/>
      <c r="N537" s="227"/>
      <c r="O537" s="227"/>
      <c r="P537" s="227"/>
      <c r="Q537" s="227"/>
      <c r="R537" s="227"/>
      <c r="S537" s="227"/>
      <c r="T537" s="227"/>
      <c r="U537" s="227"/>
      <c r="V537" s="227"/>
      <c r="W537" s="227"/>
      <c r="X537" s="227"/>
      <c r="Y537" s="227"/>
      <c r="Z537" s="227"/>
      <c r="AA537" s="227"/>
      <c r="AB537" s="227"/>
      <c r="AC537" s="227"/>
      <c r="AD537" s="227"/>
    </row>
    <row r="538" spans="1:49" ht="24" customHeight="1" x14ac:dyDescent="0.2">
      <c r="C538" s="252" t="s">
        <v>550</v>
      </c>
      <c r="D538" s="252"/>
      <c r="E538" s="252"/>
      <c r="F538" s="252"/>
      <c r="G538" s="252"/>
      <c r="H538" s="252"/>
      <c r="I538" s="252"/>
      <c r="J538" s="252"/>
      <c r="K538" s="252"/>
      <c r="L538" s="252"/>
      <c r="M538" s="252"/>
      <c r="N538" s="252"/>
      <c r="O538" s="252"/>
      <c r="P538" s="252"/>
      <c r="Q538" s="252"/>
      <c r="R538" s="252"/>
      <c r="S538" s="252"/>
      <c r="T538" s="252"/>
      <c r="U538" s="252"/>
      <c r="V538" s="252"/>
      <c r="W538" s="252"/>
      <c r="X538" s="252"/>
      <c r="Y538" s="252"/>
      <c r="Z538" s="252"/>
      <c r="AA538" s="252"/>
      <c r="AB538" s="252"/>
      <c r="AC538" s="252"/>
      <c r="AD538" s="252"/>
    </row>
    <row r="539" spans="1:49" ht="60" customHeight="1" x14ac:dyDescent="0.2">
      <c r="C539" s="295"/>
      <c r="D539" s="295"/>
      <c r="E539" s="295"/>
      <c r="F539" s="295"/>
      <c r="G539" s="295"/>
      <c r="H539" s="295"/>
      <c r="I539" s="295"/>
      <c r="J539" s="295"/>
      <c r="K539" s="295"/>
      <c r="L539" s="295"/>
      <c r="M539" s="295"/>
      <c r="N539" s="295"/>
      <c r="O539" s="295"/>
      <c r="P539" s="295"/>
      <c r="Q539" s="295"/>
      <c r="R539" s="295"/>
      <c r="S539" s="295"/>
      <c r="T539" s="295"/>
      <c r="U539" s="295"/>
      <c r="V539" s="295"/>
      <c r="W539" s="295"/>
      <c r="X539" s="295"/>
      <c r="Y539" s="295"/>
      <c r="Z539" s="295"/>
      <c r="AA539" s="295"/>
      <c r="AB539" s="295"/>
      <c r="AC539" s="295"/>
      <c r="AD539" s="295"/>
    </row>
    <row r="540" spans="1:49" ht="15" customHeight="1" x14ac:dyDescent="0.2">
      <c r="B540" s="226" t="str">
        <f>IF(AJ536=0,"","Error: Debe completar toda la información requerida.")</f>
        <v/>
      </c>
      <c r="C540" s="226"/>
      <c r="D540" s="226"/>
      <c r="E540" s="226"/>
      <c r="F540" s="226"/>
      <c r="G540" s="226"/>
      <c r="H540" s="226"/>
      <c r="I540" s="226"/>
      <c r="J540" s="226"/>
      <c r="K540" s="226"/>
      <c r="L540" s="226"/>
      <c r="M540" s="226"/>
      <c r="N540" s="226"/>
      <c r="O540" s="226"/>
      <c r="P540" s="226"/>
      <c r="Q540" s="226"/>
      <c r="R540" s="226"/>
      <c r="S540" s="226"/>
      <c r="T540" s="226"/>
      <c r="U540" s="226"/>
      <c r="V540" s="226"/>
      <c r="W540" s="226"/>
      <c r="X540" s="226"/>
      <c r="Y540" s="226"/>
      <c r="Z540" s="226"/>
      <c r="AA540" s="226"/>
      <c r="AB540" s="226"/>
      <c r="AC540" s="226"/>
      <c r="AD540" s="226"/>
    </row>
    <row r="541" spans="1:49" ht="15" customHeight="1" x14ac:dyDescent="0.2">
      <c r="B541" s="227" t="str">
        <f>IF(AW536=0,"","Error: Verificar sumas por fila.")</f>
        <v/>
      </c>
      <c r="C541" s="227"/>
      <c r="D541" s="227"/>
      <c r="E541" s="227"/>
      <c r="F541" s="227"/>
      <c r="G541" s="227"/>
      <c r="H541" s="227"/>
      <c r="I541" s="227"/>
      <c r="J541" s="227"/>
      <c r="K541" s="227"/>
      <c r="L541" s="227"/>
      <c r="M541" s="227"/>
      <c r="N541" s="227"/>
      <c r="O541" s="227"/>
      <c r="P541" s="227"/>
      <c r="Q541" s="227"/>
      <c r="R541" s="227"/>
      <c r="S541" s="227"/>
      <c r="T541" s="227"/>
      <c r="U541" s="227"/>
      <c r="V541" s="227"/>
      <c r="W541" s="227"/>
      <c r="X541" s="227"/>
      <c r="Y541" s="227"/>
      <c r="Z541" s="227"/>
      <c r="AA541" s="227"/>
      <c r="AB541" s="227"/>
      <c r="AC541" s="227"/>
      <c r="AD541" s="227"/>
    </row>
    <row r="542" spans="1:49" ht="15" customHeight="1" x14ac:dyDescent="0.2">
      <c r="B542" s="227" t="str">
        <f>IF(SUM(AL519:AP519)=0,"","Error: Verificar que la cantidad de cada tipo de conclusión por fila, no sea mayor a la cantidad correspondiente de la pregunta 25.")</f>
        <v/>
      </c>
      <c r="C542" s="227"/>
      <c r="D542" s="227"/>
      <c r="E542" s="227"/>
      <c r="F542" s="227"/>
      <c r="G542" s="227"/>
      <c r="H542" s="227"/>
      <c r="I542" s="227"/>
      <c r="J542" s="227"/>
      <c r="K542" s="227"/>
      <c r="L542" s="227"/>
      <c r="M542" s="227"/>
      <c r="N542" s="227"/>
      <c r="O542" s="227"/>
      <c r="P542" s="227"/>
      <c r="Q542" s="227"/>
      <c r="R542" s="227"/>
      <c r="S542" s="227"/>
      <c r="T542" s="227"/>
      <c r="U542" s="227"/>
      <c r="V542" s="227"/>
      <c r="W542" s="227"/>
      <c r="X542" s="227"/>
      <c r="Y542" s="227"/>
      <c r="Z542" s="227"/>
      <c r="AA542" s="227"/>
      <c r="AB542" s="227"/>
      <c r="AC542" s="227"/>
      <c r="AD542" s="227"/>
    </row>
    <row r="543" spans="1:49" ht="24" customHeight="1" x14ac:dyDescent="0.2">
      <c r="A543" s="6" t="s">
        <v>185</v>
      </c>
      <c r="B543" s="271" t="s">
        <v>665</v>
      </c>
      <c r="C543" s="271"/>
      <c r="D543" s="271"/>
      <c r="E543" s="271"/>
      <c r="F543" s="271"/>
      <c r="G543" s="271"/>
      <c r="H543" s="271"/>
      <c r="I543" s="271"/>
      <c r="J543" s="271"/>
      <c r="K543" s="271"/>
      <c r="L543" s="271"/>
      <c r="M543" s="271"/>
      <c r="N543" s="271"/>
      <c r="O543" s="271"/>
      <c r="P543" s="271"/>
      <c r="Q543" s="271"/>
      <c r="R543" s="271"/>
      <c r="S543" s="271"/>
      <c r="T543" s="271"/>
      <c r="U543" s="271"/>
      <c r="V543" s="271"/>
      <c r="W543" s="271"/>
      <c r="X543" s="271"/>
      <c r="Y543" s="271"/>
      <c r="Z543" s="271"/>
      <c r="AA543" s="271"/>
      <c r="AB543" s="271"/>
      <c r="AC543" s="271"/>
      <c r="AD543" s="271"/>
    </row>
    <row r="544" spans="1:49" ht="36" customHeight="1" x14ac:dyDescent="0.2">
      <c r="A544" s="6"/>
      <c r="B544" s="76"/>
      <c r="C544" s="252" t="s">
        <v>851</v>
      </c>
      <c r="D544" s="253"/>
      <c r="E544" s="253"/>
      <c r="F544" s="253"/>
      <c r="G544" s="253"/>
      <c r="H544" s="253"/>
      <c r="I544" s="253"/>
      <c r="J544" s="253"/>
      <c r="K544" s="253"/>
      <c r="L544" s="253"/>
      <c r="M544" s="253"/>
      <c r="N544" s="253"/>
      <c r="O544" s="253"/>
      <c r="P544" s="253"/>
      <c r="Q544" s="253"/>
      <c r="R544" s="253"/>
      <c r="S544" s="253"/>
      <c r="T544" s="253"/>
      <c r="U544" s="253"/>
      <c r="V544" s="253"/>
      <c r="W544" s="253"/>
      <c r="X544" s="253"/>
      <c r="Y544" s="253"/>
      <c r="Z544" s="253"/>
      <c r="AA544" s="253"/>
      <c r="AB544" s="253"/>
      <c r="AC544" s="253"/>
      <c r="AD544" s="253"/>
    </row>
    <row r="545" spans="1:64" ht="15" customHeight="1" x14ac:dyDescent="0.2">
      <c r="A545" s="6"/>
      <c r="B545" s="76"/>
      <c r="C545" s="253" t="s">
        <v>649</v>
      </c>
      <c r="D545" s="253"/>
      <c r="E545" s="253"/>
      <c r="F545" s="253"/>
      <c r="G545" s="253"/>
      <c r="H545" s="253"/>
      <c r="I545" s="253"/>
      <c r="J545" s="253"/>
      <c r="K545" s="253"/>
      <c r="L545" s="253"/>
      <c r="M545" s="253"/>
      <c r="N545" s="253"/>
      <c r="O545" s="253"/>
      <c r="P545" s="253"/>
      <c r="Q545" s="253"/>
      <c r="R545" s="253"/>
      <c r="S545" s="253"/>
      <c r="T545" s="253"/>
      <c r="U545" s="253"/>
      <c r="V545" s="253"/>
      <c r="W545" s="253"/>
      <c r="X545" s="253"/>
      <c r="Y545" s="253"/>
      <c r="Z545" s="253"/>
      <c r="AA545" s="253"/>
      <c r="AB545" s="253"/>
      <c r="AC545" s="253"/>
      <c r="AD545" s="253"/>
    </row>
    <row r="546" spans="1:64" ht="24" customHeight="1" x14ac:dyDescent="0.2">
      <c r="A546" s="6"/>
      <c r="B546" s="76"/>
      <c r="C546" s="252" t="s">
        <v>668</v>
      </c>
      <c r="D546" s="253"/>
      <c r="E546" s="253"/>
      <c r="F546" s="253"/>
      <c r="G546" s="253"/>
      <c r="H546" s="253"/>
      <c r="I546" s="253"/>
      <c r="J546" s="253"/>
      <c r="K546" s="253"/>
      <c r="L546" s="253"/>
      <c r="M546" s="253"/>
      <c r="N546" s="253"/>
      <c r="O546" s="253"/>
      <c r="P546" s="253"/>
      <c r="Q546" s="253"/>
      <c r="R546" s="253"/>
      <c r="S546" s="253"/>
      <c r="T546" s="253"/>
      <c r="U546" s="253"/>
      <c r="V546" s="253"/>
      <c r="W546" s="253"/>
      <c r="X546" s="253"/>
      <c r="Y546" s="253"/>
      <c r="Z546" s="253"/>
      <c r="AA546" s="253"/>
      <c r="AB546" s="253"/>
      <c r="AC546" s="253"/>
      <c r="AD546" s="253"/>
      <c r="AG546" s="12" t="s">
        <v>862</v>
      </c>
      <c r="AH546" s="12">
        <f>COUNTBLANK(S550:AD558)</f>
        <v>108</v>
      </c>
    </row>
    <row r="547" spans="1:64" ht="15" customHeight="1" x14ac:dyDescent="0.2"/>
    <row r="548" spans="1:64" ht="24" customHeight="1" x14ac:dyDescent="0.25">
      <c r="C548" s="282" t="s">
        <v>193</v>
      </c>
      <c r="D548" s="283"/>
      <c r="E548" s="283"/>
      <c r="F548" s="283"/>
      <c r="G548" s="283"/>
      <c r="H548" s="283"/>
      <c r="I548" s="283"/>
      <c r="J548" s="283"/>
      <c r="K548" s="283"/>
      <c r="L548" s="283"/>
      <c r="M548" s="283"/>
      <c r="N548" s="283"/>
      <c r="O548" s="283"/>
      <c r="P548" s="283"/>
      <c r="Q548" s="283"/>
      <c r="R548" s="284"/>
      <c r="S548" s="232" t="s">
        <v>663</v>
      </c>
      <c r="T548" s="266"/>
      <c r="U548" s="266"/>
      <c r="V548" s="266"/>
      <c r="W548" s="266"/>
      <c r="X548" s="266"/>
      <c r="Y548" s="266"/>
      <c r="Z548" s="266"/>
      <c r="AA548" s="266"/>
      <c r="AB548" s="266"/>
      <c r="AC548" s="266"/>
      <c r="AD548" s="233"/>
      <c r="AG548" s="12" t="s">
        <v>933</v>
      </c>
      <c r="AL548" s="12" t="s">
        <v>934</v>
      </c>
      <c r="AT548" s="12" t="s">
        <v>935</v>
      </c>
      <c r="BA548" s="12" t="s">
        <v>937</v>
      </c>
      <c r="BG548"/>
      <c r="BH548"/>
      <c r="BI548"/>
      <c r="BJ548"/>
      <c r="BK548"/>
      <c r="BL548"/>
    </row>
    <row r="549" spans="1:64" ht="84" customHeight="1" x14ac:dyDescent="0.25">
      <c r="C549" s="285"/>
      <c r="D549" s="286"/>
      <c r="E549" s="286"/>
      <c r="F549" s="286"/>
      <c r="G549" s="286"/>
      <c r="H549" s="286"/>
      <c r="I549" s="286"/>
      <c r="J549" s="286"/>
      <c r="K549" s="286"/>
      <c r="L549" s="286"/>
      <c r="M549" s="286"/>
      <c r="N549" s="286"/>
      <c r="O549" s="286"/>
      <c r="P549" s="286"/>
      <c r="Q549" s="286"/>
      <c r="R549" s="287"/>
      <c r="S549" s="232" t="s">
        <v>57</v>
      </c>
      <c r="T549" s="233"/>
      <c r="U549" s="254" t="s">
        <v>187</v>
      </c>
      <c r="V549" s="254"/>
      <c r="W549" s="254" t="s">
        <v>188</v>
      </c>
      <c r="X549" s="254"/>
      <c r="Y549" s="254" t="s">
        <v>189</v>
      </c>
      <c r="Z549" s="254"/>
      <c r="AA549" s="254" t="s">
        <v>194</v>
      </c>
      <c r="AB549" s="254"/>
      <c r="AC549" s="254" t="s">
        <v>64</v>
      </c>
      <c r="AD549" s="254"/>
      <c r="AG549" s="180" t="s">
        <v>863</v>
      </c>
      <c r="AH549" s="181" t="s">
        <v>864</v>
      </c>
      <c r="AI549" s="182" t="s">
        <v>865</v>
      </c>
      <c r="AJ549" s="181" t="s">
        <v>868</v>
      </c>
      <c r="AM549" s="12" t="s">
        <v>884</v>
      </c>
      <c r="AN549" s="12" t="s">
        <v>879</v>
      </c>
      <c r="AO549" s="12" t="s">
        <v>880</v>
      </c>
      <c r="AP549" s="12" t="s">
        <v>881</v>
      </c>
      <c r="AQ549" s="183" t="s">
        <v>936</v>
      </c>
      <c r="AR549" s="184" t="s">
        <v>882</v>
      </c>
      <c r="AS549" s="182"/>
      <c r="AT549" t="s">
        <v>867</v>
      </c>
      <c r="AU549" t="s">
        <v>867</v>
      </c>
      <c r="AV549" t="s">
        <v>867</v>
      </c>
      <c r="AW549" t="s">
        <v>867</v>
      </c>
      <c r="AX549" t="s">
        <v>867</v>
      </c>
      <c r="BB549" s="12" t="s">
        <v>879</v>
      </c>
      <c r="BC549" s="12" t="s">
        <v>880</v>
      </c>
      <c r="BD549" s="12" t="s">
        <v>881</v>
      </c>
      <c r="BE549" s="183" t="s">
        <v>936</v>
      </c>
      <c r="BF549" s="184" t="s">
        <v>882</v>
      </c>
      <c r="BG549"/>
      <c r="BH549"/>
      <c r="BI549"/>
      <c r="BJ549"/>
      <c r="BK549"/>
      <c r="BL549"/>
    </row>
    <row r="550" spans="1:64" ht="15" customHeight="1" x14ac:dyDescent="0.25">
      <c r="C550" s="16" t="s">
        <v>27</v>
      </c>
      <c r="D550" s="275" t="s">
        <v>168</v>
      </c>
      <c r="E550" s="276"/>
      <c r="F550" s="276"/>
      <c r="G550" s="276"/>
      <c r="H550" s="276"/>
      <c r="I550" s="276"/>
      <c r="J550" s="276"/>
      <c r="K550" s="276"/>
      <c r="L550" s="276"/>
      <c r="M550" s="276"/>
      <c r="N550" s="276"/>
      <c r="O550" s="276"/>
      <c r="P550" s="276"/>
      <c r="Q550" s="276"/>
      <c r="R550" s="277"/>
      <c r="S550" s="244"/>
      <c r="T550" s="246"/>
      <c r="U550" s="244"/>
      <c r="V550" s="246"/>
      <c r="W550" s="244"/>
      <c r="X550" s="246"/>
      <c r="Y550" s="244"/>
      <c r="Z550" s="246"/>
      <c r="AA550" s="244"/>
      <c r="AB550" s="246"/>
      <c r="AC550" s="244"/>
      <c r="AD550" s="246"/>
      <c r="AG550" s="183">
        <f>S550</f>
        <v>0</v>
      </c>
      <c r="AH550" s="185">
        <f>COUNTIF(U550:AD550,"NS")</f>
        <v>0</v>
      </c>
      <c r="AI550" s="186">
        <f>SUM(U550:AD550)</f>
        <v>0</v>
      </c>
      <c r="AJ550" s="180">
        <f>IF($AH$546=108,0,IF(OR(AND(AG550=0,AH550&gt;0),AND(AG550="NS",AI550&gt;0),AND(AG550="NS",AI550=0,AH550=0)),1,IF(OR(AND(AH550&gt;=2,AI550&lt;AG550),AND(AG550="NS",AI550=0,AH550&gt;0),AG550=AI550),0,1)))</f>
        <v>0</v>
      </c>
      <c r="AL550" s="12" t="s">
        <v>884</v>
      </c>
      <c r="AM550" s="12">
        <f>S550</f>
        <v>0</v>
      </c>
      <c r="AN550" s="12">
        <f>U550</f>
        <v>0</v>
      </c>
      <c r="AO550" s="12">
        <f>W550</f>
        <v>0</v>
      </c>
      <c r="AP550" s="12">
        <f>Y550</f>
        <v>0</v>
      </c>
      <c r="AQ550" s="12">
        <f>AA550</f>
        <v>0</v>
      </c>
      <c r="AR550" s="12">
        <f>AC550</f>
        <v>0</v>
      </c>
      <c r="AS550" s="186"/>
      <c r="AT550" s="171">
        <f>IF($AH$546=108,0,IF(OR(AND(OR($P$500=2,$P$500=9),COUNTIF(U550:V558,"NA")=9),AND($P$500=1,COUNTIF(U550:V558,"NA")=0)),0,1))</f>
        <v>0</v>
      </c>
      <c r="AU550" s="171">
        <f>IF($AH$546=108,0,IF(OR(AND(OR($P$501=2,$P$501=9),COUNTIF(W550:X558,"NA")=9),AND($P$501=1,COUNTIF(W550:X558,"NA")=0)),0,1))</f>
        <v>0</v>
      </c>
      <c r="AV550" s="171">
        <f>IF($AH$546=108,0,IF(OR(AND(OR($P$502=2,$P$502=9),COUNTIF(Y550:Z558,"NA")=9),AND($P$502=1,COUNTIF(Y550:Z558,"NA")=0)),0,1))</f>
        <v>0</v>
      </c>
      <c r="AW550" s="171">
        <f>IF($AH$546=108,0,IF(OR(AND(OR($P$503=2,$P$503=9),COUNTIF(AA550:AB558,"NA")=9),AND($P$503=1,COUNTIF(AA550:AB558,"NA")=0)),0,1))</f>
        <v>0</v>
      </c>
      <c r="AX550" s="171">
        <f>IF($AH$546=108,0,IF(OR(AND(OR($P$504=2,$P$504=9),COUNTIF(AC550:AD558,"NA")=9),AND($P$504=1,COUNTIF(AC550:AD558,"NA")=0)),0,1))</f>
        <v>0</v>
      </c>
      <c r="BA550" s="12" t="s">
        <v>884</v>
      </c>
      <c r="BB550" s="12">
        <f>$V$500</f>
        <v>0</v>
      </c>
      <c r="BC550" s="12">
        <f>$V$501</f>
        <v>0</v>
      </c>
      <c r="BD550" s="12">
        <f>$V$502</f>
        <v>0</v>
      </c>
      <c r="BE550" s="12">
        <f>$V$503</f>
        <v>0</v>
      </c>
      <c r="BF550" s="12">
        <f>$V$504</f>
        <v>0</v>
      </c>
      <c r="BG550"/>
      <c r="BH550"/>
      <c r="BI550"/>
      <c r="BJ550"/>
      <c r="BK550"/>
      <c r="BL550"/>
    </row>
    <row r="551" spans="1:64" ht="15" customHeight="1" x14ac:dyDescent="0.25">
      <c r="C551" s="318" t="s">
        <v>642</v>
      </c>
      <c r="D551" s="319"/>
      <c r="E551" s="275" t="s">
        <v>643</v>
      </c>
      <c r="F551" s="276"/>
      <c r="G551" s="276"/>
      <c r="H551" s="276"/>
      <c r="I551" s="276"/>
      <c r="J551" s="276"/>
      <c r="K551" s="276"/>
      <c r="L551" s="276"/>
      <c r="M551" s="276"/>
      <c r="N551" s="276"/>
      <c r="O551" s="276"/>
      <c r="P551" s="276"/>
      <c r="Q551" s="276"/>
      <c r="R551" s="277"/>
      <c r="S551" s="244"/>
      <c r="T551" s="246"/>
      <c r="U551" s="244"/>
      <c r="V551" s="246"/>
      <c r="W551" s="244"/>
      <c r="X551" s="246"/>
      <c r="Y551" s="244"/>
      <c r="Z551" s="246"/>
      <c r="AA551" s="244"/>
      <c r="AB551" s="246"/>
      <c r="AC551" s="244"/>
      <c r="AD551" s="246"/>
      <c r="AG551" s="183">
        <f t="shared" ref="AG551:AG558" si="200">S551</f>
        <v>0</v>
      </c>
      <c r="AH551" s="185">
        <f t="shared" ref="AH551:AH558" si="201">COUNTIF(U551:AD551,"NS")</f>
        <v>0</v>
      </c>
      <c r="AI551" s="186">
        <f t="shared" ref="AI551:AI558" si="202">SUM(U551:AD551)</f>
        <v>0</v>
      </c>
      <c r="AJ551" s="180">
        <f t="shared" ref="AJ551:AJ557" si="203">IF($AH$546=108,0,IF(OR(AND(AG551=0,AH551&gt;0),AND(AG551="NS",AI551&gt;0),AND(AG551="NS",AI551=0,AH551=0)),1,IF(OR(AND(AH551&gt;=2,AI551&lt;AG551),AND(AG551="NS",AI551=0,AH551&gt;0),AG551=AI551),0,1)))</f>
        <v>0</v>
      </c>
      <c r="AL551" s="12" t="s">
        <v>864</v>
      </c>
      <c r="AM551" s="185">
        <f>COUNTIF(S551:T553,"NS")</f>
        <v>0</v>
      </c>
      <c r="AN551" s="185">
        <f>COUNTIF(U551:V553,"NS")</f>
        <v>0</v>
      </c>
      <c r="AO551" s="185">
        <f>COUNTIF(W551:X553,"NS")</f>
        <v>0</v>
      </c>
      <c r="AP551" s="185">
        <f>COUNTIF(Y551:Z553,"NS")</f>
        <v>0</v>
      </c>
      <c r="AQ551" s="185">
        <f>COUNTIF(AA551:AB553,"NS")</f>
        <v>0</v>
      </c>
      <c r="AR551" s="185">
        <f>COUNTIF(AC551:AD553,"NS")</f>
        <v>0</v>
      </c>
      <c r="BA551" s="12" t="s">
        <v>864</v>
      </c>
      <c r="BB551" s="185">
        <f>COUNTIF(U550,"NS")+COUNTIF(U554:V558,"NS")</f>
        <v>0</v>
      </c>
      <c r="BC551" s="185">
        <f>COUNTIF(W550,"NS")+COUNTIF(W554:X558,"NS")</f>
        <v>0</v>
      </c>
      <c r="BD551" s="185">
        <f>COUNTIF(Y550,"NS")+COUNTIF(Y554:Z558,"NS")</f>
        <v>0</v>
      </c>
      <c r="BE551" s="185">
        <f>COUNTIF(AA550,"NS")+COUNTIF(AA554:AB558,"NS")</f>
        <v>0</v>
      </c>
      <c r="BF551" s="185">
        <f>COUNTIF(AC550,"NS")+COUNTIF(AC554:AD558,"NS")</f>
        <v>0</v>
      </c>
      <c r="BG551"/>
      <c r="BH551"/>
      <c r="BI551"/>
      <c r="BJ551"/>
      <c r="BK551"/>
      <c r="BL551"/>
    </row>
    <row r="552" spans="1:64" ht="24" customHeight="1" x14ac:dyDescent="0.25">
      <c r="C552" s="318" t="s">
        <v>644</v>
      </c>
      <c r="D552" s="319"/>
      <c r="E552" s="275" t="s">
        <v>645</v>
      </c>
      <c r="F552" s="276"/>
      <c r="G552" s="276"/>
      <c r="H552" s="276"/>
      <c r="I552" s="276"/>
      <c r="J552" s="276"/>
      <c r="K552" s="276"/>
      <c r="L552" s="276"/>
      <c r="M552" s="276"/>
      <c r="N552" s="276"/>
      <c r="O552" s="276"/>
      <c r="P552" s="276"/>
      <c r="Q552" s="276"/>
      <c r="R552" s="277"/>
      <c r="S552" s="244"/>
      <c r="T552" s="246"/>
      <c r="U552" s="244"/>
      <c r="V552" s="246"/>
      <c r="W552" s="244"/>
      <c r="X552" s="246"/>
      <c r="Y552" s="244"/>
      <c r="Z552" s="246"/>
      <c r="AA552" s="244"/>
      <c r="AB552" s="246"/>
      <c r="AC552" s="244"/>
      <c r="AD552" s="246"/>
      <c r="AG552" s="183">
        <f t="shared" si="200"/>
        <v>0</v>
      </c>
      <c r="AH552" s="185">
        <f t="shared" si="201"/>
        <v>0</v>
      </c>
      <c r="AI552" s="186">
        <f t="shared" si="202"/>
        <v>0</v>
      </c>
      <c r="AJ552" s="180">
        <f t="shared" si="203"/>
        <v>0</v>
      </c>
      <c r="AL552" s="12" t="s">
        <v>865</v>
      </c>
      <c r="AM552" s="12">
        <f>SUM(S551:T553)</f>
        <v>0</v>
      </c>
      <c r="AN552" s="12">
        <f>SUM(U551:V553)</f>
        <v>0</v>
      </c>
      <c r="AO552" s="12">
        <f>SUM(W551:X553)</f>
        <v>0</v>
      </c>
      <c r="AP552" s="12">
        <f>SUM(Y551:Z553)</f>
        <v>0</v>
      </c>
      <c r="AQ552" s="12">
        <f>SUM(AA551:AB553)</f>
        <v>0</v>
      </c>
      <c r="AR552" s="12">
        <f>SUM(AC551:AD553)</f>
        <v>0</v>
      </c>
      <c r="BA552" s="12" t="s">
        <v>865</v>
      </c>
      <c r="BB552" s="12">
        <f>SUM(U550,U554:V558)</f>
        <v>0</v>
      </c>
      <c r="BC552" s="12">
        <f>SUM(W550,W554:X558)</f>
        <v>0</v>
      </c>
      <c r="BD552" s="12">
        <f>SUM(Y550,Y554:Z558)</f>
        <v>0</v>
      </c>
      <c r="BE552" s="12">
        <f>SUM(AA550,AA554:AB558)</f>
        <v>0</v>
      </c>
      <c r="BF552" s="12">
        <f>SUM(AC550,AC554:AD558)</f>
        <v>0</v>
      </c>
      <c r="BG552"/>
      <c r="BH552"/>
      <c r="BI552"/>
      <c r="BJ552"/>
      <c r="BK552"/>
      <c r="BL552"/>
    </row>
    <row r="553" spans="1:64" ht="24" customHeight="1" x14ac:dyDescent="0.25">
      <c r="C553" s="318" t="s">
        <v>646</v>
      </c>
      <c r="D553" s="319"/>
      <c r="E553" s="275" t="s">
        <v>671</v>
      </c>
      <c r="F553" s="276"/>
      <c r="G553" s="276"/>
      <c r="H553" s="276"/>
      <c r="I553" s="276"/>
      <c r="J553" s="276"/>
      <c r="K553" s="276"/>
      <c r="L553" s="276"/>
      <c r="M553" s="276"/>
      <c r="N553" s="276"/>
      <c r="O553" s="276"/>
      <c r="P553" s="276"/>
      <c r="Q553" s="276"/>
      <c r="R553" s="277"/>
      <c r="S553" s="244"/>
      <c r="T553" s="246"/>
      <c r="U553" s="244"/>
      <c r="V553" s="246"/>
      <c r="W553" s="244"/>
      <c r="X553" s="246"/>
      <c r="Y553" s="244"/>
      <c r="Z553" s="246"/>
      <c r="AA553" s="244"/>
      <c r="AB553" s="246"/>
      <c r="AC553" s="244"/>
      <c r="AD553" s="246"/>
      <c r="AG553" s="183">
        <f t="shared" si="200"/>
        <v>0</v>
      </c>
      <c r="AH553" s="185">
        <f t="shared" si="201"/>
        <v>0</v>
      </c>
      <c r="AI553" s="186">
        <f t="shared" si="202"/>
        <v>0</v>
      </c>
      <c r="AJ553" s="180">
        <f t="shared" si="203"/>
        <v>0</v>
      </c>
      <c r="AL553" s="12" t="s">
        <v>883</v>
      </c>
      <c r="AM553" s="12">
        <f>COUNTIF(S551:T553,"NA")</f>
        <v>0</v>
      </c>
      <c r="AN553" s="12">
        <f>COUNTIF(U551:V553,"NA")</f>
        <v>0</v>
      </c>
      <c r="AO553" s="12">
        <f>COUNTIF(W551:X553,"NA")</f>
        <v>0</v>
      </c>
      <c r="AP553" s="12">
        <f>COUNTIF(Y551:Z553,"NA")</f>
        <v>0</v>
      </c>
      <c r="AQ553" s="12">
        <f>COUNTIF(AA551:AB553,"NA")</f>
        <v>0</v>
      </c>
      <c r="AR553" s="12">
        <f>COUNTIF(AC551:AD553,"NA")</f>
        <v>0</v>
      </c>
      <c r="BA553" s="12" t="s">
        <v>883</v>
      </c>
      <c r="BB553" s="12">
        <f>COUNTIF(U550:V558,"NA")</f>
        <v>0</v>
      </c>
      <c r="BC553" s="12">
        <f>COUNTIF(W550:X558,"NA")</f>
        <v>0</v>
      </c>
      <c r="BD553" s="12">
        <f>COUNTIF(Y550:Z558,"NA")</f>
        <v>0</v>
      </c>
      <c r="BE553" s="12">
        <f>COUNTIF(AA550:AB558,"NA")</f>
        <v>0</v>
      </c>
      <c r="BF553" s="12">
        <f>COUNTIF(AC550:AD558,"NA")</f>
        <v>0</v>
      </c>
      <c r="BG553"/>
      <c r="BH553"/>
      <c r="BI553"/>
      <c r="BJ553"/>
      <c r="BK553"/>
      <c r="BL553"/>
    </row>
    <row r="554" spans="1:64" ht="24" customHeight="1" x14ac:dyDescent="0.25">
      <c r="C554" s="16" t="s">
        <v>28</v>
      </c>
      <c r="D554" s="275" t="s">
        <v>169</v>
      </c>
      <c r="E554" s="276"/>
      <c r="F554" s="276"/>
      <c r="G554" s="276"/>
      <c r="H554" s="276"/>
      <c r="I554" s="276"/>
      <c r="J554" s="276"/>
      <c r="K554" s="276"/>
      <c r="L554" s="276"/>
      <c r="M554" s="276"/>
      <c r="N554" s="276"/>
      <c r="O554" s="276"/>
      <c r="P554" s="276"/>
      <c r="Q554" s="276"/>
      <c r="R554" s="277"/>
      <c r="S554" s="244"/>
      <c r="T554" s="246"/>
      <c r="U554" s="244"/>
      <c r="V554" s="246"/>
      <c r="W554" s="244"/>
      <c r="X554" s="246"/>
      <c r="Y554" s="244"/>
      <c r="Z554" s="246"/>
      <c r="AA554" s="244"/>
      <c r="AB554" s="246"/>
      <c r="AC554" s="244"/>
      <c r="AD554" s="246"/>
      <c r="AG554" s="183">
        <f t="shared" si="200"/>
        <v>0</v>
      </c>
      <c r="AH554" s="185">
        <f t="shared" si="201"/>
        <v>0</v>
      </c>
      <c r="AI554" s="186">
        <f t="shared" si="202"/>
        <v>0</v>
      </c>
      <c r="AJ554" s="180">
        <f t="shared" si="203"/>
        <v>0</v>
      </c>
      <c r="AL554" s="12" t="s">
        <v>868</v>
      </c>
      <c r="AM554" s="180">
        <f>IF($AH$546=108,0,IF(OR(AND(AM550=0,AM551&gt;0),AND(AM550="NS",AM552&gt;0),AND(AM550="NS",AM552=0,AM551=0)),1,IF(OR(AND(AM550="NA",AM553=3),AND(AM551&gt;=2,AM552&lt;AM550),AND(AM550="NS",AM552=0,AM551&gt;0),AM550=AM552),0,1)))</f>
        <v>0</v>
      </c>
      <c r="AN554" s="180">
        <f t="shared" ref="AN554:AQ554" si="204">IF($AH$546=108,0,IF(OR(AND(AN550=0,AN551&gt;0),AND(AN550="NS",AN552&gt;0),AND(AN550="NS",AN552=0,AN551=0)),1,IF(OR(AND(AN550="NA",AN553=3),AND(AN551&gt;=2,AN552&lt;AN550),AND(AN550="NS",AN552=0,AN551&gt;0),AN550=AN552),0,1)))</f>
        <v>0</v>
      </c>
      <c r="AO554" s="180">
        <f t="shared" si="204"/>
        <v>0</v>
      </c>
      <c r="AP554" s="180">
        <f t="shared" si="204"/>
        <v>0</v>
      </c>
      <c r="AQ554" s="180">
        <f t="shared" si="204"/>
        <v>0</v>
      </c>
      <c r="AR554" s="180">
        <f>IF($AH$546=108,0,IF(OR(AND(AR550=0,AR551&gt;0),AND(AR550="NS",AR552&gt;0),AND(AR550="NS",AR552=0,AR551=0)),1,IF(OR(AND(AR550="NA",AR553=3),AND(AR551&gt;=2,AR552&lt;AR550),AND(AR550="NS",AR552=0,AR551&gt;0),AR550=AR552),0,1)))</f>
        <v>0</v>
      </c>
      <c r="BA554" s="12" t="s">
        <v>868</v>
      </c>
      <c r="BB554" s="180">
        <f>IF($AH$546=108,0,IF(OR(AND(BB550=0,BB551&gt;0),AND(BB550="NS",BB552&gt;0),AND(BB550="NS",BB552=0,BB551=0)),1,IF(OR(AND(BB550="NA",BB553=9),AND(BB551&gt;=2,BB552&lt;BB550),AND(BB550="NS",BB552=0,BB551&gt;0),BB550=BB552),0,1)))</f>
        <v>0</v>
      </c>
      <c r="BC554" s="180">
        <f t="shared" ref="BC554:BE554" si="205">IF($AH$546=108,0,IF(OR(AND(BC550=0,BC551&gt;0),AND(BC550="NS",BC552&gt;0),AND(BC550="NS",BC552=0,BC551=0)),1,IF(OR(AND(BC550="NA",BC553=9),AND(BC551&gt;=2,BC552&lt;BC550),AND(BC550="NS",BC552=0,BC551&gt;0),BC550=BC552),0,1)))</f>
        <v>0</v>
      </c>
      <c r="BD554" s="180">
        <f t="shared" si="205"/>
        <v>0</v>
      </c>
      <c r="BE554" s="180">
        <f t="shared" si="205"/>
        <v>0</v>
      </c>
      <c r="BF554" s="180">
        <f>IF($AH$546=108,0,IF(OR(AND(BF550=0,BF551&gt;0),AND(BF550="NS",BF552&gt;0),AND(BF550="NS",BF552=0,BF551=0)),1,IF(OR(AND(BF550="NA",BF553=9),AND(BF551&gt;=2,BF552&lt;BF550),AND(BF550="NS",BF552=0,BF551&gt;0),BF550=BF552),0,1)))</f>
        <v>0</v>
      </c>
      <c r="BG554"/>
      <c r="BH554"/>
      <c r="BI554"/>
      <c r="BJ554"/>
      <c r="BK554"/>
      <c r="BL554"/>
    </row>
    <row r="555" spans="1:64" ht="24" customHeight="1" x14ac:dyDescent="0.25">
      <c r="C555" s="16" t="s">
        <v>42</v>
      </c>
      <c r="D555" s="275" t="s">
        <v>839</v>
      </c>
      <c r="E555" s="276"/>
      <c r="F555" s="276"/>
      <c r="G555" s="276"/>
      <c r="H555" s="276"/>
      <c r="I555" s="276"/>
      <c r="J555" s="276"/>
      <c r="K555" s="276"/>
      <c r="L555" s="276"/>
      <c r="M555" s="276"/>
      <c r="N555" s="276"/>
      <c r="O555" s="276"/>
      <c r="P555" s="276"/>
      <c r="Q555" s="276"/>
      <c r="R555" s="277"/>
      <c r="S555" s="244"/>
      <c r="T555" s="246"/>
      <c r="U555" s="244"/>
      <c r="V555" s="246"/>
      <c r="W555" s="244"/>
      <c r="X555" s="246"/>
      <c r="Y555" s="244"/>
      <c r="Z555" s="246"/>
      <c r="AA555" s="244"/>
      <c r="AB555" s="246"/>
      <c r="AC555" s="244"/>
      <c r="AD555" s="246"/>
      <c r="AG555" s="183">
        <f t="shared" si="200"/>
        <v>0</v>
      </c>
      <c r="AH555" s="185">
        <f t="shared" si="201"/>
        <v>0</v>
      </c>
      <c r="AI555" s="186">
        <f t="shared" si="202"/>
        <v>0</v>
      </c>
      <c r="AJ555" s="180">
        <f t="shared" si="203"/>
        <v>0</v>
      </c>
      <c r="BG555"/>
      <c r="BH555"/>
      <c r="BI555"/>
      <c r="BJ555"/>
      <c r="BK555"/>
      <c r="BL555"/>
    </row>
    <row r="556" spans="1:64" ht="15" customHeight="1" x14ac:dyDescent="0.25">
      <c r="C556" s="16" t="s">
        <v>44</v>
      </c>
      <c r="D556" s="275" t="s">
        <v>170</v>
      </c>
      <c r="E556" s="276"/>
      <c r="F556" s="276"/>
      <c r="G556" s="276"/>
      <c r="H556" s="276"/>
      <c r="I556" s="276"/>
      <c r="J556" s="276"/>
      <c r="K556" s="276"/>
      <c r="L556" s="276"/>
      <c r="M556" s="276"/>
      <c r="N556" s="276"/>
      <c r="O556" s="276"/>
      <c r="P556" s="276"/>
      <c r="Q556" s="276"/>
      <c r="R556" s="277"/>
      <c r="S556" s="244"/>
      <c r="T556" s="246"/>
      <c r="U556" s="244"/>
      <c r="V556" s="246"/>
      <c r="W556" s="244"/>
      <c r="X556" s="246"/>
      <c r="Y556" s="244"/>
      <c r="Z556" s="246"/>
      <c r="AA556" s="244"/>
      <c r="AB556" s="246"/>
      <c r="AC556" s="244"/>
      <c r="AD556" s="246"/>
      <c r="AG556" s="183">
        <f t="shared" si="200"/>
        <v>0</v>
      </c>
      <c r="AH556" s="185">
        <f t="shared" si="201"/>
        <v>0</v>
      </c>
      <c r="AI556" s="186">
        <f t="shared" si="202"/>
        <v>0</v>
      </c>
      <c r="AJ556" s="180">
        <f t="shared" si="203"/>
        <v>0</v>
      </c>
      <c r="BG556"/>
      <c r="BH556"/>
      <c r="BI556"/>
      <c r="BJ556"/>
      <c r="BK556"/>
      <c r="BL556"/>
    </row>
    <row r="557" spans="1:64" ht="15" customHeight="1" x14ac:dyDescent="0.25">
      <c r="C557" s="16" t="s">
        <v>46</v>
      </c>
      <c r="D557" s="275" t="s">
        <v>171</v>
      </c>
      <c r="E557" s="276"/>
      <c r="F557" s="276"/>
      <c r="G557" s="276"/>
      <c r="H557" s="276"/>
      <c r="I557" s="276"/>
      <c r="J557" s="276"/>
      <c r="K557" s="276"/>
      <c r="L557" s="276"/>
      <c r="M557" s="276"/>
      <c r="N557" s="276"/>
      <c r="O557" s="276"/>
      <c r="P557" s="276"/>
      <c r="Q557" s="276"/>
      <c r="R557" s="277"/>
      <c r="S557" s="244"/>
      <c r="T557" s="246"/>
      <c r="U557" s="244"/>
      <c r="V557" s="246"/>
      <c r="W557" s="244"/>
      <c r="X557" s="246"/>
      <c r="Y557" s="244"/>
      <c r="Z557" s="246"/>
      <c r="AA557" s="244"/>
      <c r="AB557" s="246"/>
      <c r="AC557" s="244"/>
      <c r="AD557" s="246"/>
      <c r="AG557" s="183">
        <f t="shared" si="200"/>
        <v>0</v>
      </c>
      <c r="AH557" s="185">
        <f t="shared" si="201"/>
        <v>0</v>
      </c>
      <c r="AI557" s="186">
        <f t="shared" si="202"/>
        <v>0</v>
      </c>
      <c r="AJ557" s="180">
        <f t="shared" si="203"/>
        <v>0</v>
      </c>
      <c r="BG557"/>
      <c r="BH557"/>
      <c r="BI557"/>
      <c r="BJ557"/>
      <c r="BK557"/>
      <c r="BL557"/>
    </row>
    <row r="558" spans="1:64" ht="15" customHeight="1" x14ac:dyDescent="0.25">
      <c r="C558" s="16" t="s">
        <v>48</v>
      </c>
      <c r="D558" s="274" t="s">
        <v>64</v>
      </c>
      <c r="E558" s="274"/>
      <c r="F558" s="274"/>
      <c r="G558" s="274"/>
      <c r="H558" s="274"/>
      <c r="I558" s="274"/>
      <c r="J558" s="274"/>
      <c r="K558" s="274"/>
      <c r="L558" s="274"/>
      <c r="M558" s="274"/>
      <c r="N558" s="274"/>
      <c r="O558" s="274"/>
      <c r="P558" s="274"/>
      <c r="Q558" s="274"/>
      <c r="R558" s="274"/>
      <c r="S558" s="244"/>
      <c r="T558" s="246"/>
      <c r="U558" s="244"/>
      <c r="V558" s="246"/>
      <c r="W558" s="244"/>
      <c r="X558" s="246"/>
      <c r="Y558" s="244"/>
      <c r="Z558" s="246"/>
      <c r="AA558" s="244"/>
      <c r="AB558" s="246"/>
      <c r="AC558" s="244"/>
      <c r="AD558" s="246"/>
      <c r="AG558" s="183">
        <f t="shared" si="200"/>
        <v>0</v>
      </c>
      <c r="AH558" s="185">
        <f t="shared" si="201"/>
        <v>0</v>
      </c>
      <c r="AI558" s="186">
        <f t="shared" si="202"/>
        <v>0</v>
      </c>
      <c r="AJ558" s="180">
        <f>IF($AH$546=108,0,IF(OR(AND(AG558=0,AH558&gt;0),AND(AG558="NS",AI558&gt;0),AND(AG558="NS",AI558=0,AH558=0)),1,IF(OR(AND(AH558&gt;=2,AI558&lt;AG558),AND(AG558="NS",AI558=0,AH558&gt;0),AG558=AI558),0,1)))</f>
        <v>0</v>
      </c>
      <c r="BG558"/>
      <c r="BH558"/>
      <c r="BI558"/>
      <c r="BJ558"/>
      <c r="BK558"/>
      <c r="BL558"/>
    </row>
    <row r="559" spans="1:64" ht="15" customHeight="1" x14ac:dyDescent="0.25">
      <c r="P559" s="68"/>
      <c r="Q559" s="88"/>
      <c r="R559" s="68" t="s">
        <v>53</v>
      </c>
      <c r="S559" s="232">
        <f>IF(AND(SUM(S550,S554:T558)=0,(COUNTIF(S550,"NS")+COUNTIF(S554:T558,"NS"))&gt;0),"NS",SUM(S550,S554:T558))</f>
        <v>0</v>
      </c>
      <c r="T559" s="233"/>
      <c r="U559" s="232">
        <f t="shared" ref="U559" si="206">IF(AND(SUM(U550,U554:V558)=0,(COUNTIF(U550,"NS")+COUNTIF(U554:V558,"NS"))&gt;0),"NS",SUM(U550,U554:V558))</f>
        <v>0</v>
      </c>
      <c r="V559" s="233"/>
      <c r="W559" s="232">
        <f t="shared" ref="W559" si="207">IF(AND(SUM(W550,W554:X558)=0,(COUNTIF(W550,"NS")+COUNTIF(W554:X558,"NS"))&gt;0),"NS",SUM(W550,W554:X558))</f>
        <v>0</v>
      </c>
      <c r="X559" s="233"/>
      <c r="Y559" s="232">
        <f t="shared" ref="Y559" si="208">IF(AND(SUM(Y550,Y554:Z558)=0,(COUNTIF(Y550,"NS")+COUNTIF(Y554:Z558,"NS"))&gt;0),"NS",SUM(Y550,Y554:Z558))</f>
        <v>0</v>
      </c>
      <c r="Z559" s="233"/>
      <c r="AA559" s="232">
        <f t="shared" ref="AA559" si="209">IF(AND(SUM(AA550,AA554:AB558)=0,(COUNTIF(AA550,"NS")+COUNTIF(AA554:AB558,"NS"))&gt;0),"NS",SUM(AA550,AA554:AB558))</f>
        <v>0</v>
      </c>
      <c r="AB559" s="233"/>
      <c r="AC559" s="232">
        <f>IF(AND(SUM(AC550,AC554:AD558)=0,(COUNTIF(AC550,"NS")+COUNTIF(AC554:AD558,"NS"))&gt;0),"NS",SUM(AC550,AC554:AD558))</f>
        <v>0</v>
      </c>
      <c r="AD559" s="233"/>
      <c r="AJ559" s="130">
        <f>SUM(AJ550:AJ558)</f>
        <v>0</v>
      </c>
      <c r="BG559"/>
      <c r="BH559"/>
      <c r="BI559"/>
      <c r="BJ559"/>
      <c r="BK559"/>
      <c r="BL559"/>
    </row>
    <row r="560" spans="1:64" ht="14.25" customHeight="1" x14ac:dyDescent="0.2">
      <c r="B560" s="226" t="str">
        <f>IF(OR(AH546=108,AH546=54),"","Error: Debe completar toda la información requerida.")</f>
        <v/>
      </c>
      <c r="C560" s="226"/>
      <c r="D560" s="226"/>
      <c r="E560" s="226"/>
      <c r="F560" s="226"/>
      <c r="G560" s="226"/>
      <c r="H560" s="226"/>
      <c r="I560" s="226"/>
      <c r="J560" s="226"/>
      <c r="K560" s="226"/>
      <c r="L560" s="226"/>
      <c r="M560" s="226"/>
      <c r="N560" s="226"/>
      <c r="O560" s="226"/>
      <c r="P560" s="226"/>
      <c r="Q560" s="227" t="str">
        <f>IF(SUM(AT550:AX550)=0,"","Error: Si en la pregunta anterior registró NA, debe registrar NA en la columna correspondiente.")</f>
        <v/>
      </c>
      <c r="R560" s="227"/>
      <c r="S560" s="227"/>
      <c r="T560" s="227"/>
      <c r="U560" s="227"/>
      <c r="V560" s="227"/>
      <c r="W560" s="227"/>
      <c r="X560" s="227"/>
      <c r="Y560" s="227"/>
      <c r="Z560" s="227"/>
      <c r="AA560" s="227"/>
      <c r="AB560" s="227"/>
      <c r="AC560" s="227"/>
      <c r="AD560" s="227"/>
      <c r="AE560" s="227"/>
    </row>
    <row r="561" spans="1:48" ht="14.25" customHeight="1" x14ac:dyDescent="0.2">
      <c r="B561" s="227" t="str">
        <f>IF(SUM(AM554:AR554)=0,"","Error: Verificar sumas por desagregados.")</f>
        <v/>
      </c>
      <c r="C561" s="227"/>
      <c r="D561" s="227"/>
      <c r="E561" s="227"/>
      <c r="F561" s="227"/>
      <c r="G561" s="227"/>
      <c r="H561" s="227"/>
      <c r="I561" s="227"/>
      <c r="J561" s="227"/>
      <c r="K561" s="227"/>
      <c r="L561" s="227"/>
      <c r="M561" s="227"/>
      <c r="N561" s="227"/>
      <c r="O561" s="227"/>
      <c r="P561" s="227"/>
      <c r="Q561" s="227" t="str">
        <f>IF(AJ559=0,"","Error: Verificar sumas por fila.")</f>
        <v/>
      </c>
      <c r="R561" s="227"/>
      <c r="S561" s="227"/>
      <c r="T561" s="227"/>
      <c r="U561" s="227"/>
      <c r="V561" s="227"/>
      <c r="W561" s="227"/>
      <c r="X561" s="227"/>
      <c r="Y561" s="227"/>
      <c r="Z561" s="227"/>
      <c r="AA561" s="227"/>
      <c r="AB561" s="227"/>
      <c r="AC561" s="227"/>
      <c r="AD561" s="227"/>
      <c r="AE561" s="227"/>
    </row>
    <row r="562" spans="1:48" ht="14.25" customHeight="1" x14ac:dyDescent="0.2">
      <c r="B562" s="227" t="str">
        <f>IF(SUM(BB554:BF554)=0,"","Error: Verificar las cantidades con las de la pregunta 25.")</f>
        <v/>
      </c>
      <c r="C562" s="227"/>
      <c r="D562" s="227"/>
      <c r="E562" s="227"/>
      <c r="F562" s="227"/>
      <c r="G562" s="227"/>
      <c r="H562" s="227"/>
      <c r="I562" s="227"/>
      <c r="J562" s="227"/>
      <c r="K562" s="227"/>
      <c r="L562" s="227"/>
      <c r="M562" s="227"/>
      <c r="N562" s="227"/>
      <c r="O562" s="227"/>
      <c r="P562" s="227"/>
      <c r="Q562" s="227"/>
      <c r="R562" s="227"/>
      <c r="S562" s="227"/>
      <c r="T562" s="227"/>
      <c r="U562" s="227"/>
      <c r="V562" s="227"/>
      <c r="W562" s="227"/>
      <c r="X562" s="227"/>
      <c r="Y562" s="227"/>
      <c r="Z562" s="227"/>
      <c r="AA562" s="227"/>
      <c r="AB562" s="227"/>
      <c r="AC562" s="227"/>
      <c r="AD562" s="227"/>
      <c r="AE562" s="227"/>
    </row>
    <row r="563" spans="1:48" ht="24" customHeight="1" x14ac:dyDescent="0.2">
      <c r="A563" s="6" t="s">
        <v>192</v>
      </c>
      <c r="B563" s="271" t="s">
        <v>666</v>
      </c>
      <c r="C563" s="271"/>
      <c r="D563" s="271"/>
      <c r="E563" s="271"/>
      <c r="F563" s="271"/>
      <c r="G563" s="271"/>
      <c r="H563" s="271"/>
      <c r="I563" s="271"/>
      <c r="J563" s="271"/>
      <c r="K563" s="271"/>
      <c r="L563" s="271"/>
      <c r="M563" s="271"/>
      <c r="N563" s="271"/>
      <c r="O563" s="271"/>
      <c r="P563" s="271"/>
      <c r="Q563" s="271"/>
      <c r="R563" s="271"/>
      <c r="S563" s="271"/>
      <c r="T563" s="271"/>
      <c r="U563" s="271"/>
      <c r="V563" s="271"/>
      <c r="W563" s="271"/>
      <c r="X563" s="271"/>
      <c r="Y563" s="271"/>
      <c r="Z563" s="271"/>
      <c r="AA563" s="271"/>
      <c r="AB563" s="271"/>
      <c r="AC563" s="271"/>
      <c r="AD563" s="271"/>
    </row>
    <row r="564" spans="1:48" ht="36" customHeight="1" x14ac:dyDescent="0.2">
      <c r="A564" s="6"/>
      <c r="B564" s="67"/>
      <c r="C564" s="242" t="s">
        <v>827</v>
      </c>
      <c r="D564" s="243"/>
      <c r="E564" s="243"/>
      <c r="F564" s="243"/>
      <c r="G564" s="243"/>
      <c r="H564" s="243"/>
      <c r="I564" s="243"/>
      <c r="J564" s="243"/>
      <c r="K564" s="243"/>
      <c r="L564" s="243"/>
      <c r="M564" s="243"/>
      <c r="N564" s="243"/>
      <c r="O564" s="243"/>
      <c r="P564" s="243"/>
      <c r="Q564" s="243"/>
      <c r="R564" s="243"/>
      <c r="S564" s="243"/>
      <c r="T564" s="243"/>
      <c r="U564" s="243"/>
      <c r="V564" s="243"/>
      <c r="W564" s="243"/>
      <c r="X564" s="243"/>
      <c r="Y564" s="243"/>
      <c r="Z564" s="243"/>
      <c r="AA564" s="243"/>
      <c r="AB564" s="243"/>
      <c r="AC564" s="243"/>
      <c r="AD564" s="243"/>
    </row>
    <row r="565" spans="1:48" ht="24" customHeight="1" x14ac:dyDescent="0.2">
      <c r="A565" s="6"/>
      <c r="B565" s="101"/>
      <c r="C565" s="252" t="s">
        <v>828</v>
      </c>
      <c r="D565" s="253"/>
      <c r="E565" s="253"/>
      <c r="F565" s="253"/>
      <c r="G565" s="253"/>
      <c r="H565" s="253"/>
      <c r="I565" s="253"/>
      <c r="J565" s="253"/>
      <c r="K565" s="253"/>
      <c r="L565" s="253"/>
      <c r="M565" s="253"/>
      <c r="N565" s="253"/>
      <c r="O565" s="253"/>
      <c r="P565" s="253"/>
      <c r="Q565" s="253"/>
      <c r="R565" s="253"/>
      <c r="S565" s="253"/>
      <c r="T565" s="253"/>
      <c r="U565" s="253"/>
      <c r="V565" s="253"/>
      <c r="W565" s="253"/>
      <c r="X565" s="253"/>
      <c r="Y565" s="253"/>
      <c r="Z565" s="253"/>
      <c r="AA565" s="253"/>
      <c r="AB565" s="253"/>
      <c r="AC565" s="253"/>
      <c r="AD565" s="253"/>
    </row>
    <row r="566" spans="1:48" ht="24" customHeight="1" x14ac:dyDescent="0.2">
      <c r="A566" s="6"/>
      <c r="B566" s="101"/>
      <c r="C566" s="253" t="s">
        <v>829</v>
      </c>
      <c r="D566" s="253"/>
      <c r="E566" s="253"/>
      <c r="F566" s="253"/>
      <c r="G566" s="253"/>
      <c r="H566" s="253"/>
      <c r="I566" s="253"/>
      <c r="J566" s="253"/>
      <c r="K566" s="253"/>
      <c r="L566" s="253"/>
      <c r="M566" s="253"/>
      <c r="N566" s="253"/>
      <c r="O566" s="253"/>
      <c r="P566" s="253"/>
      <c r="Q566" s="253"/>
      <c r="R566" s="253"/>
      <c r="S566" s="253"/>
      <c r="T566" s="253"/>
      <c r="U566" s="253"/>
      <c r="V566" s="253"/>
      <c r="W566" s="253"/>
      <c r="X566" s="253"/>
      <c r="Y566" s="253"/>
      <c r="Z566" s="253"/>
      <c r="AA566" s="253"/>
      <c r="AB566" s="253"/>
      <c r="AC566" s="253"/>
      <c r="AD566" s="253"/>
    </row>
    <row r="567" spans="1:48" ht="24" customHeight="1" x14ac:dyDescent="0.2">
      <c r="C567" s="252" t="s">
        <v>651</v>
      </c>
      <c r="D567" s="252"/>
      <c r="E567" s="252"/>
      <c r="F567" s="252"/>
      <c r="G567" s="252"/>
      <c r="H567" s="252"/>
      <c r="I567" s="252"/>
      <c r="J567" s="252"/>
      <c r="K567" s="252"/>
      <c r="L567" s="252"/>
      <c r="M567" s="252"/>
      <c r="N567" s="252"/>
      <c r="O567" s="252"/>
      <c r="P567" s="252"/>
      <c r="Q567" s="252"/>
      <c r="R567" s="252"/>
      <c r="S567" s="252"/>
      <c r="T567" s="252"/>
      <c r="U567" s="252"/>
      <c r="V567" s="252"/>
      <c r="W567" s="252"/>
      <c r="X567" s="252"/>
      <c r="Y567" s="252"/>
      <c r="Z567" s="252"/>
      <c r="AA567" s="252"/>
      <c r="AB567" s="252"/>
      <c r="AC567" s="252"/>
      <c r="AD567" s="252"/>
    </row>
    <row r="568" spans="1:48" ht="24" customHeight="1" x14ac:dyDescent="0.2">
      <c r="C568" s="252" t="s">
        <v>652</v>
      </c>
      <c r="D568" s="252"/>
      <c r="E568" s="252"/>
      <c r="F568" s="252"/>
      <c r="G568" s="252"/>
      <c r="H568" s="252"/>
      <c r="I568" s="252"/>
      <c r="J568" s="252"/>
      <c r="K568" s="252"/>
      <c r="L568" s="252"/>
      <c r="M568" s="252"/>
      <c r="N568" s="252"/>
      <c r="O568" s="252"/>
      <c r="P568" s="252"/>
      <c r="Q568" s="252"/>
      <c r="R568" s="252"/>
      <c r="S568" s="252"/>
      <c r="T568" s="252"/>
      <c r="U568" s="252"/>
      <c r="V568" s="252"/>
      <c r="W568" s="252"/>
      <c r="X568" s="252"/>
      <c r="Y568" s="252"/>
      <c r="Z568" s="252"/>
      <c r="AA568" s="252"/>
      <c r="AB568" s="252"/>
      <c r="AC568" s="252"/>
      <c r="AD568" s="252"/>
    </row>
    <row r="569" spans="1:48" ht="15" customHeight="1" x14ac:dyDescent="0.2">
      <c r="C569" s="252" t="s">
        <v>655</v>
      </c>
      <c r="D569" s="253"/>
      <c r="E569" s="253"/>
      <c r="F569" s="253"/>
      <c r="G569" s="253"/>
      <c r="H569" s="253"/>
      <c r="I569" s="253"/>
      <c r="J569" s="253"/>
      <c r="K569" s="253"/>
      <c r="L569" s="253"/>
      <c r="M569" s="253"/>
      <c r="N569" s="253"/>
      <c r="O569" s="253"/>
      <c r="P569" s="253"/>
      <c r="Q569" s="253"/>
      <c r="R569" s="253"/>
      <c r="S569" s="253"/>
      <c r="T569" s="253"/>
      <c r="U569" s="253"/>
      <c r="V569" s="253"/>
      <c r="W569" s="253"/>
      <c r="X569" s="253"/>
      <c r="Y569" s="253"/>
      <c r="Z569" s="253"/>
      <c r="AA569" s="253"/>
      <c r="AB569" s="253"/>
      <c r="AC569" s="253"/>
      <c r="AD569" s="253"/>
    </row>
    <row r="570" spans="1:48" ht="36" customHeight="1" x14ac:dyDescent="0.2">
      <c r="C570" s="267" t="s">
        <v>667</v>
      </c>
      <c r="D570" s="267"/>
      <c r="E570" s="267"/>
      <c r="F570" s="267"/>
      <c r="G570" s="267"/>
      <c r="H570" s="267"/>
      <c r="I570" s="267"/>
      <c r="J570" s="267"/>
      <c r="K570" s="267"/>
      <c r="L570" s="267"/>
      <c r="M570" s="267"/>
      <c r="N570" s="267"/>
      <c r="O570" s="267"/>
      <c r="P570" s="267"/>
      <c r="Q570" s="267"/>
      <c r="R570" s="267"/>
      <c r="S570" s="267"/>
      <c r="T570" s="267"/>
      <c r="U570" s="267"/>
      <c r="V570" s="267"/>
      <c r="W570" s="267"/>
      <c r="X570" s="267"/>
      <c r="Y570" s="267"/>
      <c r="Z570" s="267"/>
      <c r="AA570" s="267"/>
      <c r="AB570" s="267"/>
      <c r="AC570" s="267"/>
      <c r="AD570" s="267"/>
      <c r="AG570" s="12" t="s">
        <v>862</v>
      </c>
      <c r="AH570" s="12">
        <f>COUNTBLANK(S574:AD581)</f>
        <v>96</v>
      </c>
    </row>
    <row r="571" spans="1:48" ht="15" customHeight="1" x14ac:dyDescent="0.25">
      <c r="AS571"/>
      <c r="AT571"/>
      <c r="AU571"/>
      <c r="AV571"/>
    </row>
    <row r="572" spans="1:48" ht="24" customHeight="1" x14ac:dyDescent="0.25">
      <c r="C572" s="270" t="s">
        <v>173</v>
      </c>
      <c r="D572" s="270"/>
      <c r="E572" s="270"/>
      <c r="F572" s="270"/>
      <c r="G572" s="270"/>
      <c r="H572" s="270"/>
      <c r="I572" s="270"/>
      <c r="J572" s="270"/>
      <c r="K572" s="270"/>
      <c r="L572" s="270"/>
      <c r="M572" s="270"/>
      <c r="N572" s="270"/>
      <c r="O572" s="265" t="s">
        <v>39</v>
      </c>
      <c r="P572" s="265"/>
      <c r="Q572" s="265"/>
      <c r="R572" s="265"/>
      <c r="S572" s="232" t="s">
        <v>664</v>
      </c>
      <c r="T572" s="266"/>
      <c r="U572" s="266"/>
      <c r="V572" s="266"/>
      <c r="W572" s="266"/>
      <c r="X572" s="266"/>
      <c r="Y572" s="266"/>
      <c r="Z572" s="266"/>
      <c r="AA572" s="266"/>
      <c r="AB572" s="266"/>
      <c r="AC572" s="266"/>
      <c r="AD572" s="233"/>
      <c r="AS572"/>
      <c r="AT572"/>
      <c r="AU572"/>
      <c r="AV572"/>
    </row>
    <row r="573" spans="1:48" ht="30.75" customHeight="1" x14ac:dyDescent="0.25">
      <c r="C573" s="270"/>
      <c r="D573" s="270"/>
      <c r="E573" s="270"/>
      <c r="F573" s="270"/>
      <c r="G573" s="270"/>
      <c r="H573" s="270"/>
      <c r="I573" s="270"/>
      <c r="J573" s="270"/>
      <c r="K573" s="270"/>
      <c r="L573" s="270"/>
      <c r="M573" s="270"/>
      <c r="N573" s="270"/>
      <c r="O573" s="265"/>
      <c r="P573" s="265"/>
      <c r="Q573" s="265"/>
      <c r="R573" s="265"/>
      <c r="S573" s="270" t="s">
        <v>57</v>
      </c>
      <c r="T573" s="270"/>
      <c r="U573" s="270"/>
      <c r="V573" s="270"/>
      <c r="W573" s="268" t="s">
        <v>174</v>
      </c>
      <c r="X573" s="269"/>
      <c r="Y573" s="269"/>
      <c r="Z573" s="269"/>
      <c r="AA573" s="268" t="s">
        <v>175</v>
      </c>
      <c r="AB573" s="269"/>
      <c r="AC573" s="269"/>
      <c r="AD573" s="273"/>
      <c r="AG573" s="180" t="s">
        <v>863</v>
      </c>
      <c r="AH573" s="181" t="s">
        <v>864</v>
      </c>
      <c r="AI573" s="180" t="s">
        <v>865</v>
      </c>
      <c r="AJ573" s="180" t="s">
        <v>868</v>
      </c>
      <c r="AL573" s="12" t="s">
        <v>862</v>
      </c>
      <c r="AM573" s="12" t="s">
        <v>932</v>
      </c>
      <c r="AN573" s="12" t="s">
        <v>938</v>
      </c>
      <c r="AO573" s="12" t="s">
        <v>868</v>
      </c>
      <c r="AQ573" s="12" t="s">
        <v>877</v>
      </c>
      <c r="AR573" s="12" t="s">
        <v>877</v>
      </c>
      <c r="AS573"/>
      <c r="AT573"/>
      <c r="AU573"/>
      <c r="AV573"/>
    </row>
    <row r="574" spans="1:48" ht="15" customHeight="1" x14ac:dyDescent="0.25">
      <c r="C574" s="11" t="s">
        <v>27</v>
      </c>
      <c r="D574" s="274" t="s">
        <v>176</v>
      </c>
      <c r="E574" s="274"/>
      <c r="F574" s="274"/>
      <c r="G574" s="274"/>
      <c r="H574" s="274"/>
      <c r="I574" s="274"/>
      <c r="J574" s="274"/>
      <c r="K574" s="274"/>
      <c r="L574" s="274"/>
      <c r="M574" s="274"/>
      <c r="N574" s="274"/>
      <c r="O574" s="268" t="str">
        <f>IF(AI574=0,"","X")</f>
        <v/>
      </c>
      <c r="P574" s="269"/>
      <c r="Q574" s="269"/>
      <c r="R574" s="273"/>
      <c r="S574" s="244"/>
      <c r="T574" s="245"/>
      <c r="U574" s="245"/>
      <c r="V574" s="246"/>
      <c r="W574" s="244"/>
      <c r="X574" s="245"/>
      <c r="Y574" s="245"/>
      <c r="Z574" s="246"/>
      <c r="AA574" s="244"/>
      <c r="AB574" s="245"/>
      <c r="AC574" s="245"/>
      <c r="AD574" s="246"/>
      <c r="AG574" s="180">
        <f>S574</f>
        <v>0</v>
      </c>
      <c r="AH574" s="185">
        <f>COUNTIF(W574:AD574,"NS")</f>
        <v>0</v>
      </c>
      <c r="AI574" s="180">
        <f>SUM(W574:AD574)</f>
        <v>0</v>
      </c>
      <c r="AJ574" s="180">
        <f>IF($AH$570=96,0,IF(OR(AND(AG574=0,AH574&gt;0),AND(AG574="ns",AI574&gt;0),AND(AG574="ns",AH574=0,AI574=0)),1,IF(OR(AND(AG574&gt;0,AH574=2),AND(AG574="ns",AH574=2),AND(AG574="ns",AI574=0,AH574&gt;0),AG574=AI574),0,1)))</f>
        <v>0</v>
      </c>
      <c r="AL574" s="12">
        <f>IF(OR($AH$570=96,AND(O574="X",COUNTBLANK(S574:AD574)=12),AND(O574="",COUNTBLANK(S574:AD574)=9)),0,1)</f>
        <v>0</v>
      </c>
      <c r="AM574" s="12">
        <f>V477</f>
        <v>0</v>
      </c>
      <c r="AN574" s="12">
        <f>S582</f>
        <v>0</v>
      </c>
      <c r="AO574" s="171">
        <f>IF(AH570=96,0,IF(OR(AND(AM574=0,AN574&gt;0),AND(AM574&lt;AN574,AN574&lt;&gt;"NS")),1,0))</f>
        <v>0</v>
      </c>
      <c r="AQ574" s="12">
        <f>IF(OR($AH$570=96, AND(Y469="NA",W574="NA"),AND(Y469&lt;&gt;"NA",W574&lt;&gt;"NA")),0,1)</f>
        <v>0</v>
      </c>
      <c r="AR574" s="12">
        <f>IF(OR($AH$570=96, AND(AB469="NA",AA574="NA"),AND(AB469&lt;&gt;"NA",AA574&lt;&gt;"NA")),0,1)</f>
        <v>0</v>
      </c>
      <c r="AS574"/>
      <c r="AT574"/>
      <c r="AU574"/>
      <c r="AV574"/>
    </row>
    <row r="575" spans="1:48" ht="15" customHeight="1" x14ac:dyDescent="0.25">
      <c r="C575" s="11" t="s">
        <v>28</v>
      </c>
      <c r="D575" s="274" t="s">
        <v>177</v>
      </c>
      <c r="E575" s="274"/>
      <c r="F575" s="274"/>
      <c r="G575" s="274"/>
      <c r="H575" s="274"/>
      <c r="I575" s="274"/>
      <c r="J575" s="274"/>
      <c r="K575" s="274"/>
      <c r="L575" s="274"/>
      <c r="M575" s="274"/>
      <c r="N575" s="274"/>
      <c r="O575" s="268" t="str">
        <f t="shared" ref="O575:O579" si="210">IF(AI575=0,"","X")</f>
        <v/>
      </c>
      <c r="P575" s="269"/>
      <c r="Q575" s="269"/>
      <c r="R575" s="273"/>
      <c r="S575" s="244"/>
      <c r="T575" s="245"/>
      <c r="U575" s="245"/>
      <c r="V575" s="246"/>
      <c r="W575" s="244"/>
      <c r="X575" s="245"/>
      <c r="Y575" s="245"/>
      <c r="Z575" s="246"/>
      <c r="AA575" s="244"/>
      <c r="AB575" s="245"/>
      <c r="AC575" s="245"/>
      <c r="AD575" s="246"/>
      <c r="AG575" s="180">
        <f t="shared" ref="AG575:AG581" si="211">S575</f>
        <v>0</v>
      </c>
      <c r="AH575" s="185">
        <f t="shared" ref="AH575:AH581" si="212">COUNTIF(W575:AD575,"NS")</f>
        <v>0</v>
      </c>
      <c r="AI575" s="180">
        <f t="shared" ref="AI575:AI581" si="213">SUM(W575:AD575)</f>
        <v>0</v>
      </c>
      <c r="AJ575" s="180">
        <f t="shared" ref="AJ575:AJ580" si="214">IF($AH$570=96,0,IF(OR(AND(AG575=0,AH575&gt;0),AND(AG575="ns",AI575&gt;0),AND(AG575="ns",AH575=0,AI575=0)),1,IF(OR(AND(AG575&gt;0,AH575=2),AND(AG575="ns",AH575=2),AND(AG575="ns",AI575=0,AH575&gt;0),AG575=AI575),0,1)))</f>
        <v>0</v>
      </c>
      <c r="AL575" s="12">
        <f t="shared" ref="AL575:AL580" si="215">IF(OR($AH$570=96,AND(O575="X",COUNTBLANK(S575:AD575)=12),AND(O575="",COUNTBLANK(S575:AD575)=9)),0,1)</f>
        <v>0</v>
      </c>
      <c r="AO575" s="171"/>
      <c r="AQ575" s="12">
        <f t="shared" ref="AQ575:AQ580" si="216">IF(OR($AH$570=96, AND(Y470="NA",W575="NA"),AND(Y470&lt;&gt;"NA",W575&lt;&gt;"NA")),0,1)</f>
        <v>0</v>
      </c>
      <c r="AR575" s="12">
        <f t="shared" ref="AR575:AR580" si="217">IF(OR($AH$570=96, AND(AB470="NA",AA575="NA"),AND(AB470&lt;&gt;"NA",AA575&lt;&gt;"NA")),0,1)</f>
        <v>0</v>
      </c>
      <c r="AS575"/>
      <c r="AT575"/>
      <c r="AU575"/>
      <c r="AV575"/>
    </row>
    <row r="576" spans="1:48" ht="15" customHeight="1" x14ac:dyDescent="0.25">
      <c r="C576" s="11" t="s">
        <v>42</v>
      </c>
      <c r="D576" s="274" t="s">
        <v>178</v>
      </c>
      <c r="E576" s="274"/>
      <c r="F576" s="274"/>
      <c r="G576" s="274"/>
      <c r="H576" s="274"/>
      <c r="I576" s="274"/>
      <c r="J576" s="274"/>
      <c r="K576" s="274"/>
      <c r="L576" s="274"/>
      <c r="M576" s="274"/>
      <c r="N576" s="274"/>
      <c r="O576" s="268" t="str">
        <f t="shared" si="210"/>
        <v/>
      </c>
      <c r="P576" s="269"/>
      <c r="Q576" s="269"/>
      <c r="R576" s="273"/>
      <c r="S576" s="244"/>
      <c r="T576" s="245"/>
      <c r="U576" s="245"/>
      <c r="V576" s="246"/>
      <c r="W576" s="244"/>
      <c r="X576" s="245"/>
      <c r="Y576" s="245"/>
      <c r="Z576" s="246"/>
      <c r="AA576" s="244"/>
      <c r="AB576" s="245"/>
      <c r="AC576" s="245"/>
      <c r="AD576" s="246"/>
      <c r="AG576" s="180">
        <f>S576</f>
        <v>0</v>
      </c>
      <c r="AH576" s="185">
        <f>COUNTIF(W576:AD576,"NS")</f>
        <v>0</v>
      </c>
      <c r="AI576" s="180">
        <f>SUM(W576:AD576)</f>
        <v>0</v>
      </c>
      <c r="AJ576" s="180">
        <f t="shared" si="214"/>
        <v>0</v>
      </c>
      <c r="AL576" s="12">
        <f t="shared" si="215"/>
        <v>0</v>
      </c>
      <c r="AO576" s="171"/>
      <c r="AQ576" s="12">
        <f t="shared" si="216"/>
        <v>0</v>
      </c>
      <c r="AR576" s="12">
        <f t="shared" si="217"/>
        <v>0</v>
      </c>
      <c r="AS576"/>
      <c r="AT576"/>
      <c r="AU576"/>
      <c r="AV576"/>
    </row>
    <row r="577" spans="1:48" ht="15" customHeight="1" x14ac:dyDescent="0.25">
      <c r="C577" s="11" t="s">
        <v>44</v>
      </c>
      <c r="D577" s="274" t="s">
        <v>179</v>
      </c>
      <c r="E577" s="274"/>
      <c r="F577" s="274"/>
      <c r="G577" s="274"/>
      <c r="H577" s="274"/>
      <c r="I577" s="274"/>
      <c r="J577" s="274"/>
      <c r="K577" s="274"/>
      <c r="L577" s="274"/>
      <c r="M577" s="274"/>
      <c r="N577" s="274"/>
      <c r="O577" s="268" t="str">
        <f t="shared" si="210"/>
        <v/>
      </c>
      <c r="P577" s="269"/>
      <c r="Q577" s="269"/>
      <c r="R577" s="273"/>
      <c r="S577" s="244"/>
      <c r="T577" s="245"/>
      <c r="U577" s="245"/>
      <c r="V577" s="246"/>
      <c r="W577" s="244"/>
      <c r="X577" s="245"/>
      <c r="Y577" s="245"/>
      <c r="Z577" s="246"/>
      <c r="AA577" s="244"/>
      <c r="AB577" s="245"/>
      <c r="AC577" s="245"/>
      <c r="AD577" s="246"/>
      <c r="AG577" s="180">
        <f t="shared" si="211"/>
        <v>0</v>
      </c>
      <c r="AH577" s="185">
        <f t="shared" si="212"/>
        <v>0</v>
      </c>
      <c r="AI577" s="180">
        <f t="shared" si="213"/>
        <v>0</v>
      </c>
      <c r="AJ577" s="180">
        <f t="shared" si="214"/>
        <v>0</v>
      </c>
      <c r="AL577" s="12">
        <f t="shared" si="215"/>
        <v>0</v>
      </c>
      <c r="AO577" s="171"/>
      <c r="AQ577" s="12">
        <f t="shared" si="216"/>
        <v>0</v>
      </c>
      <c r="AR577" s="12">
        <f t="shared" si="217"/>
        <v>0</v>
      </c>
      <c r="AS577"/>
      <c r="AT577"/>
      <c r="AU577"/>
      <c r="AV577"/>
    </row>
    <row r="578" spans="1:48" ht="15" customHeight="1" x14ac:dyDescent="0.25">
      <c r="C578" s="11" t="s">
        <v>46</v>
      </c>
      <c r="D578" s="274" t="s">
        <v>180</v>
      </c>
      <c r="E578" s="274"/>
      <c r="F578" s="274"/>
      <c r="G578" s="274"/>
      <c r="H578" s="274"/>
      <c r="I578" s="274"/>
      <c r="J578" s="274"/>
      <c r="K578" s="274"/>
      <c r="L578" s="274"/>
      <c r="M578" s="274"/>
      <c r="N578" s="274"/>
      <c r="O578" s="268" t="str">
        <f t="shared" si="210"/>
        <v/>
      </c>
      <c r="P578" s="269"/>
      <c r="Q578" s="269"/>
      <c r="R578" s="273"/>
      <c r="S578" s="244"/>
      <c r="T578" s="245"/>
      <c r="U578" s="245"/>
      <c r="V578" s="246"/>
      <c r="W578" s="244"/>
      <c r="X578" s="245"/>
      <c r="Y578" s="245"/>
      <c r="Z578" s="246"/>
      <c r="AA578" s="244"/>
      <c r="AB578" s="245"/>
      <c r="AC578" s="245"/>
      <c r="AD578" s="246"/>
      <c r="AG578" s="180">
        <f t="shared" si="211"/>
        <v>0</v>
      </c>
      <c r="AH578" s="185">
        <f t="shared" si="212"/>
        <v>0</v>
      </c>
      <c r="AI578" s="180">
        <f t="shared" si="213"/>
        <v>0</v>
      </c>
      <c r="AJ578" s="180">
        <f t="shared" si="214"/>
        <v>0</v>
      </c>
      <c r="AL578" s="12">
        <f t="shared" si="215"/>
        <v>0</v>
      </c>
      <c r="AO578" s="171"/>
      <c r="AQ578" s="12">
        <f t="shared" si="216"/>
        <v>0</v>
      </c>
      <c r="AR578" s="12">
        <f t="shared" si="217"/>
        <v>0</v>
      </c>
      <c r="AS578"/>
      <c r="AT578"/>
      <c r="AU578"/>
      <c r="AV578"/>
    </row>
    <row r="579" spans="1:48" ht="15" customHeight="1" x14ac:dyDescent="0.25">
      <c r="C579" s="11" t="s">
        <v>48</v>
      </c>
      <c r="D579" s="274" t="s">
        <v>181</v>
      </c>
      <c r="E579" s="274"/>
      <c r="F579" s="274"/>
      <c r="G579" s="274"/>
      <c r="H579" s="274"/>
      <c r="I579" s="274"/>
      <c r="J579" s="274"/>
      <c r="K579" s="274"/>
      <c r="L579" s="274"/>
      <c r="M579" s="274"/>
      <c r="N579" s="274"/>
      <c r="O579" s="268" t="str">
        <f t="shared" si="210"/>
        <v/>
      </c>
      <c r="P579" s="269"/>
      <c r="Q579" s="269"/>
      <c r="R579" s="273"/>
      <c r="S579" s="244"/>
      <c r="T579" s="245"/>
      <c r="U579" s="245"/>
      <c r="V579" s="246"/>
      <c r="W579" s="244"/>
      <c r="X579" s="245"/>
      <c r="Y579" s="245"/>
      <c r="Z579" s="246"/>
      <c r="AA579" s="244"/>
      <c r="AB579" s="245"/>
      <c r="AC579" s="245"/>
      <c r="AD579" s="246"/>
      <c r="AG579" s="180">
        <f t="shared" si="211"/>
        <v>0</v>
      </c>
      <c r="AH579" s="185">
        <f t="shared" si="212"/>
        <v>0</v>
      </c>
      <c r="AI579" s="180">
        <f t="shared" si="213"/>
        <v>0</v>
      </c>
      <c r="AJ579" s="180">
        <f t="shared" si="214"/>
        <v>0</v>
      </c>
      <c r="AL579" s="12">
        <f t="shared" si="215"/>
        <v>0</v>
      </c>
      <c r="AO579" s="171"/>
      <c r="AQ579" s="12">
        <f t="shared" si="216"/>
        <v>0</v>
      </c>
      <c r="AR579" s="12">
        <f t="shared" si="217"/>
        <v>0</v>
      </c>
      <c r="AS579"/>
      <c r="AT579"/>
      <c r="AU579"/>
      <c r="AV579"/>
    </row>
    <row r="580" spans="1:48" ht="15" customHeight="1" x14ac:dyDescent="0.25">
      <c r="C580" s="11" t="s">
        <v>50</v>
      </c>
      <c r="D580" s="274" t="s">
        <v>182</v>
      </c>
      <c r="E580" s="274"/>
      <c r="F580" s="274"/>
      <c r="G580" s="274"/>
      <c r="H580" s="274"/>
      <c r="I580" s="274"/>
      <c r="J580" s="274"/>
      <c r="K580" s="274"/>
      <c r="L580" s="274"/>
      <c r="M580" s="274"/>
      <c r="N580" s="274"/>
      <c r="O580" s="232" t="str">
        <f>IF(COUNTIF(V475:AD475,"NA")=3,"X","")</f>
        <v/>
      </c>
      <c r="P580" s="266"/>
      <c r="Q580" s="266"/>
      <c r="R580" s="233"/>
      <c r="S580" s="244"/>
      <c r="T580" s="245"/>
      <c r="U580" s="245"/>
      <c r="V580" s="246"/>
      <c r="W580" s="244"/>
      <c r="X580" s="245"/>
      <c r="Y580" s="245"/>
      <c r="Z580" s="246"/>
      <c r="AA580" s="244"/>
      <c r="AB580" s="245"/>
      <c r="AC580" s="245"/>
      <c r="AD580" s="246"/>
      <c r="AG580" s="180">
        <f t="shared" si="211"/>
        <v>0</v>
      </c>
      <c r="AH580" s="185">
        <f t="shared" si="212"/>
        <v>0</v>
      </c>
      <c r="AI580" s="180">
        <f t="shared" si="213"/>
        <v>0</v>
      </c>
      <c r="AJ580" s="180">
        <f t="shared" si="214"/>
        <v>0</v>
      </c>
      <c r="AL580" s="12">
        <f t="shared" si="215"/>
        <v>0</v>
      </c>
      <c r="AO580" s="171"/>
      <c r="AQ580" s="12">
        <f t="shared" si="216"/>
        <v>0</v>
      </c>
      <c r="AR580" s="12">
        <f t="shared" si="217"/>
        <v>0</v>
      </c>
      <c r="AS580"/>
      <c r="AT580"/>
      <c r="AU580"/>
      <c r="AV580"/>
    </row>
    <row r="581" spans="1:48" ht="15" customHeight="1" x14ac:dyDescent="0.25">
      <c r="C581" s="11" t="s">
        <v>52</v>
      </c>
      <c r="D581" s="274" t="s">
        <v>604</v>
      </c>
      <c r="E581" s="274"/>
      <c r="F581" s="274"/>
      <c r="G581" s="274"/>
      <c r="H581" s="274"/>
      <c r="I581" s="274"/>
      <c r="J581" s="274"/>
      <c r="K581" s="274"/>
      <c r="L581" s="274"/>
      <c r="M581" s="274"/>
      <c r="N581" s="274"/>
      <c r="O581" s="268" t="str">
        <f>IF(AI581=0,"","X")</f>
        <v/>
      </c>
      <c r="P581" s="269"/>
      <c r="Q581" s="269"/>
      <c r="R581" s="273"/>
      <c r="S581" s="244"/>
      <c r="T581" s="245"/>
      <c r="U581" s="245"/>
      <c r="V581" s="246"/>
      <c r="W581" s="244"/>
      <c r="X581" s="245"/>
      <c r="Y581" s="245"/>
      <c r="Z581" s="246"/>
      <c r="AA581" s="244"/>
      <c r="AB581" s="245"/>
      <c r="AC581" s="245"/>
      <c r="AD581" s="246"/>
      <c r="AG581" s="180">
        <f t="shared" si="211"/>
        <v>0</v>
      </c>
      <c r="AH581" s="185">
        <f t="shared" si="212"/>
        <v>0</v>
      </c>
      <c r="AI581" s="180">
        <f t="shared" si="213"/>
        <v>0</v>
      </c>
      <c r="AJ581" s="180">
        <f>IF($AH$570=96,0,IF(OR(AND(AG581=0,AH581&gt;0),AND(AG581="ns",AI581&gt;0),AND(AG581="ns",AH581=0,AI581=0)),1,IF(OR(AND(AG581&gt;0,AH581=2),AND(AG581="ns",AH581=2),AND(AG581="ns",AI581=0,AH581&gt;0),AG581=AI581),0,1)))</f>
        <v>0</v>
      </c>
      <c r="AL581" s="12">
        <f>IF(OR($AH$570=96,AND(O581="X",COUNTBLANK(S581:AD581)=12),AND(O581="",COUNTBLANK(S581:AD581)=9)),0,1)</f>
        <v>0</v>
      </c>
      <c r="AO581" s="171"/>
      <c r="AQ581" s="12">
        <f>IF(OR($AH$570=96, AND(Y476="NA",W581="NA"),AND(Y476&lt;&gt;"NA",W581&lt;&gt;"NA")),0,1)</f>
        <v>0</v>
      </c>
      <c r="AR581" s="12">
        <f>IF(OR($AH$570=96, AND(AB476="NA",AA581="NA"),AND(AB476&lt;&gt;"NA",AA581&lt;&gt;"NA")),0,1)</f>
        <v>0</v>
      </c>
      <c r="AS581"/>
      <c r="AT581"/>
      <c r="AU581"/>
      <c r="AV581"/>
    </row>
    <row r="582" spans="1:48" ht="15" customHeight="1" x14ac:dyDescent="0.25">
      <c r="N582" s="68"/>
      <c r="O582" s="88"/>
      <c r="P582" s="88"/>
      <c r="Q582" s="88"/>
      <c r="R582" s="68" t="s">
        <v>53</v>
      </c>
      <c r="S582" s="270">
        <f t="shared" ref="S582:W582" si="218">IF(AND(SUM(S574:V581)=0,COUNTIF(S574:V581,"NS")&gt;0),"NS",SUM(S574:V581))</f>
        <v>0</v>
      </c>
      <c r="T582" s="270"/>
      <c r="U582" s="270"/>
      <c r="V582" s="270"/>
      <c r="W582" s="232">
        <f t="shared" si="218"/>
        <v>0</v>
      </c>
      <c r="X582" s="266"/>
      <c r="Y582" s="266"/>
      <c r="Z582" s="233"/>
      <c r="AA582" s="232">
        <f>IF(AND(SUM(AA574:AD581)=0,COUNTIF(AA574:AD581,"NS")&gt;0),"NS",SUM(AA574:AD581))</f>
        <v>0</v>
      </c>
      <c r="AB582" s="266"/>
      <c r="AC582" s="266"/>
      <c r="AD582" s="233"/>
      <c r="AG582"/>
      <c r="AH582"/>
      <c r="AI582"/>
      <c r="AJ582"/>
      <c r="AK582"/>
      <c r="AL582"/>
      <c r="AM582"/>
      <c r="AN582"/>
      <c r="AO582"/>
      <c r="AP582"/>
      <c r="AQ582"/>
      <c r="AR582"/>
      <c r="AS582"/>
      <c r="AT582"/>
      <c r="AU582"/>
      <c r="AV582"/>
    </row>
    <row r="583" spans="1:48" x14ac:dyDescent="0.2">
      <c r="B583" s="227" t="str">
        <f>IF(SUM(AQ574:AR581)=0,"","Error: Si en la pregunta 86 registró NA, debe registrar NA en la columna correspondiente.")</f>
        <v/>
      </c>
      <c r="C583" s="227"/>
      <c r="D583" s="227"/>
      <c r="E583" s="227"/>
      <c r="F583" s="227"/>
      <c r="G583" s="227"/>
      <c r="H583" s="227"/>
      <c r="I583" s="227"/>
      <c r="J583" s="227"/>
      <c r="K583" s="227"/>
      <c r="L583" s="227"/>
      <c r="M583" s="227"/>
      <c r="N583" s="227"/>
      <c r="O583" s="227"/>
      <c r="P583" s="227"/>
      <c r="Q583" s="227"/>
      <c r="R583" s="227"/>
      <c r="S583" s="227"/>
      <c r="T583" s="227"/>
      <c r="U583" s="227"/>
      <c r="V583" s="227"/>
      <c r="W583" s="227"/>
      <c r="X583" s="227"/>
      <c r="Y583" s="227"/>
      <c r="Z583" s="227"/>
      <c r="AA583" s="227"/>
      <c r="AB583" s="227"/>
      <c r="AC583" s="227"/>
      <c r="AD583" s="227"/>
    </row>
    <row r="584" spans="1:48" s="17" customFormat="1" ht="24" customHeight="1" x14ac:dyDescent="0.2">
      <c r="A584" s="66"/>
      <c r="B584" s="48"/>
      <c r="C584" s="252" t="s">
        <v>550</v>
      </c>
      <c r="D584" s="252"/>
      <c r="E584" s="252"/>
      <c r="F584" s="252"/>
      <c r="G584" s="252"/>
      <c r="H584" s="252"/>
      <c r="I584" s="252"/>
      <c r="J584" s="252"/>
      <c r="K584" s="252"/>
      <c r="L584" s="252"/>
      <c r="M584" s="252"/>
      <c r="N584" s="252"/>
      <c r="O584" s="252"/>
      <c r="P584" s="252"/>
      <c r="Q584" s="252"/>
      <c r="R584" s="252"/>
      <c r="S584" s="252"/>
      <c r="T584" s="252"/>
      <c r="U584" s="252"/>
      <c r="V584" s="252"/>
      <c r="W584" s="252"/>
      <c r="X584" s="252"/>
      <c r="Y584" s="252"/>
      <c r="Z584" s="252"/>
      <c r="AA584" s="252"/>
      <c r="AB584" s="252"/>
      <c r="AC584" s="252"/>
      <c r="AD584" s="252"/>
      <c r="AF584" s="113"/>
    </row>
    <row r="585" spans="1:48" s="17" customFormat="1" ht="60" customHeight="1" x14ac:dyDescent="0.2">
      <c r="A585" s="66"/>
      <c r="B585" s="48"/>
      <c r="C585" s="295"/>
      <c r="D585" s="295"/>
      <c r="E585" s="295"/>
      <c r="F585" s="295"/>
      <c r="G585" s="295"/>
      <c r="H585" s="295"/>
      <c r="I585" s="295"/>
      <c r="J585" s="295"/>
      <c r="K585" s="295"/>
      <c r="L585" s="295"/>
      <c r="M585" s="295"/>
      <c r="N585" s="295"/>
      <c r="O585" s="295"/>
      <c r="P585" s="295"/>
      <c r="Q585" s="295"/>
      <c r="R585" s="295"/>
      <c r="S585" s="295"/>
      <c r="T585" s="295"/>
      <c r="U585" s="295"/>
      <c r="V585" s="295"/>
      <c r="W585" s="295"/>
      <c r="X585" s="295"/>
      <c r="Y585" s="295"/>
      <c r="Z585" s="295"/>
      <c r="AA585" s="295"/>
      <c r="AB585" s="295"/>
      <c r="AC585" s="295"/>
      <c r="AD585" s="295"/>
      <c r="AF585" s="113"/>
    </row>
    <row r="586" spans="1:48" ht="15" customHeight="1" x14ac:dyDescent="0.2">
      <c r="B586" s="226" t="str">
        <f>IF(SUM(AL574:AL581)=0,"","Error: Debe completar toda la información requerida.")</f>
        <v/>
      </c>
      <c r="C586" s="226"/>
      <c r="D586" s="226"/>
      <c r="E586" s="226"/>
      <c r="F586" s="226"/>
      <c r="G586" s="226"/>
      <c r="H586" s="226"/>
      <c r="I586" s="226"/>
      <c r="J586" s="226"/>
      <c r="K586" s="226"/>
      <c r="L586" s="226"/>
      <c r="M586" s="226"/>
      <c r="N586" s="226"/>
      <c r="O586" s="226"/>
      <c r="P586" s="226"/>
      <c r="Q586" s="226"/>
      <c r="R586" s="226"/>
      <c r="S586" s="226"/>
      <c r="T586" s="226"/>
      <c r="U586" s="226"/>
      <c r="V586" s="226"/>
      <c r="W586" s="226"/>
      <c r="X586" s="226"/>
      <c r="Y586" s="226"/>
      <c r="Z586" s="226"/>
      <c r="AA586" s="226"/>
      <c r="AB586" s="226"/>
      <c r="AC586" s="226"/>
      <c r="AD586" s="226"/>
    </row>
    <row r="587" spans="1:48" s="17" customFormat="1" ht="15" customHeight="1" x14ac:dyDescent="0.2">
      <c r="A587" s="80"/>
      <c r="B587" s="227" t="str">
        <f>IF(SUM(AJ574:AJ581)=0,"","Error: Verificar sumas por fila.")</f>
        <v/>
      </c>
      <c r="C587" s="227"/>
      <c r="D587" s="227"/>
      <c r="E587" s="227"/>
      <c r="F587" s="227"/>
      <c r="G587" s="227"/>
      <c r="H587" s="227"/>
      <c r="I587" s="227"/>
      <c r="J587" s="227"/>
      <c r="K587" s="227"/>
      <c r="L587" s="227"/>
      <c r="M587" s="227"/>
      <c r="N587" s="227"/>
      <c r="O587" s="227"/>
      <c r="P587" s="227"/>
      <c r="Q587" s="227"/>
      <c r="R587" s="227"/>
      <c r="S587" s="227"/>
      <c r="T587" s="227"/>
      <c r="U587" s="227"/>
      <c r="V587" s="227"/>
      <c r="W587" s="227"/>
      <c r="X587" s="227"/>
      <c r="Y587" s="227"/>
      <c r="Z587" s="227"/>
      <c r="AA587" s="227"/>
      <c r="AB587" s="227"/>
      <c r="AC587" s="227"/>
      <c r="AD587" s="227"/>
      <c r="AF587" s="113"/>
    </row>
    <row r="588" spans="1:48" ht="15" customHeight="1" x14ac:dyDescent="0.2">
      <c r="B588" s="227" t="str">
        <f>IF(AO574=0,"","Error: El total no puede ser mayor al total de la pregunta 24.")</f>
        <v/>
      </c>
      <c r="C588" s="227"/>
      <c r="D588" s="227"/>
      <c r="E588" s="227"/>
      <c r="F588" s="227"/>
      <c r="G588" s="227"/>
      <c r="H588" s="227"/>
      <c r="I588" s="227"/>
      <c r="J588" s="227"/>
      <c r="K588" s="227"/>
      <c r="L588" s="227"/>
      <c r="M588" s="227"/>
      <c r="N588" s="227"/>
      <c r="O588" s="227"/>
      <c r="P588" s="227"/>
      <c r="Q588" s="227"/>
      <c r="R588" s="227"/>
      <c r="S588" s="227"/>
      <c r="T588" s="227"/>
      <c r="U588" s="227"/>
      <c r="V588" s="227"/>
      <c r="W588" s="227"/>
      <c r="X588" s="227"/>
      <c r="Y588" s="227"/>
      <c r="Z588" s="227"/>
      <c r="AA588" s="227"/>
      <c r="AB588" s="227"/>
      <c r="AC588" s="227"/>
      <c r="AD588" s="227"/>
    </row>
    <row r="589" spans="1:48" ht="24" customHeight="1" x14ac:dyDescent="0.2">
      <c r="A589" s="6" t="s">
        <v>195</v>
      </c>
      <c r="B589" s="271" t="s">
        <v>669</v>
      </c>
      <c r="C589" s="271"/>
      <c r="D589" s="271"/>
      <c r="E589" s="271"/>
      <c r="F589" s="271"/>
      <c r="G589" s="271"/>
      <c r="H589" s="271"/>
      <c r="I589" s="271"/>
      <c r="J589" s="271"/>
      <c r="K589" s="271"/>
      <c r="L589" s="271"/>
      <c r="M589" s="271"/>
      <c r="N589" s="271"/>
      <c r="O589" s="271"/>
      <c r="P589" s="271"/>
      <c r="Q589" s="271"/>
      <c r="R589" s="271"/>
      <c r="S589" s="271"/>
      <c r="T589" s="271"/>
      <c r="U589" s="271"/>
      <c r="V589" s="271"/>
      <c r="W589" s="271"/>
      <c r="X589" s="271"/>
      <c r="Y589" s="271"/>
      <c r="Z589" s="271"/>
      <c r="AA589" s="271"/>
      <c r="AB589" s="271"/>
      <c r="AC589" s="271"/>
      <c r="AD589" s="271"/>
    </row>
    <row r="590" spans="1:48" ht="24" customHeight="1" x14ac:dyDescent="0.2">
      <c r="A590" s="6"/>
      <c r="B590" s="76"/>
      <c r="C590" s="252" t="s">
        <v>677</v>
      </c>
      <c r="D590" s="253"/>
      <c r="E590" s="253"/>
      <c r="F590" s="253"/>
      <c r="G590" s="253"/>
      <c r="H590" s="253"/>
      <c r="I590" s="253"/>
      <c r="J590" s="253"/>
      <c r="K590" s="253"/>
      <c r="L590" s="253"/>
      <c r="M590" s="253"/>
      <c r="N590" s="253"/>
      <c r="O590" s="253"/>
      <c r="P590" s="253"/>
      <c r="Q590" s="253"/>
      <c r="R590" s="253"/>
      <c r="S590" s="253"/>
      <c r="T590" s="253"/>
      <c r="U590" s="253"/>
      <c r="V590" s="253"/>
      <c r="W590" s="253"/>
      <c r="X590" s="253"/>
      <c r="Y590" s="253"/>
      <c r="Z590" s="253"/>
      <c r="AA590" s="253"/>
      <c r="AB590" s="253"/>
      <c r="AC590" s="253"/>
      <c r="AD590" s="253"/>
    </row>
    <row r="591" spans="1:48" ht="24" customHeight="1" x14ac:dyDescent="0.2">
      <c r="A591" s="6"/>
      <c r="B591" s="86"/>
      <c r="C591" s="243" t="s">
        <v>821</v>
      </c>
      <c r="D591" s="243"/>
      <c r="E591" s="243"/>
      <c r="F591" s="243"/>
      <c r="G591" s="243"/>
      <c r="H591" s="243"/>
      <c r="I591" s="243"/>
      <c r="J591" s="243"/>
      <c r="K591" s="243"/>
      <c r="L591" s="243"/>
      <c r="M591" s="243"/>
      <c r="N591" s="243"/>
      <c r="O591" s="243"/>
      <c r="P591" s="243"/>
      <c r="Q591" s="243"/>
      <c r="R591" s="243"/>
      <c r="S591" s="243"/>
      <c r="T591" s="243"/>
      <c r="U591" s="243"/>
      <c r="V591" s="243"/>
      <c r="W591" s="243"/>
      <c r="X591" s="243"/>
      <c r="Y591" s="243"/>
      <c r="Z591" s="243"/>
      <c r="AA591" s="243"/>
      <c r="AB591" s="243"/>
      <c r="AC591" s="243"/>
      <c r="AD591" s="243"/>
    </row>
    <row r="592" spans="1:48" ht="24" customHeight="1" x14ac:dyDescent="0.2">
      <c r="A592" s="6"/>
      <c r="B592" s="76"/>
      <c r="C592" s="252" t="s">
        <v>823</v>
      </c>
      <c r="D592" s="253"/>
      <c r="E592" s="253"/>
      <c r="F592" s="253"/>
      <c r="G592" s="253"/>
      <c r="H592" s="253"/>
      <c r="I592" s="253"/>
      <c r="J592" s="253"/>
      <c r="K592" s="253"/>
      <c r="L592" s="253"/>
      <c r="M592" s="253"/>
      <c r="N592" s="253"/>
      <c r="O592" s="253"/>
      <c r="P592" s="253"/>
      <c r="Q592" s="253"/>
      <c r="R592" s="253"/>
      <c r="S592" s="253"/>
      <c r="T592" s="253"/>
      <c r="U592" s="253"/>
      <c r="V592" s="253"/>
      <c r="W592" s="253"/>
      <c r="X592" s="253"/>
      <c r="Y592" s="253"/>
      <c r="Z592" s="253"/>
      <c r="AA592" s="253"/>
      <c r="AB592" s="253"/>
      <c r="AC592" s="253"/>
      <c r="AD592" s="253"/>
    </row>
    <row r="593" spans="1:68" ht="24" customHeight="1" x14ac:dyDescent="0.2">
      <c r="A593" s="6"/>
      <c r="B593" s="76"/>
      <c r="C593" s="252" t="s">
        <v>822</v>
      </c>
      <c r="D593" s="253"/>
      <c r="E593" s="253"/>
      <c r="F593" s="253"/>
      <c r="G593" s="253"/>
      <c r="H593" s="253"/>
      <c r="I593" s="253"/>
      <c r="J593" s="253"/>
      <c r="K593" s="253"/>
      <c r="L593" s="253"/>
      <c r="M593" s="253"/>
      <c r="N593" s="253"/>
      <c r="O593" s="253"/>
      <c r="P593" s="253"/>
      <c r="Q593" s="253"/>
      <c r="R593" s="253"/>
      <c r="S593" s="253"/>
      <c r="T593" s="253"/>
      <c r="U593" s="253"/>
      <c r="V593" s="253"/>
      <c r="W593" s="253"/>
      <c r="X593" s="253"/>
      <c r="Y593" s="253"/>
      <c r="Z593" s="253"/>
      <c r="AA593" s="253"/>
      <c r="AB593" s="253"/>
      <c r="AC593" s="253"/>
      <c r="AD593" s="253"/>
    </row>
    <row r="594" spans="1:68" ht="15" customHeight="1" x14ac:dyDescent="0.25">
      <c r="C594" s="272" t="s">
        <v>115</v>
      </c>
      <c r="D594" s="272"/>
      <c r="E594" s="272"/>
      <c r="F594" s="272"/>
      <c r="G594" s="272"/>
      <c r="H594" s="272"/>
      <c r="I594" s="272"/>
      <c r="J594" s="272"/>
      <c r="K594" s="272"/>
      <c r="L594" s="272"/>
      <c r="M594" s="272"/>
      <c r="N594" s="272"/>
      <c r="O594" s="272"/>
      <c r="P594" s="272"/>
      <c r="Q594" s="272"/>
      <c r="R594" s="272"/>
      <c r="S594" s="272"/>
      <c r="T594" s="272"/>
      <c r="U594" s="272"/>
      <c r="V594" s="272"/>
      <c r="W594" s="272"/>
      <c r="X594" s="272"/>
      <c r="Y594" s="272"/>
      <c r="Z594" s="272"/>
      <c r="AA594" s="272"/>
      <c r="AB594" s="272"/>
      <c r="AC594" s="272"/>
      <c r="AD594" s="272"/>
    </row>
    <row r="595" spans="1:68" ht="15" customHeight="1" x14ac:dyDescent="0.2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row>
    <row r="596" spans="1:68" ht="15" customHeight="1" x14ac:dyDescent="0.25">
      <c r="C596" s="282" t="s">
        <v>116</v>
      </c>
      <c r="D596" s="283"/>
      <c r="E596" s="283"/>
      <c r="F596" s="283"/>
      <c r="G596" s="283"/>
      <c r="H596" s="284"/>
      <c r="I596" s="288" t="s">
        <v>39</v>
      </c>
      <c r="J596" s="290"/>
      <c r="K596" s="270" t="s">
        <v>670</v>
      </c>
      <c r="L596" s="270"/>
      <c r="M596" s="270"/>
      <c r="N596" s="270"/>
      <c r="O596" s="270"/>
      <c r="P596" s="270"/>
      <c r="Q596" s="270"/>
      <c r="R596" s="270"/>
      <c r="S596" s="270"/>
      <c r="T596" s="270"/>
      <c r="U596" s="270"/>
      <c r="V596" s="270"/>
      <c r="W596" s="270"/>
      <c r="X596" s="270"/>
      <c r="Y596" s="270"/>
      <c r="Z596" s="270"/>
      <c r="AA596" s="270"/>
      <c r="AB596" s="270"/>
      <c r="AC596" s="270"/>
      <c r="AD596" s="270"/>
      <c r="AG596" s="12" t="s">
        <v>862</v>
      </c>
      <c r="AH596" s="12">
        <f>COUNTBLANK(K599:AD615)</f>
        <v>340</v>
      </c>
      <c r="BE596"/>
      <c r="BF596"/>
      <c r="BG596"/>
      <c r="BH596"/>
      <c r="BI596"/>
      <c r="BJ596"/>
      <c r="BK596"/>
      <c r="BL596"/>
      <c r="BM596"/>
      <c r="BN596"/>
      <c r="BO596"/>
      <c r="BP596"/>
    </row>
    <row r="597" spans="1:68" ht="165" customHeight="1" x14ac:dyDescent="0.25">
      <c r="C597" s="335"/>
      <c r="D597" s="336"/>
      <c r="E597" s="336"/>
      <c r="F597" s="336"/>
      <c r="G597" s="336"/>
      <c r="H597" s="375"/>
      <c r="I597" s="405"/>
      <c r="J597" s="406"/>
      <c r="K597" s="329" t="s">
        <v>197</v>
      </c>
      <c r="L597" s="330"/>
      <c r="M597" s="254" t="s">
        <v>168</v>
      </c>
      <c r="N597" s="254"/>
      <c r="O597" s="255" t="s">
        <v>643</v>
      </c>
      <c r="P597" s="256"/>
      <c r="Q597" s="255" t="s">
        <v>645</v>
      </c>
      <c r="R597" s="256"/>
      <c r="S597" s="254" t="s">
        <v>671</v>
      </c>
      <c r="T597" s="254"/>
      <c r="U597" s="255" t="s">
        <v>169</v>
      </c>
      <c r="V597" s="256"/>
      <c r="W597" s="254" t="s">
        <v>839</v>
      </c>
      <c r="X597" s="254"/>
      <c r="Y597" s="254" t="s">
        <v>170</v>
      </c>
      <c r="Z597" s="254"/>
      <c r="AA597" s="254" t="s">
        <v>171</v>
      </c>
      <c r="AB597" s="254"/>
      <c r="AC597" s="254" t="s">
        <v>64</v>
      </c>
      <c r="AD597" s="254"/>
      <c r="AS597" s="183"/>
      <c r="AT597" s="184"/>
      <c r="BE597"/>
      <c r="BF597"/>
      <c r="BG597"/>
      <c r="BH597"/>
      <c r="BI597"/>
      <c r="BJ597"/>
      <c r="BK597"/>
      <c r="BL597"/>
      <c r="BM597"/>
      <c r="BN597"/>
      <c r="BO597"/>
      <c r="BP597"/>
    </row>
    <row r="598" spans="1:68" ht="15" customHeight="1" x14ac:dyDescent="0.25">
      <c r="C598" s="285"/>
      <c r="D598" s="286"/>
      <c r="E598" s="286"/>
      <c r="F598" s="286"/>
      <c r="G598" s="286"/>
      <c r="H598" s="287"/>
      <c r="I598" s="291"/>
      <c r="J598" s="293"/>
      <c r="K598" s="333"/>
      <c r="L598" s="334"/>
      <c r="M598" s="407" t="s">
        <v>27</v>
      </c>
      <c r="N598" s="408"/>
      <c r="O598" s="407" t="s">
        <v>642</v>
      </c>
      <c r="P598" s="408"/>
      <c r="Q598" s="407" t="s">
        <v>644</v>
      </c>
      <c r="R598" s="408"/>
      <c r="S598" s="407" t="s">
        <v>646</v>
      </c>
      <c r="T598" s="408"/>
      <c r="U598" s="407" t="s">
        <v>28</v>
      </c>
      <c r="V598" s="408"/>
      <c r="W598" s="407" t="s">
        <v>42</v>
      </c>
      <c r="X598" s="408"/>
      <c r="Y598" s="407" t="s">
        <v>44</v>
      </c>
      <c r="Z598" s="408"/>
      <c r="AA598" s="407" t="s">
        <v>46</v>
      </c>
      <c r="AB598" s="408"/>
      <c r="AC598" s="407" t="s">
        <v>48</v>
      </c>
      <c r="AD598" s="408"/>
      <c r="AG598" s="180" t="s">
        <v>863</v>
      </c>
      <c r="AH598" s="181" t="s">
        <v>864</v>
      </c>
      <c r="AI598" s="182" t="s">
        <v>865</v>
      </c>
      <c r="AJ598" s="181" t="s">
        <v>868</v>
      </c>
      <c r="AL598" s="12" t="s">
        <v>862</v>
      </c>
      <c r="AN598" s="180" t="s">
        <v>863</v>
      </c>
      <c r="AO598" s="181" t="s">
        <v>864</v>
      </c>
      <c r="AP598" s="182" t="s">
        <v>865</v>
      </c>
      <c r="AQ598" s="181" t="s">
        <v>868</v>
      </c>
      <c r="AS598" s="12" t="s">
        <v>939</v>
      </c>
      <c r="AT598" s="12" t="s">
        <v>940</v>
      </c>
      <c r="AU598" s="12" t="s">
        <v>868</v>
      </c>
      <c r="BE598"/>
      <c r="BF598"/>
      <c r="BG598"/>
      <c r="BH598"/>
      <c r="BI598"/>
      <c r="BJ598"/>
      <c r="BK598"/>
      <c r="BL598"/>
      <c r="BM598"/>
      <c r="BN598"/>
      <c r="BO598"/>
      <c r="BP598"/>
    </row>
    <row r="599" spans="1:68" ht="15" customHeight="1" x14ac:dyDescent="0.25">
      <c r="C599" s="16" t="s">
        <v>27</v>
      </c>
      <c r="D599" s="229" t="s">
        <v>117</v>
      </c>
      <c r="E599" s="230"/>
      <c r="F599" s="230"/>
      <c r="G599" s="230"/>
      <c r="H599" s="231"/>
      <c r="I599" s="232" t="str">
        <f>IF(P519="","",P519)</f>
        <v/>
      </c>
      <c r="J599" s="233"/>
      <c r="K599" s="234" t="str">
        <f>IF(S519="","",S519)</f>
        <v/>
      </c>
      <c r="L599" s="235"/>
      <c r="M599" s="244"/>
      <c r="N599" s="246"/>
      <c r="O599" s="244"/>
      <c r="P599" s="246"/>
      <c r="Q599" s="244"/>
      <c r="R599" s="246"/>
      <c r="S599" s="244"/>
      <c r="T599" s="246"/>
      <c r="U599" s="244"/>
      <c r="V599" s="246"/>
      <c r="W599" s="244"/>
      <c r="X599" s="246"/>
      <c r="Y599" s="244"/>
      <c r="Z599" s="246"/>
      <c r="AA599" s="244"/>
      <c r="AB599" s="246"/>
      <c r="AC599" s="244"/>
      <c r="AD599" s="246"/>
      <c r="AG599" s="183">
        <f>M599</f>
        <v>0</v>
      </c>
      <c r="AH599" s="185">
        <f>COUNTIF(O599:T599,"NS")</f>
        <v>0</v>
      </c>
      <c r="AI599" s="186">
        <f>SUM(O599:T599)</f>
        <v>0</v>
      </c>
      <c r="AJ599" s="180">
        <f>IF($AH$596=340,0,IF(OR(AND(AG599=0,AH599&gt;0),AND(AG599="NS",AI599&gt;0),AND(AG599="NS",AI599=0,AH599=0)),1,IF(OR(AND(AH599&gt;=2,AI599&lt;AG599),AND(AG599="NS",AI599=0,AH599&gt;0),AG599=AI599),0,1)))</f>
        <v>0</v>
      </c>
      <c r="AL599" s="12">
        <f>IF(OR($AH$596=340,AND(I599="X",COUNTBLANK(K599:AD599)=20),AND(I599="",COUNTBLANK(K599:AD599)=10)),0,1)</f>
        <v>0</v>
      </c>
      <c r="AN599" s="183" t="str">
        <f>K599</f>
        <v/>
      </c>
      <c r="AO599" s="185">
        <f>COUNTIF(M599,"NS")+COUNTIF(U599:AD599,"NS")</f>
        <v>0</v>
      </c>
      <c r="AP599" s="186">
        <f>SUM(M599,U599:AD599)</f>
        <v>0</v>
      </c>
      <c r="AQ599" s="180">
        <f>IF($AH$596=340,0,IF(OR(AND(AN599=0,AO599&gt;0),AND(AN599="NS",AP599&gt;0),AND(AN599="NS",AP599=0,AO599=0)),1,IF(OR(AND(AO599&gt;=2,AP599&lt;AN599),AND(AN599="NS",AP599=0,AO599&gt;0),AN599=AP599),0,1)))</f>
        <v>0</v>
      </c>
      <c r="AR599" s="185"/>
      <c r="AS599" s="12">
        <f>$M$616</f>
        <v>0</v>
      </c>
      <c r="AT599" s="12">
        <f>S550</f>
        <v>0</v>
      </c>
      <c r="AU599" s="171">
        <f>IF($AH$596=340,0,IF(OR(AND(AS599=0,AT599&gt;0),AND(AS599&lt;AT599,AT599&lt;&gt;"NS")),1,0))</f>
        <v>0</v>
      </c>
      <c r="BE599"/>
      <c r="BF599"/>
      <c r="BG599"/>
      <c r="BH599"/>
      <c r="BI599"/>
      <c r="BJ599"/>
      <c r="BK599"/>
      <c r="BL599"/>
      <c r="BM599"/>
      <c r="BN599"/>
      <c r="BO599"/>
      <c r="BP599"/>
    </row>
    <row r="600" spans="1:68" ht="15" customHeight="1" x14ac:dyDescent="0.25">
      <c r="C600" s="16" t="s">
        <v>28</v>
      </c>
      <c r="D600" s="229" t="s">
        <v>118</v>
      </c>
      <c r="E600" s="230"/>
      <c r="F600" s="230"/>
      <c r="G600" s="230"/>
      <c r="H600" s="231"/>
      <c r="I600" s="232" t="str">
        <f t="shared" ref="I600:I615" si="219">IF(P520="","",P520)</f>
        <v/>
      </c>
      <c r="J600" s="233"/>
      <c r="K600" s="234" t="str">
        <f t="shared" ref="K600:K615" si="220">IF(S520="","",S520)</f>
        <v/>
      </c>
      <c r="L600" s="235"/>
      <c r="M600" s="244"/>
      <c r="N600" s="246"/>
      <c r="O600" s="244"/>
      <c r="P600" s="246"/>
      <c r="Q600" s="244"/>
      <c r="R600" s="246"/>
      <c r="S600" s="244"/>
      <c r="T600" s="246"/>
      <c r="U600" s="244"/>
      <c r="V600" s="246"/>
      <c r="W600" s="244"/>
      <c r="X600" s="246"/>
      <c r="Y600" s="244"/>
      <c r="Z600" s="246"/>
      <c r="AA600" s="244"/>
      <c r="AB600" s="246"/>
      <c r="AC600" s="244"/>
      <c r="AD600" s="246"/>
      <c r="AG600" s="183">
        <f t="shared" ref="AG600:AG615" si="221">M600</f>
        <v>0</v>
      </c>
      <c r="AH600" s="185">
        <f t="shared" ref="AH600:AH615" si="222">COUNTIF(O600:T600,"NS")</f>
        <v>0</v>
      </c>
      <c r="AI600" s="186">
        <f t="shared" ref="AI600:AI615" si="223">SUM(O600:T600)</f>
        <v>0</v>
      </c>
      <c r="AJ600" s="180">
        <f t="shared" ref="AJ600:AJ615" si="224">IF($AH$596=340,0,IF(OR(AND(AG600=0,AH600&gt;0),AND(AG600="NS",AI600&gt;0),AND(AG600="NS",AI600=0,AH600=0)),1,IF(OR(AND(AH600&gt;=2,AI600&lt;AG600),AND(AG600="NS",AI600=0,AH600&gt;0),AG600=AI600),0,1)))</f>
        <v>0</v>
      </c>
      <c r="AL600" s="12">
        <f t="shared" ref="AL600:AL615" si="225">IF(OR($AH$596=340,AND(I600="X",COUNTBLANK(K600:AD600)=20),AND(I600="",COUNTBLANK(K600:AD600)=10)),0,1)</f>
        <v>0</v>
      </c>
      <c r="AN600" s="183" t="str">
        <f t="shared" ref="AN600:AN615" si="226">K600</f>
        <v/>
      </c>
      <c r="AO600" s="185">
        <f t="shared" ref="AO600:AO615" si="227">COUNTIF(M600,"NS")+COUNTIF(U600:AD600,"NS")</f>
        <v>0</v>
      </c>
      <c r="AP600" s="186">
        <f t="shared" ref="AP600:AP615" si="228">SUM(M600,U600:AD600)</f>
        <v>0</v>
      </c>
      <c r="AQ600" s="180">
        <f t="shared" ref="AQ600:AQ615" si="229">IF($AH$596=340,0,IF(OR(AND(AN600=0,AO600&gt;0),AND(AN600="NS",AP600&gt;0),AND(AN600="NS",AP600=0,AO600=0)),1,IF(OR(AND(AO600&gt;=2,AP600&lt;AN600),AND(AN600="NS",AP600=0,AO600&gt;0),AN600=AP600),0,1)))</f>
        <v>0</v>
      </c>
      <c r="AS600" s="12">
        <f>$O$616</f>
        <v>0</v>
      </c>
      <c r="AT600" s="12">
        <f t="shared" ref="AT600:AT606" si="230">S551</f>
        <v>0</v>
      </c>
      <c r="AU600" s="171">
        <f t="shared" ref="AU600:AU606" si="231">IF($AH$596=340,0,IF(OR(AND(AS600=0,AT600&gt;0),AND(AS600&lt;AT600,AT600&lt;&gt;"NS")),1,0))</f>
        <v>0</v>
      </c>
      <c r="BE600"/>
      <c r="BF600"/>
      <c r="BG600"/>
      <c r="BH600"/>
      <c r="BI600"/>
      <c r="BJ600"/>
      <c r="BK600"/>
      <c r="BL600"/>
      <c r="BM600"/>
      <c r="BN600"/>
      <c r="BO600"/>
      <c r="BP600"/>
    </row>
    <row r="601" spans="1:68" ht="36" customHeight="1" x14ac:dyDescent="0.25">
      <c r="C601" s="16" t="s">
        <v>42</v>
      </c>
      <c r="D601" s="229" t="s">
        <v>119</v>
      </c>
      <c r="E601" s="230"/>
      <c r="F601" s="230"/>
      <c r="G601" s="230"/>
      <c r="H601" s="231"/>
      <c r="I601" s="232" t="str">
        <f t="shared" si="219"/>
        <v/>
      </c>
      <c r="J601" s="233"/>
      <c r="K601" s="234" t="str">
        <f t="shared" si="220"/>
        <v/>
      </c>
      <c r="L601" s="235"/>
      <c r="M601" s="244"/>
      <c r="N601" s="246"/>
      <c r="O601" s="244"/>
      <c r="P601" s="246"/>
      <c r="Q601" s="244"/>
      <c r="R601" s="246"/>
      <c r="S601" s="244"/>
      <c r="T601" s="246"/>
      <c r="U601" s="244"/>
      <c r="V601" s="246"/>
      <c r="W601" s="244"/>
      <c r="X601" s="246"/>
      <c r="Y601" s="244"/>
      <c r="Z601" s="246"/>
      <c r="AA601" s="244"/>
      <c r="AB601" s="246"/>
      <c r="AC601" s="244"/>
      <c r="AD601" s="246"/>
      <c r="AG601" s="183">
        <f t="shared" si="221"/>
        <v>0</v>
      </c>
      <c r="AH601" s="185">
        <f t="shared" si="222"/>
        <v>0</v>
      </c>
      <c r="AI601" s="186">
        <f t="shared" si="223"/>
        <v>0</v>
      </c>
      <c r="AJ601" s="180">
        <f t="shared" si="224"/>
        <v>0</v>
      </c>
      <c r="AL601" s="12">
        <f t="shared" si="225"/>
        <v>0</v>
      </c>
      <c r="AN601" s="183" t="str">
        <f t="shared" si="226"/>
        <v/>
      </c>
      <c r="AO601" s="185">
        <f t="shared" si="227"/>
        <v>0</v>
      </c>
      <c r="AP601" s="186">
        <f t="shared" si="228"/>
        <v>0</v>
      </c>
      <c r="AQ601" s="180">
        <f t="shared" si="229"/>
        <v>0</v>
      </c>
      <c r="AS601" s="12">
        <f>$Q$616</f>
        <v>0</v>
      </c>
      <c r="AT601" s="12">
        <f t="shared" si="230"/>
        <v>0</v>
      </c>
      <c r="AU601" s="171">
        <f t="shared" si="231"/>
        <v>0</v>
      </c>
      <c r="BE601"/>
      <c r="BF601"/>
      <c r="BG601"/>
      <c r="BH601"/>
      <c r="BI601"/>
      <c r="BJ601"/>
      <c r="BK601"/>
      <c r="BL601"/>
      <c r="BM601"/>
      <c r="BN601"/>
      <c r="BO601"/>
      <c r="BP601"/>
    </row>
    <row r="602" spans="1:68" ht="60" customHeight="1" x14ac:dyDescent="0.25">
      <c r="C602" s="16" t="s">
        <v>44</v>
      </c>
      <c r="D602" s="229" t="s">
        <v>190</v>
      </c>
      <c r="E602" s="230"/>
      <c r="F602" s="230"/>
      <c r="G602" s="230"/>
      <c r="H602" s="231"/>
      <c r="I602" s="232" t="str">
        <f t="shared" si="219"/>
        <v/>
      </c>
      <c r="J602" s="233"/>
      <c r="K602" s="234" t="str">
        <f t="shared" si="220"/>
        <v/>
      </c>
      <c r="L602" s="235"/>
      <c r="M602" s="244"/>
      <c r="N602" s="246"/>
      <c r="O602" s="244"/>
      <c r="P602" s="246"/>
      <c r="Q602" s="244"/>
      <c r="R602" s="246"/>
      <c r="S602" s="244"/>
      <c r="T602" s="246"/>
      <c r="U602" s="244"/>
      <c r="V602" s="246"/>
      <c r="W602" s="244"/>
      <c r="X602" s="246"/>
      <c r="Y602" s="244"/>
      <c r="Z602" s="246"/>
      <c r="AA602" s="244"/>
      <c r="AB602" s="246"/>
      <c r="AC602" s="244"/>
      <c r="AD602" s="246"/>
      <c r="AG602" s="183">
        <f t="shared" si="221"/>
        <v>0</v>
      </c>
      <c r="AH602" s="185">
        <f t="shared" si="222"/>
        <v>0</v>
      </c>
      <c r="AI602" s="186">
        <f t="shared" si="223"/>
        <v>0</v>
      </c>
      <c r="AJ602" s="180">
        <f t="shared" si="224"/>
        <v>0</v>
      </c>
      <c r="AL602" s="12">
        <f t="shared" si="225"/>
        <v>0</v>
      </c>
      <c r="AN602" s="183" t="str">
        <f t="shared" si="226"/>
        <v/>
      </c>
      <c r="AO602" s="185">
        <f t="shared" si="227"/>
        <v>0</v>
      </c>
      <c r="AP602" s="186">
        <f t="shared" si="228"/>
        <v>0</v>
      </c>
      <c r="AQ602" s="180">
        <f t="shared" si="229"/>
        <v>0</v>
      </c>
      <c r="AR602" s="180"/>
      <c r="AS602" s="12">
        <f>$S$616</f>
        <v>0</v>
      </c>
      <c r="AT602" s="12">
        <f t="shared" si="230"/>
        <v>0</v>
      </c>
      <c r="AU602" s="171">
        <f t="shared" si="231"/>
        <v>0</v>
      </c>
      <c r="BE602"/>
      <c r="BF602"/>
      <c r="BG602"/>
      <c r="BH602"/>
      <c r="BI602"/>
      <c r="BJ602"/>
      <c r="BK602"/>
      <c r="BL602"/>
      <c r="BM602"/>
      <c r="BN602"/>
      <c r="BO602"/>
      <c r="BP602"/>
    </row>
    <row r="603" spans="1:68" ht="24" customHeight="1" x14ac:dyDescent="0.25">
      <c r="C603" s="16" t="s">
        <v>46</v>
      </c>
      <c r="D603" s="229" t="s">
        <v>121</v>
      </c>
      <c r="E603" s="230"/>
      <c r="F603" s="230"/>
      <c r="G603" s="230"/>
      <c r="H603" s="231"/>
      <c r="I603" s="232" t="str">
        <f t="shared" si="219"/>
        <v/>
      </c>
      <c r="J603" s="233"/>
      <c r="K603" s="234" t="str">
        <f t="shared" si="220"/>
        <v/>
      </c>
      <c r="L603" s="235"/>
      <c r="M603" s="244"/>
      <c r="N603" s="246"/>
      <c r="O603" s="244"/>
      <c r="P603" s="246"/>
      <c r="Q603" s="244"/>
      <c r="R603" s="246"/>
      <c r="S603" s="244"/>
      <c r="T603" s="246"/>
      <c r="U603" s="244"/>
      <c r="V603" s="246"/>
      <c r="W603" s="244"/>
      <c r="X603" s="246"/>
      <c r="Y603" s="244"/>
      <c r="Z603" s="246"/>
      <c r="AA603" s="244"/>
      <c r="AB603" s="246"/>
      <c r="AC603" s="244"/>
      <c r="AD603" s="246"/>
      <c r="AG603" s="183">
        <f t="shared" si="221"/>
        <v>0</v>
      </c>
      <c r="AH603" s="185">
        <f t="shared" si="222"/>
        <v>0</v>
      </c>
      <c r="AI603" s="186">
        <f t="shared" si="223"/>
        <v>0</v>
      </c>
      <c r="AJ603" s="180">
        <f t="shared" si="224"/>
        <v>0</v>
      </c>
      <c r="AL603" s="12">
        <f t="shared" si="225"/>
        <v>0</v>
      </c>
      <c r="AN603" s="183" t="str">
        <f t="shared" si="226"/>
        <v/>
      </c>
      <c r="AO603" s="185">
        <f t="shared" si="227"/>
        <v>0</v>
      </c>
      <c r="AP603" s="186">
        <f t="shared" si="228"/>
        <v>0</v>
      </c>
      <c r="AQ603" s="180">
        <f t="shared" si="229"/>
        <v>0</v>
      </c>
      <c r="AS603" s="12">
        <f>$U$616</f>
        <v>0</v>
      </c>
      <c r="AT603" s="12">
        <f t="shared" si="230"/>
        <v>0</v>
      </c>
      <c r="AU603" s="171">
        <f t="shared" si="231"/>
        <v>0</v>
      </c>
      <c r="BE603"/>
      <c r="BF603"/>
      <c r="BG603"/>
      <c r="BH603"/>
      <c r="BI603"/>
      <c r="BJ603"/>
      <c r="BK603"/>
      <c r="BL603"/>
      <c r="BM603"/>
      <c r="BN603"/>
      <c r="BO603"/>
      <c r="BP603"/>
    </row>
    <row r="604" spans="1:68" ht="24" customHeight="1" x14ac:dyDescent="0.25">
      <c r="C604" s="16" t="s">
        <v>48</v>
      </c>
      <c r="D604" s="229" t="s">
        <v>122</v>
      </c>
      <c r="E604" s="230"/>
      <c r="F604" s="230"/>
      <c r="G604" s="230"/>
      <c r="H604" s="231"/>
      <c r="I604" s="232" t="str">
        <f t="shared" si="219"/>
        <v/>
      </c>
      <c r="J604" s="233"/>
      <c r="K604" s="234" t="str">
        <f t="shared" si="220"/>
        <v/>
      </c>
      <c r="L604" s="235"/>
      <c r="M604" s="244"/>
      <c r="N604" s="246"/>
      <c r="O604" s="244"/>
      <c r="P604" s="246"/>
      <c r="Q604" s="244"/>
      <c r="R604" s="246"/>
      <c r="S604" s="244"/>
      <c r="T604" s="246"/>
      <c r="U604" s="244"/>
      <c r="V604" s="246"/>
      <c r="W604" s="244"/>
      <c r="X604" s="246"/>
      <c r="Y604" s="244"/>
      <c r="Z604" s="246"/>
      <c r="AA604" s="244"/>
      <c r="AB604" s="246"/>
      <c r="AC604" s="244"/>
      <c r="AD604" s="246"/>
      <c r="AG604" s="183">
        <f t="shared" si="221"/>
        <v>0</v>
      </c>
      <c r="AH604" s="185">
        <f t="shared" si="222"/>
        <v>0</v>
      </c>
      <c r="AI604" s="186">
        <f t="shared" si="223"/>
        <v>0</v>
      </c>
      <c r="AJ604" s="180">
        <f t="shared" si="224"/>
        <v>0</v>
      </c>
      <c r="AL604" s="12">
        <f t="shared" si="225"/>
        <v>0</v>
      </c>
      <c r="AN604" s="183" t="str">
        <f t="shared" si="226"/>
        <v/>
      </c>
      <c r="AO604" s="185">
        <f t="shared" si="227"/>
        <v>0</v>
      </c>
      <c r="AP604" s="186">
        <f t="shared" si="228"/>
        <v>0</v>
      </c>
      <c r="AQ604" s="180">
        <f t="shared" si="229"/>
        <v>0</v>
      </c>
      <c r="AS604" s="12">
        <f>$W$616</f>
        <v>0</v>
      </c>
      <c r="AT604" s="12">
        <f t="shared" si="230"/>
        <v>0</v>
      </c>
      <c r="AU604" s="171">
        <f t="shared" si="231"/>
        <v>0</v>
      </c>
      <c r="BE604"/>
      <c r="BF604"/>
      <c r="BG604"/>
      <c r="BH604"/>
      <c r="BI604"/>
      <c r="BJ604"/>
      <c r="BK604"/>
      <c r="BL604"/>
      <c r="BM604"/>
      <c r="BN604"/>
      <c r="BO604"/>
      <c r="BP604"/>
    </row>
    <row r="605" spans="1:68" ht="24" customHeight="1" x14ac:dyDescent="0.25">
      <c r="C605" s="16" t="s">
        <v>50</v>
      </c>
      <c r="D605" s="229" t="s">
        <v>123</v>
      </c>
      <c r="E605" s="230"/>
      <c r="F605" s="230"/>
      <c r="G605" s="230"/>
      <c r="H605" s="231"/>
      <c r="I605" s="232" t="str">
        <f t="shared" si="219"/>
        <v/>
      </c>
      <c r="J605" s="233"/>
      <c r="K605" s="234" t="str">
        <f t="shared" si="220"/>
        <v/>
      </c>
      <c r="L605" s="235"/>
      <c r="M605" s="244"/>
      <c r="N605" s="246"/>
      <c r="O605" s="244"/>
      <c r="P605" s="246"/>
      <c r="Q605" s="244"/>
      <c r="R605" s="246"/>
      <c r="S605" s="244"/>
      <c r="T605" s="246"/>
      <c r="U605" s="244"/>
      <c r="V605" s="246"/>
      <c r="W605" s="244"/>
      <c r="X605" s="246"/>
      <c r="Y605" s="244"/>
      <c r="Z605" s="246"/>
      <c r="AA605" s="244"/>
      <c r="AB605" s="246"/>
      <c r="AC605" s="244"/>
      <c r="AD605" s="246"/>
      <c r="AG605" s="183">
        <f t="shared" si="221"/>
        <v>0</v>
      </c>
      <c r="AH605" s="185">
        <f t="shared" si="222"/>
        <v>0</v>
      </c>
      <c r="AI605" s="186">
        <f t="shared" si="223"/>
        <v>0</v>
      </c>
      <c r="AJ605" s="180">
        <f t="shared" si="224"/>
        <v>0</v>
      </c>
      <c r="AL605" s="12">
        <f t="shared" si="225"/>
        <v>0</v>
      </c>
      <c r="AN605" s="183" t="str">
        <f t="shared" si="226"/>
        <v/>
      </c>
      <c r="AO605" s="185">
        <f t="shared" si="227"/>
        <v>0</v>
      </c>
      <c r="AP605" s="186">
        <f t="shared" si="228"/>
        <v>0</v>
      </c>
      <c r="AQ605" s="180">
        <f t="shared" si="229"/>
        <v>0</v>
      </c>
      <c r="AS605" s="12">
        <f>$Y$616</f>
        <v>0</v>
      </c>
      <c r="AT605" s="12">
        <f t="shared" si="230"/>
        <v>0</v>
      </c>
      <c r="AU605" s="171">
        <f t="shared" si="231"/>
        <v>0</v>
      </c>
      <c r="BE605"/>
      <c r="BF605"/>
      <c r="BG605"/>
      <c r="BH605"/>
      <c r="BI605"/>
      <c r="BJ605"/>
      <c r="BK605"/>
      <c r="BL605"/>
      <c r="BM605"/>
      <c r="BN605"/>
      <c r="BO605"/>
      <c r="BP605"/>
    </row>
    <row r="606" spans="1:68" ht="15" customHeight="1" x14ac:dyDescent="0.25">
      <c r="C606" s="16" t="s">
        <v>52</v>
      </c>
      <c r="D606" s="229" t="s">
        <v>124</v>
      </c>
      <c r="E606" s="230"/>
      <c r="F606" s="230"/>
      <c r="G606" s="230"/>
      <c r="H606" s="231"/>
      <c r="I606" s="232" t="str">
        <f t="shared" si="219"/>
        <v/>
      </c>
      <c r="J606" s="233"/>
      <c r="K606" s="234" t="str">
        <f t="shared" si="220"/>
        <v/>
      </c>
      <c r="L606" s="235"/>
      <c r="M606" s="244"/>
      <c r="N606" s="246"/>
      <c r="O606" s="244"/>
      <c r="P606" s="246"/>
      <c r="Q606" s="244"/>
      <c r="R606" s="246"/>
      <c r="S606" s="244"/>
      <c r="T606" s="246"/>
      <c r="U606" s="244"/>
      <c r="V606" s="246"/>
      <c r="W606" s="244"/>
      <c r="X606" s="246"/>
      <c r="Y606" s="244"/>
      <c r="Z606" s="246"/>
      <c r="AA606" s="244"/>
      <c r="AB606" s="246"/>
      <c r="AC606" s="244"/>
      <c r="AD606" s="246"/>
      <c r="AG606" s="183">
        <f t="shared" si="221"/>
        <v>0</v>
      </c>
      <c r="AH606" s="185">
        <f t="shared" si="222"/>
        <v>0</v>
      </c>
      <c r="AI606" s="186">
        <f t="shared" si="223"/>
        <v>0</v>
      </c>
      <c r="AJ606" s="180">
        <f t="shared" si="224"/>
        <v>0</v>
      </c>
      <c r="AL606" s="12">
        <f t="shared" si="225"/>
        <v>0</v>
      </c>
      <c r="AN606" s="183" t="str">
        <f t="shared" si="226"/>
        <v/>
      </c>
      <c r="AO606" s="185">
        <f t="shared" si="227"/>
        <v>0</v>
      </c>
      <c r="AP606" s="186">
        <f t="shared" si="228"/>
        <v>0</v>
      </c>
      <c r="AQ606" s="180">
        <f t="shared" si="229"/>
        <v>0</v>
      </c>
      <c r="AS606" s="12">
        <f>$AA$616</f>
        <v>0</v>
      </c>
      <c r="AT606" s="12">
        <f t="shared" si="230"/>
        <v>0</v>
      </c>
      <c r="AU606" s="171">
        <f t="shared" si="231"/>
        <v>0</v>
      </c>
      <c r="BE606"/>
      <c r="BF606"/>
      <c r="BG606"/>
      <c r="BH606"/>
      <c r="BI606"/>
      <c r="BJ606"/>
      <c r="BK606"/>
      <c r="BL606"/>
      <c r="BM606"/>
      <c r="BN606"/>
      <c r="BO606"/>
      <c r="BP606"/>
    </row>
    <row r="607" spans="1:68" ht="15" customHeight="1" x14ac:dyDescent="0.25">
      <c r="C607" s="16" t="s">
        <v>30</v>
      </c>
      <c r="D607" s="229" t="s">
        <v>125</v>
      </c>
      <c r="E607" s="230"/>
      <c r="F607" s="230"/>
      <c r="G607" s="230"/>
      <c r="H607" s="231"/>
      <c r="I607" s="232" t="str">
        <f t="shared" si="219"/>
        <v/>
      </c>
      <c r="J607" s="233"/>
      <c r="K607" s="234" t="str">
        <f t="shared" si="220"/>
        <v/>
      </c>
      <c r="L607" s="235"/>
      <c r="M607" s="244"/>
      <c r="N607" s="246"/>
      <c r="O607" s="244"/>
      <c r="P607" s="246"/>
      <c r="Q607" s="244"/>
      <c r="R607" s="246"/>
      <c r="S607" s="244"/>
      <c r="T607" s="246"/>
      <c r="U607" s="244"/>
      <c r="V607" s="246"/>
      <c r="W607" s="244"/>
      <c r="X607" s="246"/>
      <c r="Y607" s="244"/>
      <c r="Z607" s="246"/>
      <c r="AA607" s="244"/>
      <c r="AB607" s="246"/>
      <c r="AC607" s="244"/>
      <c r="AD607" s="246"/>
      <c r="AG607" s="183">
        <f t="shared" si="221"/>
        <v>0</v>
      </c>
      <c r="AH607" s="185">
        <f t="shared" si="222"/>
        <v>0</v>
      </c>
      <c r="AI607" s="186">
        <f t="shared" si="223"/>
        <v>0</v>
      </c>
      <c r="AJ607" s="180">
        <f t="shared" si="224"/>
        <v>0</v>
      </c>
      <c r="AL607" s="12">
        <f t="shared" si="225"/>
        <v>0</v>
      </c>
      <c r="AN607" s="183" t="str">
        <f t="shared" si="226"/>
        <v/>
      </c>
      <c r="AO607" s="185">
        <f t="shared" si="227"/>
        <v>0</v>
      </c>
      <c r="AP607" s="186">
        <f t="shared" si="228"/>
        <v>0</v>
      </c>
      <c r="AQ607" s="180">
        <f t="shared" si="229"/>
        <v>0</v>
      </c>
      <c r="AS607" s="12">
        <f>$AC$616</f>
        <v>0</v>
      </c>
      <c r="AT607" s="12">
        <f>S558</f>
        <v>0</v>
      </c>
      <c r="AU607" s="171">
        <f>IF($AH$596=340,0,IF(OR(AND(AS607=0,AT607&gt;0),AND(AS607&lt;AT607,AT607&lt;&gt;"NS")),1,0))</f>
        <v>0</v>
      </c>
      <c r="BE607"/>
      <c r="BF607"/>
      <c r="BG607"/>
      <c r="BH607"/>
      <c r="BI607"/>
      <c r="BJ607"/>
      <c r="BK607"/>
      <c r="BL607"/>
      <c r="BM607"/>
      <c r="BN607"/>
      <c r="BO607"/>
      <c r="BP607"/>
    </row>
    <row r="608" spans="1:68" ht="48" customHeight="1" x14ac:dyDescent="0.25">
      <c r="C608" s="16" t="s">
        <v>100</v>
      </c>
      <c r="D608" s="229" t="s">
        <v>126</v>
      </c>
      <c r="E608" s="230"/>
      <c r="F608" s="230"/>
      <c r="G608" s="230"/>
      <c r="H608" s="231"/>
      <c r="I608" s="232" t="str">
        <f t="shared" si="219"/>
        <v/>
      </c>
      <c r="J608" s="233"/>
      <c r="K608" s="234" t="str">
        <f t="shared" si="220"/>
        <v/>
      </c>
      <c r="L608" s="235"/>
      <c r="M608" s="244"/>
      <c r="N608" s="246"/>
      <c r="O608" s="244"/>
      <c r="P608" s="246"/>
      <c r="Q608" s="244"/>
      <c r="R608" s="246"/>
      <c r="S608" s="244"/>
      <c r="T608" s="246"/>
      <c r="U608" s="244"/>
      <c r="V608" s="246"/>
      <c r="W608" s="244"/>
      <c r="X608" s="246"/>
      <c r="Y608" s="244"/>
      <c r="Z608" s="246"/>
      <c r="AA608" s="244"/>
      <c r="AB608" s="246"/>
      <c r="AC608" s="244"/>
      <c r="AD608" s="246"/>
      <c r="AG608" s="183">
        <f t="shared" si="221"/>
        <v>0</v>
      </c>
      <c r="AH608" s="185">
        <f t="shared" si="222"/>
        <v>0</v>
      </c>
      <c r="AI608" s="186">
        <f t="shared" si="223"/>
        <v>0</v>
      </c>
      <c r="AJ608" s="180">
        <f t="shared" si="224"/>
        <v>0</v>
      </c>
      <c r="AL608" s="12">
        <f t="shared" si="225"/>
        <v>0</v>
      </c>
      <c r="AN608" s="183" t="str">
        <f t="shared" si="226"/>
        <v/>
      </c>
      <c r="AO608" s="185">
        <f t="shared" si="227"/>
        <v>0</v>
      </c>
      <c r="AP608" s="186">
        <f t="shared" si="228"/>
        <v>0</v>
      </c>
      <c r="AQ608" s="180">
        <f t="shared" si="229"/>
        <v>0</v>
      </c>
      <c r="BE608"/>
      <c r="BF608"/>
      <c r="BG608"/>
      <c r="BH608"/>
      <c r="BI608"/>
      <c r="BJ608"/>
      <c r="BK608"/>
      <c r="BL608"/>
      <c r="BM608"/>
      <c r="BN608"/>
      <c r="BO608"/>
      <c r="BP608"/>
    </row>
    <row r="609" spans="1:68" ht="36" customHeight="1" x14ac:dyDescent="0.25">
      <c r="C609" s="16" t="s">
        <v>102</v>
      </c>
      <c r="D609" s="229" t="s">
        <v>191</v>
      </c>
      <c r="E609" s="230"/>
      <c r="F609" s="230"/>
      <c r="G609" s="230"/>
      <c r="H609" s="231"/>
      <c r="I609" s="232" t="str">
        <f t="shared" si="219"/>
        <v/>
      </c>
      <c r="J609" s="233"/>
      <c r="K609" s="234" t="str">
        <f t="shared" si="220"/>
        <v/>
      </c>
      <c r="L609" s="235"/>
      <c r="M609" s="244"/>
      <c r="N609" s="246"/>
      <c r="O609" s="244"/>
      <c r="P609" s="246"/>
      <c r="Q609" s="244"/>
      <c r="R609" s="246"/>
      <c r="S609" s="244"/>
      <c r="T609" s="246"/>
      <c r="U609" s="244"/>
      <c r="V609" s="246"/>
      <c r="W609" s="244"/>
      <c r="X609" s="246"/>
      <c r="Y609" s="244"/>
      <c r="Z609" s="246"/>
      <c r="AA609" s="244"/>
      <c r="AB609" s="246"/>
      <c r="AC609" s="244"/>
      <c r="AD609" s="246"/>
      <c r="AG609" s="183">
        <f t="shared" si="221"/>
        <v>0</v>
      </c>
      <c r="AH609" s="185">
        <f t="shared" si="222"/>
        <v>0</v>
      </c>
      <c r="AI609" s="186">
        <f t="shared" si="223"/>
        <v>0</v>
      </c>
      <c r="AJ609" s="180">
        <f t="shared" si="224"/>
        <v>0</v>
      </c>
      <c r="AL609" s="12">
        <f t="shared" si="225"/>
        <v>0</v>
      </c>
      <c r="AN609" s="183" t="str">
        <f t="shared" si="226"/>
        <v/>
      </c>
      <c r="AO609" s="185">
        <f t="shared" si="227"/>
        <v>0</v>
      </c>
      <c r="AP609" s="186">
        <f t="shared" si="228"/>
        <v>0</v>
      </c>
      <c r="AQ609" s="180">
        <f t="shared" si="229"/>
        <v>0</v>
      </c>
      <c r="BE609"/>
      <c r="BF609"/>
      <c r="BG609"/>
      <c r="BH609"/>
      <c r="BI609"/>
      <c r="BJ609"/>
      <c r="BK609"/>
      <c r="BL609"/>
      <c r="BM609"/>
      <c r="BN609"/>
      <c r="BO609"/>
      <c r="BP609"/>
    </row>
    <row r="610" spans="1:68" ht="36" customHeight="1" x14ac:dyDescent="0.25">
      <c r="C610" s="16" t="s">
        <v>104</v>
      </c>
      <c r="D610" s="229" t="s">
        <v>127</v>
      </c>
      <c r="E610" s="230"/>
      <c r="F610" s="230"/>
      <c r="G610" s="230"/>
      <c r="H610" s="231"/>
      <c r="I610" s="232" t="str">
        <f t="shared" si="219"/>
        <v/>
      </c>
      <c r="J610" s="233"/>
      <c r="K610" s="234" t="str">
        <f t="shared" si="220"/>
        <v/>
      </c>
      <c r="L610" s="235"/>
      <c r="M610" s="244"/>
      <c r="N610" s="246"/>
      <c r="O610" s="244"/>
      <c r="P610" s="246"/>
      <c r="Q610" s="244"/>
      <c r="R610" s="246"/>
      <c r="S610" s="244"/>
      <c r="T610" s="246"/>
      <c r="U610" s="244"/>
      <c r="V610" s="246"/>
      <c r="W610" s="244"/>
      <c r="X610" s="246"/>
      <c r="Y610" s="244"/>
      <c r="Z610" s="246"/>
      <c r="AA610" s="244"/>
      <c r="AB610" s="246"/>
      <c r="AC610" s="244"/>
      <c r="AD610" s="246"/>
      <c r="AG610" s="183">
        <f t="shared" si="221"/>
        <v>0</v>
      </c>
      <c r="AH610" s="185">
        <f t="shared" si="222"/>
        <v>0</v>
      </c>
      <c r="AI610" s="186">
        <f t="shared" si="223"/>
        <v>0</v>
      </c>
      <c r="AJ610" s="180">
        <f t="shared" si="224"/>
        <v>0</v>
      </c>
      <c r="AL610" s="12">
        <f t="shared" si="225"/>
        <v>0</v>
      </c>
      <c r="AN610" s="183" t="str">
        <f t="shared" si="226"/>
        <v/>
      </c>
      <c r="AO610" s="185">
        <f t="shared" si="227"/>
        <v>0</v>
      </c>
      <c r="AP610" s="186">
        <f t="shared" si="228"/>
        <v>0</v>
      </c>
      <c r="AQ610" s="180">
        <f t="shared" si="229"/>
        <v>0</v>
      </c>
      <c r="BE610"/>
      <c r="BF610"/>
      <c r="BG610"/>
      <c r="BH610"/>
      <c r="BI610"/>
      <c r="BJ610"/>
      <c r="BK610"/>
      <c r="BL610"/>
      <c r="BM610"/>
      <c r="BN610"/>
      <c r="BO610"/>
      <c r="BP610"/>
    </row>
    <row r="611" spans="1:68" ht="24" customHeight="1" x14ac:dyDescent="0.25">
      <c r="C611" s="16" t="s">
        <v>106</v>
      </c>
      <c r="D611" s="229" t="s">
        <v>128</v>
      </c>
      <c r="E611" s="230"/>
      <c r="F611" s="230"/>
      <c r="G611" s="230"/>
      <c r="H611" s="231"/>
      <c r="I611" s="232" t="str">
        <f t="shared" si="219"/>
        <v/>
      </c>
      <c r="J611" s="233"/>
      <c r="K611" s="234" t="str">
        <f t="shared" si="220"/>
        <v/>
      </c>
      <c r="L611" s="235"/>
      <c r="M611" s="244"/>
      <c r="N611" s="246"/>
      <c r="O611" s="244"/>
      <c r="P611" s="246"/>
      <c r="Q611" s="244"/>
      <c r="R611" s="246"/>
      <c r="S611" s="244"/>
      <c r="T611" s="246"/>
      <c r="U611" s="244"/>
      <c r="V611" s="246"/>
      <c r="W611" s="244"/>
      <c r="X611" s="246"/>
      <c r="Y611" s="244"/>
      <c r="Z611" s="246"/>
      <c r="AA611" s="244"/>
      <c r="AB611" s="246"/>
      <c r="AC611" s="244"/>
      <c r="AD611" s="246"/>
      <c r="AG611" s="183">
        <f t="shared" si="221"/>
        <v>0</v>
      </c>
      <c r="AH611" s="185">
        <f t="shared" si="222"/>
        <v>0</v>
      </c>
      <c r="AI611" s="186">
        <f t="shared" si="223"/>
        <v>0</v>
      </c>
      <c r="AJ611" s="180">
        <f t="shared" si="224"/>
        <v>0</v>
      </c>
      <c r="AL611" s="12">
        <f t="shared" si="225"/>
        <v>0</v>
      </c>
      <c r="AN611" s="183" t="str">
        <f t="shared" si="226"/>
        <v/>
      </c>
      <c r="AO611" s="185">
        <f t="shared" si="227"/>
        <v>0</v>
      </c>
      <c r="AP611" s="186">
        <f t="shared" si="228"/>
        <v>0</v>
      </c>
      <c r="AQ611" s="180">
        <f t="shared" si="229"/>
        <v>0</v>
      </c>
      <c r="BE611"/>
      <c r="BF611"/>
      <c r="BG611"/>
      <c r="BH611"/>
      <c r="BI611"/>
      <c r="BJ611"/>
      <c r="BK611"/>
      <c r="BL611"/>
      <c r="BM611"/>
      <c r="BN611"/>
      <c r="BO611"/>
      <c r="BP611"/>
    </row>
    <row r="612" spans="1:68" ht="15" customHeight="1" x14ac:dyDescent="0.25">
      <c r="C612" s="16" t="s">
        <v>108</v>
      </c>
      <c r="D612" s="229" t="s">
        <v>129</v>
      </c>
      <c r="E612" s="230"/>
      <c r="F612" s="230"/>
      <c r="G612" s="230"/>
      <c r="H612" s="231"/>
      <c r="I612" s="232" t="str">
        <f t="shared" si="219"/>
        <v/>
      </c>
      <c r="J612" s="233"/>
      <c r="K612" s="234" t="str">
        <f t="shared" si="220"/>
        <v/>
      </c>
      <c r="L612" s="235"/>
      <c r="M612" s="244"/>
      <c r="N612" s="246"/>
      <c r="O612" s="244"/>
      <c r="P612" s="246"/>
      <c r="Q612" s="244"/>
      <c r="R612" s="246"/>
      <c r="S612" s="244"/>
      <c r="T612" s="246"/>
      <c r="U612" s="244"/>
      <c r="V612" s="246"/>
      <c r="W612" s="244"/>
      <c r="X612" s="246"/>
      <c r="Y612" s="244"/>
      <c r="Z612" s="246"/>
      <c r="AA612" s="244"/>
      <c r="AB612" s="246"/>
      <c r="AC612" s="244"/>
      <c r="AD612" s="246"/>
      <c r="AG612" s="183">
        <f t="shared" si="221"/>
        <v>0</v>
      </c>
      <c r="AH612" s="185">
        <f t="shared" si="222"/>
        <v>0</v>
      </c>
      <c r="AI612" s="186">
        <f t="shared" si="223"/>
        <v>0</v>
      </c>
      <c r="AJ612" s="180">
        <f t="shared" si="224"/>
        <v>0</v>
      </c>
      <c r="AL612" s="12">
        <f t="shared" si="225"/>
        <v>0</v>
      </c>
      <c r="AN612" s="183" t="str">
        <f t="shared" si="226"/>
        <v/>
      </c>
      <c r="AO612" s="185">
        <f t="shared" si="227"/>
        <v>0</v>
      </c>
      <c r="AP612" s="186">
        <f t="shared" si="228"/>
        <v>0</v>
      </c>
      <c r="AQ612" s="180">
        <f t="shared" si="229"/>
        <v>0</v>
      </c>
      <c r="BE612"/>
      <c r="BF612"/>
      <c r="BG612"/>
      <c r="BH612"/>
      <c r="BI612"/>
      <c r="BJ612"/>
      <c r="BK612"/>
      <c r="BL612"/>
      <c r="BM612"/>
      <c r="BN612"/>
      <c r="BO612"/>
      <c r="BP612"/>
    </row>
    <row r="613" spans="1:68" ht="24" customHeight="1" x14ac:dyDescent="0.25">
      <c r="C613" s="16" t="s">
        <v>110</v>
      </c>
      <c r="D613" s="229" t="s">
        <v>130</v>
      </c>
      <c r="E613" s="230"/>
      <c r="F613" s="230"/>
      <c r="G613" s="230"/>
      <c r="H613" s="231"/>
      <c r="I613" s="232" t="str">
        <f t="shared" si="219"/>
        <v/>
      </c>
      <c r="J613" s="233"/>
      <c r="K613" s="234" t="str">
        <f t="shared" si="220"/>
        <v/>
      </c>
      <c r="L613" s="235"/>
      <c r="M613" s="244"/>
      <c r="N613" s="246"/>
      <c r="O613" s="244"/>
      <c r="P613" s="246"/>
      <c r="Q613" s="244"/>
      <c r="R613" s="246"/>
      <c r="S613" s="244"/>
      <c r="T613" s="246"/>
      <c r="U613" s="244"/>
      <c r="V613" s="246"/>
      <c r="W613" s="244"/>
      <c r="X613" s="246"/>
      <c r="Y613" s="244"/>
      <c r="Z613" s="246"/>
      <c r="AA613" s="244"/>
      <c r="AB613" s="246"/>
      <c r="AC613" s="244"/>
      <c r="AD613" s="246"/>
      <c r="AG613" s="183">
        <f t="shared" si="221"/>
        <v>0</v>
      </c>
      <c r="AH613" s="185">
        <f t="shared" si="222"/>
        <v>0</v>
      </c>
      <c r="AI613" s="186">
        <f t="shared" si="223"/>
        <v>0</v>
      </c>
      <c r="AJ613" s="180">
        <f t="shared" si="224"/>
        <v>0</v>
      </c>
      <c r="AL613" s="12">
        <f t="shared" si="225"/>
        <v>0</v>
      </c>
      <c r="AN613" s="183" t="str">
        <f t="shared" si="226"/>
        <v/>
      </c>
      <c r="AO613" s="185">
        <f t="shared" si="227"/>
        <v>0</v>
      </c>
      <c r="AP613" s="186">
        <f t="shared" si="228"/>
        <v>0</v>
      </c>
      <c r="AQ613" s="180">
        <f t="shared" si="229"/>
        <v>0</v>
      </c>
      <c r="BE613"/>
      <c r="BF613"/>
      <c r="BG613"/>
      <c r="BH613"/>
      <c r="BI613"/>
      <c r="BJ613"/>
      <c r="BK613"/>
      <c r="BL613"/>
      <c r="BM613"/>
      <c r="BN613"/>
      <c r="BO613"/>
      <c r="BP613"/>
    </row>
    <row r="614" spans="1:68" ht="15" customHeight="1" x14ac:dyDescent="0.25">
      <c r="C614" s="16" t="s">
        <v>112</v>
      </c>
      <c r="D614" s="229" t="s">
        <v>131</v>
      </c>
      <c r="E614" s="230"/>
      <c r="F614" s="230"/>
      <c r="G614" s="230"/>
      <c r="H614" s="231"/>
      <c r="I614" s="232" t="str">
        <f t="shared" si="219"/>
        <v/>
      </c>
      <c r="J614" s="233"/>
      <c r="K614" s="234" t="str">
        <f t="shared" si="220"/>
        <v/>
      </c>
      <c r="L614" s="235"/>
      <c r="M614" s="244"/>
      <c r="N614" s="246"/>
      <c r="O614" s="244"/>
      <c r="P614" s="246"/>
      <c r="Q614" s="244"/>
      <c r="R614" s="246"/>
      <c r="S614" s="244"/>
      <c r="T614" s="246"/>
      <c r="U614" s="244"/>
      <c r="V614" s="246"/>
      <c r="W614" s="244"/>
      <c r="X614" s="246"/>
      <c r="Y614" s="244"/>
      <c r="Z614" s="246"/>
      <c r="AA614" s="244"/>
      <c r="AB614" s="246"/>
      <c r="AC614" s="244"/>
      <c r="AD614" s="246"/>
      <c r="AG614" s="183">
        <f t="shared" si="221"/>
        <v>0</v>
      </c>
      <c r="AH614" s="185">
        <f t="shared" si="222"/>
        <v>0</v>
      </c>
      <c r="AI614" s="186">
        <f t="shared" si="223"/>
        <v>0</v>
      </c>
      <c r="AJ614" s="180">
        <f t="shared" si="224"/>
        <v>0</v>
      </c>
      <c r="AL614" s="12">
        <f t="shared" si="225"/>
        <v>0</v>
      </c>
      <c r="AN614" s="183" t="str">
        <f t="shared" si="226"/>
        <v/>
      </c>
      <c r="AO614" s="185">
        <f t="shared" si="227"/>
        <v>0</v>
      </c>
      <c r="AP614" s="186">
        <f t="shared" si="228"/>
        <v>0</v>
      </c>
      <c r="AQ614" s="180">
        <f t="shared" si="229"/>
        <v>0</v>
      </c>
      <c r="BE614"/>
      <c r="BF614"/>
      <c r="BG614"/>
      <c r="BH614"/>
      <c r="BI614"/>
      <c r="BJ614"/>
      <c r="BK614"/>
      <c r="BL614"/>
      <c r="BM614"/>
      <c r="BN614"/>
      <c r="BO614"/>
      <c r="BP614"/>
    </row>
    <row r="615" spans="1:68" ht="15" customHeight="1" x14ac:dyDescent="0.25">
      <c r="C615" s="16" t="s">
        <v>132</v>
      </c>
      <c r="D615" s="229" t="s">
        <v>604</v>
      </c>
      <c r="E615" s="230"/>
      <c r="F615" s="230"/>
      <c r="G615" s="230"/>
      <c r="H615" s="231"/>
      <c r="I615" s="232" t="str">
        <f t="shared" si="219"/>
        <v/>
      </c>
      <c r="J615" s="233"/>
      <c r="K615" s="234" t="str">
        <f t="shared" si="220"/>
        <v/>
      </c>
      <c r="L615" s="235"/>
      <c r="M615" s="244"/>
      <c r="N615" s="246"/>
      <c r="O615" s="244"/>
      <c r="P615" s="246"/>
      <c r="Q615" s="244"/>
      <c r="R615" s="246"/>
      <c r="S615" s="244"/>
      <c r="T615" s="246"/>
      <c r="U615" s="244"/>
      <c r="V615" s="246"/>
      <c r="W615" s="244"/>
      <c r="X615" s="246"/>
      <c r="Y615" s="244"/>
      <c r="Z615" s="246"/>
      <c r="AA615" s="244"/>
      <c r="AB615" s="246"/>
      <c r="AC615" s="244"/>
      <c r="AD615" s="246"/>
      <c r="AG615" s="183">
        <f t="shared" si="221"/>
        <v>0</v>
      </c>
      <c r="AH615" s="185">
        <f t="shared" si="222"/>
        <v>0</v>
      </c>
      <c r="AI615" s="186">
        <f t="shared" si="223"/>
        <v>0</v>
      </c>
      <c r="AJ615" s="180">
        <f t="shared" si="224"/>
        <v>0</v>
      </c>
      <c r="AL615" s="12">
        <f t="shared" si="225"/>
        <v>0</v>
      </c>
      <c r="AN615" s="183" t="str">
        <f t="shared" si="226"/>
        <v/>
      </c>
      <c r="AO615" s="185">
        <f t="shared" si="227"/>
        <v>0</v>
      </c>
      <c r="AP615" s="186">
        <f t="shared" si="228"/>
        <v>0</v>
      </c>
      <c r="AQ615" s="180">
        <f t="shared" si="229"/>
        <v>0</v>
      </c>
      <c r="BE615"/>
      <c r="BF615"/>
      <c r="BG615"/>
      <c r="BH615"/>
      <c r="BI615"/>
      <c r="BJ615"/>
      <c r="BK615"/>
      <c r="BL615"/>
      <c r="BM615"/>
      <c r="BN615"/>
      <c r="BO615"/>
      <c r="BP615"/>
    </row>
    <row r="616" spans="1:68" ht="15" customHeight="1" x14ac:dyDescent="0.25">
      <c r="J616" s="68" t="s">
        <v>53</v>
      </c>
      <c r="K616" s="232">
        <f t="shared" ref="K616:AA616" si="232">IF(AND(SUM(K599:L615)=0,COUNTIF(K599:L615,"NS")&gt;0),"NS",SUM(K599:L615))</f>
        <v>0</v>
      </c>
      <c r="L616" s="233"/>
      <c r="M616" s="232">
        <f t="shared" si="232"/>
        <v>0</v>
      </c>
      <c r="N616" s="233"/>
      <c r="O616" s="232">
        <f t="shared" si="232"/>
        <v>0</v>
      </c>
      <c r="P616" s="233"/>
      <c r="Q616" s="232">
        <f t="shared" si="232"/>
        <v>0</v>
      </c>
      <c r="R616" s="233"/>
      <c r="S616" s="232">
        <f t="shared" si="232"/>
        <v>0</v>
      </c>
      <c r="T616" s="233"/>
      <c r="U616" s="232">
        <f t="shared" si="232"/>
        <v>0</v>
      </c>
      <c r="V616" s="233"/>
      <c r="W616" s="232">
        <f t="shared" si="232"/>
        <v>0</v>
      </c>
      <c r="X616" s="233"/>
      <c r="Y616" s="232">
        <f t="shared" si="232"/>
        <v>0</v>
      </c>
      <c r="Z616" s="233"/>
      <c r="AA616" s="232">
        <f t="shared" si="232"/>
        <v>0</v>
      </c>
      <c r="AB616" s="233"/>
      <c r="AC616" s="232">
        <f>IF(AND(SUM(AC599:AD615)=0,COUNTIF(AC599:AD615,"NS")&gt;0),"NS",SUM(AC599:AD615))</f>
        <v>0</v>
      </c>
      <c r="AD616" s="233"/>
      <c r="AG616" s="183"/>
      <c r="AH616" s="185"/>
      <c r="AI616" s="186"/>
      <c r="AJ616" s="180"/>
      <c r="AN616" s="183"/>
      <c r="AO616" s="185"/>
      <c r="AP616" s="186"/>
      <c r="AQ616" s="180"/>
      <c r="BE616"/>
      <c r="BF616"/>
      <c r="BG616"/>
      <c r="BH616"/>
      <c r="BI616"/>
      <c r="BJ616"/>
      <c r="BK616"/>
      <c r="BL616"/>
      <c r="BM616"/>
      <c r="BN616"/>
      <c r="BO616"/>
      <c r="BP616"/>
    </row>
    <row r="617" spans="1:68" ht="15" customHeight="1" x14ac:dyDescent="0.25">
      <c r="B617" s="225" t="str">
        <f>IF(BF616=0,"","Error: Debe completar toda la información requerida.")</f>
        <v/>
      </c>
      <c r="C617" s="225"/>
      <c r="D617" s="225"/>
      <c r="E617" s="225"/>
      <c r="F617" s="225"/>
      <c r="G617" s="225"/>
      <c r="H617" s="225"/>
      <c r="I617" s="225"/>
      <c r="J617" s="225"/>
      <c r="K617" s="225"/>
      <c r="L617" s="225"/>
      <c r="M617" s="225"/>
      <c r="N617" s="225"/>
      <c r="O617" s="225"/>
      <c r="P617" s="225"/>
      <c r="Q617" s="225"/>
      <c r="R617" s="225"/>
      <c r="S617" s="225"/>
      <c r="T617" s="225"/>
      <c r="U617" s="225"/>
      <c r="V617" s="225"/>
      <c r="W617" s="225"/>
      <c r="X617" s="225"/>
      <c r="Y617" s="225"/>
      <c r="Z617" s="225"/>
      <c r="AA617" s="225"/>
      <c r="AB617" s="225"/>
      <c r="AC617" s="225"/>
      <c r="AD617" s="225"/>
      <c r="AG617" s="183"/>
      <c r="AH617" s="185"/>
      <c r="AI617" s="186"/>
      <c r="AJ617" s="180"/>
      <c r="AN617" s="183"/>
      <c r="AO617" s="185"/>
      <c r="AP617" s="186"/>
      <c r="AQ617" s="180"/>
      <c r="BE617"/>
      <c r="BF617"/>
      <c r="BG617"/>
      <c r="BH617"/>
      <c r="BI617"/>
      <c r="BJ617"/>
      <c r="BK617"/>
      <c r="BL617"/>
      <c r="BM617"/>
      <c r="BN617"/>
      <c r="BO617"/>
      <c r="BP617"/>
    </row>
    <row r="618" spans="1:68" s="17" customFormat="1" ht="24" customHeight="1" x14ac:dyDescent="0.25">
      <c r="A618" s="66"/>
      <c r="B618" s="48"/>
      <c r="C618" s="252" t="s">
        <v>550</v>
      </c>
      <c r="D618" s="252"/>
      <c r="E618" s="252"/>
      <c r="F618" s="252"/>
      <c r="G618" s="252"/>
      <c r="H618" s="252"/>
      <c r="I618" s="252"/>
      <c r="J618" s="252"/>
      <c r="K618" s="252"/>
      <c r="L618" s="252"/>
      <c r="M618" s="252"/>
      <c r="N618" s="252"/>
      <c r="O618" s="252"/>
      <c r="P618" s="252"/>
      <c r="Q618" s="252"/>
      <c r="R618" s="252"/>
      <c r="S618" s="252"/>
      <c r="T618" s="252"/>
      <c r="U618" s="252"/>
      <c r="V618" s="252"/>
      <c r="W618" s="252"/>
      <c r="X618" s="252"/>
      <c r="Y618" s="252"/>
      <c r="Z618" s="252"/>
      <c r="AA618" s="252"/>
      <c r="AB618" s="252"/>
      <c r="AC618" s="252"/>
      <c r="AD618" s="252"/>
      <c r="AF618" s="113"/>
      <c r="AG618" s="183"/>
      <c r="AH618" s="185"/>
      <c r="AI618" s="186"/>
      <c r="AJ618" s="180"/>
      <c r="AK618" s="12"/>
      <c r="AL618" s="12"/>
      <c r="AM618" s="12"/>
      <c r="AN618" s="183"/>
      <c r="AO618" s="185"/>
      <c r="AP618" s="186"/>
      <c r="AQ618" s="180"/>
      <c r="AR618" s="12"/>
      <c r="AS618" s="12"/>
      <c r="AT618" s="12"/>
      <c r="AU618" s="12"/>
      <c r="AV618" s="12"/>
      <c r="AW618" s="12"/>
      <c r="AX618" s="12"/>
      <c r="AY618" s="12"/>
      <c r="AZ618" s="12"/>
      <c r="BA618" s="12"/>
      <c r="BB618" s="12"/>
      <c r="BC618" s="12"/>
      <c r="BD618" s="12"/>
    </row>
    <row r="619" spans="1:68" s="17" customFormat="1" ht="60" customHeight="1" x14ac:dyDescent="0.25">
      <c r="A619" s="66"/>
      <c r="B619" s="48"/>
      <c r="C619" s="295"/>
      <c r="D619" s="295"/>
      <c r="E619" s="295"/>
      <c r="F619" s="295"/>
      <c r="G619" s="295"/>
      <c r="H619" s="295"/>
      <c r="I619" s="295"/>
      <c r="J619" s="295"/>
      <c r="K619" s="295"/>
      <c r="L619" s="295"/>
      <c r="M619" s="295"/>
      <c r="N619" s="295"/>
      <c r="O619" s="295"/>
      <c r="P619" s="295"/>
      <c r="Q619" s="295"/>
      <c r="R619" s="295"/>
      <c r="S619" s="295"/>
      <c r="T619" s="295"/>
      <c r="U619" s="295"/>
      <c r="V619" s="295"/>
      <c r="W619" s="295"/>
      <c r="X619" s="295"/>
      <c r="Y619" s="295"/>
      <c r="Z619" s="295"/>
      <c r="AA619" s="295"/>
      <c r="AB619" s="295"/>
      <c r="AC619" s="295"/>
      <c r="AD619" s="295"/>
      <c r="AF619" s="113"/>
      <c r="AG619" s="183"/>
      <c r="AH619" s="185"/>
      <c r="AI619" s="186"/>
      <c r="AJ619" s="180"/>
      <c r="AK619" s="12"/>
      <c r="AL619" s="12"/>
      <c r="AM619" s="12"/>
      <c r="AN619" s="183"/>
      <c r="AO619" s="185"/>
      <c r="AP619" s="186"/>
      <c r="AQ619" s="180"/>
      <c r="AR619" s="12"/>
      <c r="AS619" s="12"/>
      <c r="AT619" s="12"/>
      <c r="AU619" s="12"/>
      <c r="AV619" s="12"/>
      <c r="AW619" s="12"/>
      <c r="AX619" s="12"/>
      <c r="AY619" s="12"/>
      <c r="AZ619" s="12"/>
      <c r="BA619" s="12"/>
      <c r="BB619" s="12"/>
      <c r="BC619" s="12"/>
      <c r="BD619" s="12"/>
    </row>
    <row r="620" spans="1:68" ht="15" customHeight="1" x14ac:dyDescent="0.25">
      <c r="B620" s="226" t="str">
        <f>IF(SUM(AL599:AL615)=0,"","Error: Debe completar toda la información requerida.")</f>
        <v/>
      </c>
      <c r="C620" s="226"/>
      <c r="D620" s="226"/>
      <c r="E620" s="226"/>
      <c r="F620" s="226"/>
      <c r="G620" s="226"/>
      <c r="H620" s="226"/>
      <c r="I620" s="226"/>
      <c r="J620" s="226"/>
      <c r="K620" s="226"/>
      <c r="L620" s="226"/>
      <c r="M620" s="226"/>
      <c r="N620" s="226"/>
      <c r="O620" s="226"/>
      <c r="P620" s="226"/>
      <c r="Q620" s="226"/>
      <c r="R620" s="226"/>
      <c r="S620" s="226"/>
      <c r="T620" s="226"/>
      <c r="U620" s="226"/>
      <c r="V620" s="226"/>
      <c r="W620" s="226"/>
      <c r="X620" s="226"/>
      <c r="Y620" s="226"/>
      <c r="Z620" s="226"/>
      <c r="AA620" s="226"/>
      <c r="AB620" s="226"/>
      <c r="AC620" s="226"/>
      <c r="AD620" s="226"/>
      <c r="AG620" s="183"/>
      <c r="AH620" s="185"/>
      <c r="AI620" s="186"/>
      <c r="AJ620" s="180"/>
      <c r="AN620" s="183"/>
      <c r="AO620" s="185"/>
      <c r="AP620" s="186"/>
      <c r="AQ620" s="180"/>
    </row>
    <row r="621" spans="1:68" ht="15" customHeight="1" x14ac:dyDescent="0.25">
      <c r="B621" s="227" t="str">
        <f>IF(SUM(AJ599:AJ615,AQ599:AQ615)=0,"","Error: Verificar sumas por fila.")</f>
        <v/>
      </c>
      <c r="C621" s="227"/>
      <c r="D621" s="227"/>
      <c r="E621" s="227"/>
      <c r="F621" s="227"/>
      <c r="G621" s="227"/>
      <c r="H621" s="227"/>
      <c r="I621" s="227"/>
      <c r="J621" s="227"/>
      <c r="K621" s="227"/>
      <c r="L621" s="227"/>
      <c r="M621" s="227"/>
      <c r="N621" s="227"/>
      <c r="O621" s="227"/>
      <c r="P621" s="227"/>
      <c r="Q621" s="227"/>
      <c r="R621" s="227"/>
      <c r="S621" s="227"/>
      <c r="T621" s="227"/>
      <c r="U621" s="227"/>
      <c r="V621" s="227"/>
      <c r="W621" s="227"/>
      <c r="X621" s="227"/>
      <c r="Y621" s="227"/>
      <c r="Z621" s="227"/>
      <c r="AA621" s="227"/>
      <c r="AB621" s="227"/>
      <c r="AC621" s="227"/>
      <c r="AD621" s="227"/>
      <c r="AG621" s="183"/>
      <c r="AH621" s="185"/>
      <c r="AI621" s="186"/>
      <c r="AJ621" s="180"/>
      <c r="AN621" s="183"/>
      <c r="AO621" s="185"/>
      <c r="AP621" s="186"/>
      <c r="AQ621" s="180"/>
    </row>
    <row r="622" spans="1:68" ht="15" customHeight="1" thickBot="1" x14ac:dyDescent="0.3">
      <c r="B622" s="227" t="str">
        <f>IF(SUM(AU599:AU607)=0,"","Error: Verificar las cantidades con las de la pregunta 27.")</f>
        <v/>
      </c>
      <c r="C622" s="227"/>
      <c r="D622" s="227"/>
      <c r="E622" s="227"/>
      <c r="F622" s="227"/>
      <c r="G622" s="227"/>
      <c r="H622" s="227"/>
      <c r="I622" s="227"/>
      <c r="J622" s="227"/>
      <c r="K622" s="227"/>
      <c r="L622" s="227"/>
      <c r="M622" s="227"/>
      <c r="N622" s="227"/>
      <c r="O622" s="227"/>
      <c r="P622" s="227"/>
      <c r="Q622" s="227"/>
      <c r="R622" s="227"/>
      <c r="S622" s="227"/>
      <c r="T622" s="227"/>
      <c r="U622" s="227"/>
      <c r="V622" s="227"/>
      <c r="W622" s="227"/>
      <c r="X622" s="227"/>
      <c r="Y622" s="227"/>
      <c r="Z622" s="227"/>
      <c r="AA622" s="227"/>
      <c r="AB622" s="227"/>
      <c r="AC622" s="227"/>
      <c r="AD622" s="227"/>
      <c r="AG622" s="183"/>
      <c r="AH622" s="185"/>
      <c r="AI622" s="186"/>
      <c r="AJ622" s="180"/>
      <c r="AN622" s="183"/>
      <c r="AO622" s="185"/>
      <c r="AP622" s="186"/>
      <c r="AQ622" s="180"/>
    </row>
    <row r="623" spans="1:68" ht="15" customHeight="1" thickBot="1" x14ac:dyDescent="0.3">
      <c r="B623" s="296" t="s">
        <v>672</v>
      </c>
      <c r="C623" s="297"/>
      <c r="D623" s="297"/>
      <c r="E623" s="297"/>
      <c r="F623" s="297"/>
      <c r="G623" s="297"/>
      <c r="H623" s="297"/>
      <c r="I623" s="297"/>
      <c r="J623" s="297"/>
      <c r="K623" s="297"/>
      <c r="L623" s="297"/>
      <c r="M623" s="297"/>
      <c r="N623" s="297"/>
      <c r="O623" s="297"/>
      <c r="P623" s="297"/>
      <c r="Q623" s="297"/>
      <c r="R623" s="297"/>
      <c r="S623" s="297"/>
      <c r="T623" s="297"/>
      <c r="U623" s="297"/>
      <c r="V623" s="297"/>
      <c r="W623" s="297"/>
      <c r="X623" s="297"/>
      <c r="Y623" s="297"/>
      <c r="Z623" s="297"/>
      <c r="AA623" s="297"/>
      <c r="AB623" s="297"/>
      <c r="AC623" s="297"/>
      <c r="AD623" s="298"/>
      <c r="AG623" s="183"/>
      <c r="AH623" s="185"/>
      <c r="AI623" s="186"/>
      <c r="AJ623" s="180"/>
      <c r="AN623" s="183"/>
      <c r="AO623" s="185"/>
      <c r="AP623" s="186"/>
      <c r="AQ623" s="180"/>
    </row>
    <row r="624" spans="1:68" ht="15" customHeight="1" x14ac:dyDescent="0.25">
      <c r="B624" s="347" t="s">
        <v>548</v>
      </c>
      <c r="C624" s="348"/>
      <c r="D624" s="348"/>
      <c r="E624" s="348"/>
      <c r="F624" s="348"/>
      <c r="G624" s="348"/>
      <c r="H624" s="348"/>
      <c r="I624" s="348"/>
      <c r="J624" s="348"/>
      <c r="K624" s="348"/>
      <c r="L624" s="348"/>
      <c r="M624" s="348"/>
      <c r="N624" s="348"/>
      <c r="O624" s="348"/>
      <c r="P624" s="348"/>
      <c r="Q624" s="348"/>
      <c r="R624" s="348"/>
      <c r="S624" s="348"/>
      <c r="T624" s="348"/>
      <c r="U624" s="348"/>
      <c r="V624" s="348"/>
      <c r="W624" s="348"/>
      <c r="X624" s="348"/>
      <c r="Y624" s="348"/>
      <c r="Z624" s="348"/>
      <c r="AA624" s="348"/>
      <c r="AB624" s="348"/>
      <c r="AC624" s="348"/>
      <c r="AD624" s="349"/>
      <c r="AG624" s="183"/>
      <c r="AH624" s="185"/>
      <c r="AI624" s="186"/>
      <c r="AJ624" s="180"/>
      <c r="AN624" s="183"/>
      <c r="AO624" s="185"/>
      <c r="AP624" s="186"/>
      <c r="AQ624" s="180"/>
    </row>
    <row r="625" spans="1:43" ht="24" customHeight="1" x14ac:dyDescent="0.25">
      <c r="B625" s="39"/>
      <c r="C625" s="314" t="s">
        <v>712</v>
      </c>
      <c r="D625" s="314"/>
      <c r="E625" s="314"/>
      <c r="F625" s="314"/>
      <c r="G625" s="314"/>
      <c r="H625" s="314"/>
      <c r="I625" s="314"/>
      <c r="J625" s="314"/>
      <c r="K625" s="314"/>
      <c r="L625" s="314"/>
      <c r="M625" s="314"/>
      <c r="N625" s="314"/>
      <c r="O625" s="314"/>
      <c r="P625" s="314"/>
      <c r="Q625" s="314"/>
      <c r="R625" s="314"/>
      <c r="S625" s="314"/>
      <c r="T625" s="314"/>
      <c r="U625" s="314"/>
      <c r="V625" s="314"/>
      <c r="W625" s="314"/>
      <c r="X625" s="314"/>
      <c r="Y625" s="314"/>
      <c r="Z625" s="314"/>
      <c r="AA625" s="314"/>
      <c r="AB625" s="314"/>
      <c r="AC625" s="314"/>
      <c r="AD625" s="350"/>
      <c r="AG625" s="183"/>
      <c r="AH625" s="185"/>
      <c r="AI625" s="186"/>
      <c r="AJ625" s="180"/>
      <c r="AN625" s="183"/>
      <c r="AO625" s="185"/>
      <c r="AP625" s="186"/>
      <c r="AQ625" s="180"/>
    </row>
    <row r="626" spans="1:43" ht="15" customHeight="1" x14ac:dyDescent="0.25">
      <c r="AG626" s="183"/>
      <c r="AH626" s="185"/>
      <c r="AI626" s="186"/>
      <c r="AJ626" s="180"/>
      <c r="AN626" s="183"/>
      <c r="AO626" s="185"/>
      <c r="AP626" s="186"/>
      <c r="AQ626" s="180"/>
    </row>
    <row r="627" spans="1:43" ht="36" customHeight="1" x14ac:dyDescent="0.2">
      <c r="A627" s="6" t="s">
        <v>196</v>
      </c>
      <c r="B627" s="271" t="s">
        <v>678</v>
      </c>
      <c r="C627" s="271"/>
      <c r="D627" s="271"/>
      <c r="E627" s="271"/>
      <c r="F627" s="271"/>
      <c r="G627" s="271"/>
      <c r="H627" s="271"/>
      <c r="I627" s="271"/>
      <c r="J627" s="271"/>
      <c r="K627" s="271"/>
      <c r="L627" s="271"/>
      <c r="M627" s="271"/>
      <c r="N627" s="271"/>
      <c r="O627" s="271"/>
      <c r="P627" s="271"/>
      <c r="Q627" s="271"/>
      <c r="R627" s="271"/>
      <c r="S627" s="271"/>
      <c r="T627" s="271"/>
      <c r="U627" s="271"/>
      <c r="V627" s="271"/>
      <c r="W627" s="271"/>
      <c r="X627" s="271"/>
      <c r="Y627" s="271"/>
      <c r="Z627" s="271"/>
      <c r="AA627" s="271"/>
      <c r="AB627" s="271"/>
      <c r="AC627" s="271"/>
      <c r="AD627" s="271"/>
    </row>
    <row r="628" spans="1:43" ht="24" customHeight="1" x14ac:dyDescent="0.2">
      <c r="A628" s="6"/>
      <c r="B628" s="86"/>
      <c r="C628" s="243" t="s">
        <v>821</v>
      </c>
      <c r="D628" s="243"/>
      <c r="E628" s="243"/>
      <c r="F628" s="243"/>
      <c r="G628" s="243"/>
      <c r="H628" s="243"/>
      <c r="I628" s="243"/>
      <c r="J628" s="243"/>
      <c r="K628" s="243"/>
      <c r="L628" s="243"/>
      <c r="M628" s="243"/>
      <c r="N628" s="243"/>
      <c r="O628" s="243"/>
      <c r="P628" s="243"/>
      <c r="Q628" s="243"/>
      <c r="R628" s="243"/>
      <c r="S628" s="243"/>
      <c r="T628" s="243"/>
      <c r="U628" s="243"/>
      <c r="V628" s="243"/>
      <c r="W628" s="243"/>
      <c r="X628" s="243"/>
      <c r="Y628" s="243"/>
      <c r="Z628" s="243"/>
      <c r="AA628" s="243"/>
      <c r="AB628" s="243"/>
      <c r="AC628" s="243"/>
      <c r="AD628" s="243"/>
    </row>
    <row r="629" spans="1:43" ht="36" customHeight="1" x14ac:dyDescent="0.2">
      <c r="C629" s="267" t="s">
        <v>836</v>
      </c>
      <c r="D629" s="267"/>
      <c r="E629" s="267"/>
      <c r="F629" s="267"/>
      <c r="G629" s="267"/>
      <c r="H629" s="267"/>
      <c r="I629" s="267"/>
      <c r="J629" s="267"/>
      <c r="K629" s="267"/>
      <c r="L629" s="267"/>
      <c r="M629" s="267"/>
      <c r="N629" s="267"/>
      <c r="O629" s="267"/>
      <c r="P629" s="267"/>
      <c r="Q629" s="267"/>
      <c r="R629" s="267"/>
      <c r="S629" s="267"/>
      <c r="T629" s="267"/>
      <c r="U629" s="267"/>
      <c r="V629" s="267"/>
      <c r="W629" s="267"/>
      <c r="X629" s="267"/>
      <c r="Y629" s="267"/>
      <c r="Z629" s="267"/>
      <c r="AA629" s="267"/>
      <c r="AB629" s="267"/>
      <c r="AC629" s="267"/>
      <c r="AD629" s="267"/>
    </row>
    <row r="630" spans="1:43" x14ac:dyDescent="0.2">
      <c r="AG630" s="12" t="s">
        <v>862</v>
      </c>
    </row>
    <row r="631" spans="1:43" ht="14.25" customHeight="1" x14ac:dyDescent="0.2">
      <c r="C631" s="282" t="s">
        <v>833</v>
      </c>
      <c r="D631" s="283"/>
      <c r="E631" s="283"/>
      <c r="F631" s="283"/>
      <c r="G631" s="283"/>
      <c r="H631" s="283"/>
      <c r="I631" s="283"/>
      <c r="J631" s="284"/>
      <c r="K631" s="270" t="s">
        <v>834</v>
      </c>
      <c r="L631" s="270"/>
      <c r="M631" s="270"/>
      <c r="N631" s="270"/>
      <c r="O631" s="270"/>
      <c r="P631" s="270"/>
      <c r="Q631" s="270"/>
      <c r="R631" s="270"/>
      <c r="S631" s="270"/>
      <c r="T631" s="270"/>
      <c r="U631" s="270"/>
      <c r="V631" s="270"/>
      <c r="W631" s="270"/>
      <c r="X631" s="270"/>
      <c r="Y631" s="270"/>
      <c r="Z631" s="270"/>
      <c r="AA631" s="270"/>
      <c r="AB631" s="270"/>
      <c r="AC631" s="270"/>
      <c r="AD631" s="270"/>
      <c r="AG631" s="12">
        <f>+COUNTBLANK(K634:AD636)</f>
        <v>60</v>
      </c>
      <c r="AH631" s="12">
        <v>60</v>
      </c>
      <c r="AI631" s="12">
        <v>30</v>
      </c>
    </row>
    <row r="632" spans="1:43" ht="165" customHeight="1" x14ac:dyDescent="0.2">
      <c r="C632" s="335"/>
      <c r="D632" s="336"/>
      <c r="E632" s="336"/>
      <c r="F632" s="336"/>
      <c r="G632" s="336"/>
      <c r="H632" s="336"/>
      <c r="I632" s="336"/>
      <c r="J632" s="375"/>
      <c r="K632" s="329" t="s">
        <v>197</v>
      </c>
      <c r="L632" s="330"/>
      <c r="M632" s="254" t="s">
        <v>168</v>
      </c>
      <c r="N632" s="254"/>
      <c r="O632" s="255" t="s">
        <v>643</v>
      </c>
      <c r="P632" s="256"/>
      <c r="Q632" s="255" t="s">
        <v>645</v>
      </c>
      <c r="R632" s="256"/>
      <c r="S632" s="254" t="s">
        <v>671</v>
      </c>
      <c r="T632" s="254"/>
      <c r="U632" s="255" t="s">
        <v>169</v>
      </c>
      <c r="V632" s="256"/>
      <c r="W632" s="254" t="s">
        <v>839</v>
      </c>
      <c r="X632" s="254"/>
      <c r="Y632" s="254" t="s">
        <v>170</v>
      </c>
      <c r="Z632" s="254"/>
      <c r="AA632" s="254" t="s">
        <v>171</v>
      </c>
      <c r="AB632" s="254"/>
      <c r="AC632" s="254" t="s">
        <v>64</v>
      </c>
      <c r="AD632" s="254"/>
    </row>
    <row r="633" spans="1:43" ht="15" customHeight="1" x14ac:dyDescent="0.25">
      <c r="C633" s="285"/>
      <c r="D633" s="286"/>
      <c r="E633" s="286"/>
      <c r="F633" s="286"/>
      <c r="G633" s="286"/>
      <c r="H633" s="286"/>
      <c r="I633" s="286"/>
      <c r="J633" s="287"/>
      <c r="K633" s="333"/>
      <c r="L633" s="334"/>
      <c r="M633" s="407" t="s">
        <v>27</v>
      </c>
      <c r="N633" s="408"/>
      <c r="O633" s="407" t="s">
        <v>642</v>
      </c>
      <c r="P633" s="408"/>
      <c r="Q633" s="407" t="s">
        <v>644</v>
      </c>
      <c r="R633" s="408"/>
      <c r="S633" s="407" t="s">
        <v>646</v>
      </c>
      <c r="T633" s="408"/>
      <c r="U633" s="407" t="s">
        <v>28</v>
      </c>
      <c r="V633" s="408"/>
      <c r="W633" s="407" t="s">
        <v>42</v>
      </c>
      <c r="X633" s="408"/>
      <c r="Y633" s="407" t="s">
        <v>44</v>
      </c>
      <c r="Z633" s="408"/>
      <c r="AA633" s="407" t="s">
        <v>46</v>
      </c>
      <c r="AB633" s="408"/>
      <c r="AC633" s="407" t="s">
        <v>48</v>
      </c>
      <c r="AD633" s="408"/>
      <c r="AG633" s="124" t="s">
        <v>887</v>
      </c>
      <c r="AH633" s="117" t="s">
        <v>864</v>
      </c>
      <c r="AI633" s="125" t="s">
        <v>865</v>
      </c>
      <c r="AJ633" s="117" t="s">
        <v>868</v>
      </c>
      <c r="AK633" s="12" t="s">
        <v>883</v>
      </c>
      <c r="AL633" s="124" t="s">
        <v>887</v>
      </c>
      <c r="AM633" s="117" t="s">
        <v>864</v>
      </c>
      <c r="AN633" s="125" t="s">
        <v>865</v>
      </c>
      <c r="AO633" s="117" t="s">
        <v>868</v>
      </c>
      <c r="AP633" s="12" t="s">
        <v>883</v>
      </c>
    </row>
    <row r="634" spans="1:43" ht="15" x14ac:dyDescent="0.25">
      <c r="C634" s="103" t="s">
        <v>27</v>
      </c>
      <c r="D634" s="274" t="s">
        <v>198</v>
      </c>
      <c r="E634" s="274"/>
      <c r="F634" s="274"/>
      <c r="G634" s="274"/>
      <c r="H634" s="274"/>
      <c r="I634" s="274"/>
      <c r="J634" s="274"/>
      <c r="K634" s="302"/>
      <c r="L634" s="302"/>
      <c r="M634" s="302"/>
      <c r="N634" s="302"/>
      <c r="O634" s="302"/>
      <c r="P634" s="302"/>
      <c r="Q634" s="302"/>
      <c r="R634" s="302"/>
      <c r="S634" s="302"/>
      <c r="T634" s="302"/>
      <c r="U634" s="302"/>
      <c r="V634" s="302"/>
      <c r="W634" s="302"/>
      <c r="X634" s="302"/>
      <c r="Y634" s="302"/>
      <c r="Z634" s="302"/>
      <c r="AA634" s="302"/>
      <c r="AB634" s="302"/>
      <c r="AC634" s="302"/>
      <c r="AD634" s="302"/>
      <c r="AG634" s="124">
        <f>M634</f>
        <v>0</v>
      </c>
      <c r="AH634" s="125">
        <f>COUNTIF(O634:T634,"NS")</f>
        <v>0</v>
      </c>
      <c r="AI634" s="126">
        <f>SUM(O634:T634)</f>
        <v>0</v>
      </c>
      <c r="AJ634" s="135">
        <f>IF($AG$631=60,0,IF(OR(AND(AG634=0,AH634&gt;0),AND(AG634="NS",AI634&gt;0),AND(AG634="NS",AI634=0,AH634=0)),1,IF(OR(AND(AH634&gt;=2,AI634&lt;AG634),AND(AG634="NA",AH634=0,AI634=0,AK634=3),AND(AG634="NS",AI634=0,AH634&gt;0),AG634=AI634),0,1)))</f>
        <v>0</v>
      </c>
      <c r="AL634" s="124">
        <f>K634</f>
        <v>0</v>
      </c>
      <c r="AM634" s="125">
        <f>COUNTIF(U634:AD634,"NS")+COUNTIF(M634,"NS")</f>
        <v>0</v>
      </c>
      <c r="AN634" s="126">
        <f>SUM(U634:AD634,M634)</f>
        <v>0</v>
      </c>
      <c r="AO634" s="135">
        <f>IF($AG$631=60,0,IF(OR(AND(AL634=0,AM634&gt;0),AND(AL634="NS",AN634&gt;0),AND(AL634="NS",AN634=0,AM634=0)),1,IF(OR(AND(AM634&gt;=2,AN634&lt;AL634),AND(AL634="NS",AN634=0,AM634&gt;0),AL634=AN634),0,1)))</f>
        <v>0</v>
      </c>
    </row>
    <row r="635" spans="1:43" ht="15" customHeight="1" x14ac:dyDescent="0.25">
      <c r="C635" s="103" t="s">
        <v>28</v>
      </c>
      <c r="D635" s="274" t="s">
        <v>199</v>
      </c>
      <c r="E635" s="274"/>
      <c r="F635" s="274"/>
      <c r="G635" s="274"/>
      <c r="H635" s="274"/>
      <c r="I635" s="274"/>
      <c r="J635" s="274"/>
      <c r="K635" s="302"/>
      <c r="L635" s="302"/>
      <c r="M635" s="302"/>
      <c r="N635" s="302"/>
      <c r="O635" s="302"/>
      <c r="P635" s="302"/>
      <c r="Q635" s="302"/>
      <c r="R635" s="302"/>
      <c r="S635" s="302"/>
      <c r="T635" s="302"/>
      <c r="U635" s="302"/>
      <c r="V635" s="302"/>
      <c r="W635" s="302"/>
      <c r="X635" s="302"/>
      <c r="Y635" s="302"/>
      <c r="Z635" s="302"/>
      <c r="AA635" s="302"/>
      <c r="AB635" s="302"/>
      <c r="AC635" s="302"/>
      <c r="AD635" s="302"/>
      <c r="AG635" s="124">
        <f t="shared" ref="AG635:AG636" si="233">M635</f>
        <v>0</v>
      </c>
      <c r="AH635" s="125">
        <f t="shared" ref="AH635:AH636" si="234">COUNTIF(O635:T635,"NS")</f>
        <v>0</v>
      </c>
      <c r="AI635" s="126">
        <f t="shared" ref="AI635:AI636" si="235">SUM(O635:T635)</f>
        <v>0</v>
      </c>
      <c r="AJ635" s="135">
        <f t="shared" ref="AJ635" si="236">IF($AG$631=60,0,IF(OR(AND(AG635=0,AH635&gt;0),AND(AG635="NS",AI635&gt;0),AND(AG635="NS",AI635=0,AH635=0)),1,IF(OR(AND(AH635&gt;=2,AI635&lt;AG635),AND(AG635="NA",AH635=0,AI635=0,AK635=3),AND(AG635="NS",AI635=0,AH635&gt;0),AG635=AI635),0,1)))</f>
        <v>0</v>
      </c>
      <c r="AL635" s="124">
        <f t="shared" ref="AL635:AL636" si="237">K635</f>
        <v>0</v>
      </c>
      <c r="AM635" s="125">
        <f t="shared" ref="AM635:AM636" si="238">COUNTIF(U635:AD635,"NS")+COUNTIF(M635,"NS")</f>
        <v>0</v>
      </c>
      <c r="AN635" s="126">
        <f t="shared" ref="AN635:AN636" si="239">SUM(U635:AD635,M635)</f>
        <v>0</v>
      </c>
      <c r="AO635" s="135">
        <f t="shared" ref="AO635" si="240">IF($AG$631=60,0,IF(OR(AND(AL635=0,AM635&gt;0),AND(AL635="NS",AN635&gt;0),AND(AL635="NS",AN635=0,AM635=0)),1,IF(OR(AND(AM635&gt;=2,AN635&lt;AL635),AND(AL635="NS",AN635=0,AM635&gt;0),AL635=AN635),0,1)))</f>
        <v>0</v>
      </c>
    </row>
    <row r="636" spans="1:43" ht="15" x14ac:dyDescent="0.25">
      <c r="C636" s="103" t="s">
        <v>42</v>
      </c>
      <c r="D636" s="274" t="s">
        <v>835</v>
      </c>
      <c r="E636" s="274"/>
      <c r="F636" s="274"/>
      <c r="G636" s="274"/>
      <c r="H636" s="274"/>
      <c r="I636" s="274"/>
      <c r="J636" s="274"/>
      <c r="K636" s="302"/>
      <c r="L636" s="302"/>
      <c r="M636" s="302"/>
      <c r="N636" s="302"/>
      <c r="O636" s="302"/>
      <c r="P636" s="302"/>
      <c r="Q636" s="302"/>
      <c r="R636" s="302"/>
      <c r="S636" s="302"/>
      <c r="T636" s="302"/>
      <c r="U636" s="302"/>
      <c r="V636" s="302"/>
      <c r="W636" s="302"/>
      <c r="X636" s="302"/>
      <c r="Y636" s="302"/>
      <c r="Z636" s="302"/>
      <c r="AA636" s="302"/>
      <c r="AB636" s="302"/>
      <c r="AC636" s="302"/>
      <c r="AD636" s="302"/>
      <c r="AG636" s="124">
        <f t="shared" si="233"/>
        <v>0</v>
      </c>
      <c r="AH636" s="125">
        <f t="shared" si="234"/>
        <v>0</v>
      </c>
      <c r="AI636" s="126">
        <f t="shared" si="235"/>
        <v>0</v>
      </c>
      <c r="AJ636" s="135">
        <f>IF($AG$631=60,0,IF(OR(AND(AG636=0,AH636&gt;0),AND(AG636="NS",AI636&gt;0),AND(AG636="NS",AI636=0,AH636=0)),1,IF(OR(AND(AG636="NA",AK636=3),AND(AH636&gt;=2,AI636&lt;AG636),AND(AG636="NA",AH636=0,AI636=0,AK636=3),AND(AG636="NS",AI636=0,AH636&gt;0),AG636=AI636),0,1)))</f>
        <v>0</v>
      </c>
      <c r="AK636" s="12">
        <f>+COUNTIF(O636:T636,"NA")</f>
        <v>0</v>
      </c>
      <c r="AL636" s="124">
        <f t="shared" si="237"/>
        <v>0</v>
      </c>
      <c r="AM636" s="125">
        <f t="shared" si="238"/>
        <v>0</v>
      </c>
      <c r="AN636" s="126">
        <f t="shared" si="239"/>
        <v>0</v>
      </c>
      <c r="AO636" s="135">
        <f>IF($AG$631=60,0,IF(OR(AND(AL636=0,AM636&gt;0),AND(AL636="NS",AN636&gt;0),AND(AL636="NS",AN636=0,AM636=0)),1,IF(OR(AND(AL636="NA",AP636=6),AND(AM636&gt;=2,AN636&lt;AL636),AND(AL636="NA",AM636=0,AN636=0,AP636=3),AND(AL636="NS",AN636=0,AM636&gt;0),AL636=AN636),0,1)))</f>
        <v>0</v>
      </c>
      <c r="AP636" s="12">
        <f>+COUNTIF(M636,"NA")+COUNTIF(U636:AD636,"NA")</f>
        <v>0</v>
      </c>
    </row>
    <row r="637" spans="1:43" ht="15" x14ac:dyDescent="0.2">
      <c r="D637" s="104"/>
      <c r="E637" s="104"/>
      <c r="F637" s="104"/>
      <c r="G637" s="104"/>
      <c r="H637" s="104"/>
      <c r="I637" s="104"/>
      <c r="J637" s="68" t="s">
        <v>53</v>
      </c>
      <c r="K637" s="379">
        <f t="shared" ref="K637:AC637" si="241">IF(AND(SUM(K634:L636)=0,COUNTIF(K634:L636,"NS")&gt;0),"NS",SUM(K634:L636))</f>
        <v>0</v>
      </c>
      <c r="L637" s="379"/>
      <c r="M637" s="379">
        <f t="shared" si="241"/>
        <v>0</v>
      </c>
      <c r="N637" s="379"/>
      <c r="O637" s="379">
        <f t="shared" si="241"/>
        <v>0</v>
      </c>
      <c r="P637" s="379"/>
      <c r="Q637" s="379">
        <f t="shared" si="241"/>
        <v>0</v>
      </c>
      <c r="R637" s="379"/>
      <c r="S637" s="379">
        <f t="shared" si="241"/>
        <v>0</v>
      </c>
      <c r="T637" s="379"/>
      <c r="U637" s="379">
        <f t="shared" si="241"/>
        <v>0</v>
      </c>
      <c r="V637" s="379"/>
      <c r="W637" s="379">
        <f t="shared" si="241"/>
        <v>0</v>
      </c>
      <c r="X637" s="379"/>
      <c r="Y637" s="379">
        <f t="shared" si="241"/>
        <v>0</v>
      </c>
      <c r="Z637" s="379"/>
      <c r="AA637" s="379">
        <f t="shared" si="241"/>
        <v>0</v>
      </c>
      <c r="AB637" s="379"/>
      <c r="AC637" s="379">
        <f t="shared" si="241"/>
        <v>0</v>
      </c>
      <c r="AD637" s="379"/>
      <c r="AJ637" s="130">
        <f>+SUM(AJ634:AJ636)</f>
        <v>0</v>
      </c>
      <c r="AO637" s="130">
        <f>+SUM(AO634:AO636)</f>
        <v>0</v>
      </c>
    </row>
    <row r="638" spans="1:43" ht="15" customHeight="1" x14ac:dyDescent="0.2"/>
    <row r="639" spans="1:43" ht="45" customHeight="1" x14ac:dyDescent="0.2">
      <c r="C639" s="420" t="s">
        <v>673</v>
      </c>
      <c r="D639" s="420"/>
      <c r="E639" s="420"/>
      <c r="F639" s="248"/>
      <c r="G639" s="248"/>
      <c r="H639" s="248"/>
      <c r="I639" s="248"/>
      <c r="J639" s="248"/>
      <c r="K639" s="248"/>
      <c r="L639" s="248"/>
      <c r="M639" s="248"/>
      <c r="N639" s="248"/>
      <c r="O639" s="248"/>
      <c r="P639" s="248"/>
      <c r="Q639" s="248"/>
      <c r="R639" s="248"/>
      <c r="S639" s="248"/>
      <c r="T639" s="248"/>
      <c r="U639" s="248"/>
      <c r="V639" s="248"/>
      <c r="W639" s="248"/>
      <c r="X639" s="248"/>
      <c r="Y639" s="248"/>
      <c r="Z639" s="248"/>
      <c r="AA639" s="248"/>
      <c r="AB639" s="248"/>
      <c r="AC639" s="248"/>
      <c r="AD639" s="248"/>
      <c r="AG639" s="130">
        <f>IF(AG631=60,0,IF(OR(AND(K636="NA",F639=""),AND(K636&gt;=0,F639&lt;&gt;""),AND(K636="NS",F639&lt;&gt;"")),0,1))</f>
        <v>0</v>
      </c>
    </row>
    <row r="640" spans="1:43" ht="15" customHeight="1" x14ac:dyDescent="0.2">
      <c r="B640" s="228" t="str">
        <f>IF(AG639=0,"","Error: Debe especificar el otro.")</f>
        <v/>
      </c>
      <c r="C640" s="228"/>
      <c r="D640" s="228"/>
      <c r="E640" s="228"/>
      <c r="F640" s="228"/>
      <c r="G640" s="228"/>
      <c r="H640" s="228"/>
      <c r="I640" s="228"/>
      <c r="J640" s="228"/>
      <c r="K640" s="228"/>
      <c r="L640" s="228"/>
      <c r="M640" s="228"/>
      <c r="N640" s="228"/>
      <c r="O640" s="228"/>
      <c r="P640" s="228"/>
      <c r="Q640" s="228"/>
      <c r="R640" s="228"/>
      <c r="S640" s="228"/>
      <c r="T640" s="228"/>
      <c r="U640" s="228"/>
      <c r="V640" s="228"/>
      <c r="W640" s="228"/>
      <c r="X640" s="228"/>
      <c r="Y640" s="228"/>
      <c r="Z640" s="228"/>
      <c r="AA640" s="228"/>
      <c r="AB640" s="228"/>
      <c r="AC640" s="228"/>
      <c r="AD640" s="228"/>
    </row>
    <row r="641" spans="1:32" s="17" customFormat="1" ht="24" customHeight="1" x14ac:dyDescent="0.2">
      <c r="A641" s="66"/>
      <c r="B641" s="48"/>
      <c r="C641" s="252" t="s">
        <v>550</v>
      </c>
      <c r="D641" s="252"/>
      <c r="E641" s="252"/>
      <c r="F641" s="252"/>
      <c r="G641" s="252"/>
      <c r="H641" s="252"/>
      <c r="I641" s="252"/>
      <c r="J641" s="252"/>
      <c r="K641" s="252"/>
      <c r="L641" s="252"/>
      <c r="M641" s="252"/>
      <c r="N641" s="252"/>
      <c r="O641" s="252"/>
      <c r="P641" s="252"/>
      <c r="Q641" s="252"/>
      <c r="R641" s="252"/>
      <c r="S641" s="252"/>
      <c r="T641" s="252"/>
      <c r="U641" s="252"/>
      <c r="V641" s="252"/>
      <c r="W641" s="252"/>
      <c r="X641" s="252"/>
      <c r="Y641" s="252"/>
      <c r="Z641" s="252"/>
      <c r="AA641" s="252"/>
      <c r="AB641" s="252"/>
      <c r="AC641" s="252"/>
      <c r="AD641" s="252"/>
      <c r="AF641" s="113"/>
    </row>
    <row r="642" spans="1:32" s="17" customFormat="1" ht="60" customHeight="1" x14ac:dyDescent="0.2">
      <c r="A642" s="66"/>
      <c r="B642" s="48"/>
      <c r="C642" s="295"/>
      <c r="D642" s="295"/>
      <c r="E642" s="295"/>
      <c r="F642" s="295"/>
      <c r="G642" s="295"/>
      <c r="H642" s="295"/>
      <c r="I642" s="295"/>
      <c r="J642" s="295"/>
      <c r="K642" s="295"/>
      <c r="L642" s="295"/>
      <c r="M642" s="295"/>
      <c r="N642" s="295"/>
      <c r="O642" s="295"/>
      <c r="P642" s="295"/>
      <c r="Q642" s="295"/>
      <c r="R642" s="295"/>
      <c r="S642" s="295"/>
      <c r="T642" s="295"/>
      <c r="U642" s="295"/>
      <c r="V642" s="295"/>
      <c r="W642" s="295"/>
      <c r="X642" s="295"/>
      <c r="Y642" s="295"/>
      <c r="Z642" s="295"/>
      <c r="AA642" s="295"/>
      <c r="AB642" s="295"/>
      <c r="AC642" s="295"/>
      <c r="AD642" s="295"/>
      <c r="AF642" s="113"/>
    </row>
    <row r="643" spans="1:32" x14ac:dyDescent="0.2">
      <c r="B643" s="225" t="str">
        <f>IF(OR(AG631=60,AG631=30),"","Error: Debe completar toda la información requerida.")</f>
        <v/>
      </c>
      <c r="C643" s="225"/>
      <c r="D643" s="225"/>
      <c r="E643" s="225"/>
      <c r="F643" s="225"/>
      <c r="G643" s="225"/>
      <c r="H643" s="225"/>
      <c r="I643" s="225"/>
      <c r="J643" s="225"/>
      <c r="K643" s="225"/>
      <c r="L643" s="225"/>
      <c r="M643" s="225"/>
      <c r="N643" s="225"/>
      <c r="O643" s="225"/>
      <c r="P643" s="225"/>
      <c r="Q643" s="225"/>
      <c r="R643" s="225"/>
      <c r="S643" s="225"/>
      <c r="T643" s="225"/>
      <c r="U643" s="225"/>
      <c r="V643" s="225"/>
      <c r="W643" s="225"/>
      <c r="X643" s="225"/>
      <c r="Y643" s="225"/>
      <c r="Z643" s="225"/>
      <c r="AA643" s="225"/>
      <c r="AB643" s="225"/>
      <c r="AC643" s="225"/>
      <c r="AD643" s="225"/>
    </row>
    <row r="644" spans="1:32" x14ac:dyDescent="0.2">
      <c r="B644" s="228" t="str">
        <f>IF(SUM(AJ637:AO637)=0,"","Error: Verificar sumas por fila.")</f>
        <v/>
      </c>
      <c r="C644" s="228"/>
      <c r="D644" s="228"/>
      <c r="E644" s="228"/>
      <c r="F644" s="228"/>
      <c r="G644" s="228"/>
      <c r="H644" s="228"/>
      <c r="I644" s="228"/>
      <c r="J644" s="228"/>
      <c r="K644" s="228"/>
      <c r="L644" s="228"/>
      <c r="M644" s="228"/>
      <c r="N644" s="228"/>
      <c r="O644" s="228"/>
      <c r="P644" s="228"/>
      <c r="Q644" s="228"/>
      <c r="R644" s="228"/>
      <c r="S644" s="228"/>
      <c r="T644" s="228"/>
      <c r="U644" s="228"/>
      <c r="V644" s="228"/>
      <c r="W644" s="228"/>
      <c r="X644" s="228"/>
      <c r="Y644" s="228"/>
      <c r="Z644" s="228"/>
      <c r="AA644" s="228"/>
      <c r="AB644" s="228"/>
      <c r="AC644" s="228"/>
      <c r="AD644" s="228"/>
    </row>
    <row r="645" spans="1:32" x14ac:dyDescent="0.2">
      <c r="B645" s="228"/>
      <c r="C645" s="228"/>
      <c r="D645" s="228"/>
      <c r="E645" s="228"/>
      <c r="F645" s="228"/>
      <c r="G645" s="228"/>
      <c r="H645" s="228"/>
      <c r="I645" s="228"/>
      <c r="J645" s="228"/>
      <c r="K645" s="228"/>
      <c r="L645" s="228"/>
      <c r="M645" s="228"/>
      <c r="N645" s="228"/>
      <c r="O645" s="228"/>
      <c r="P645" s="228"/>
      <c r="Q645" s="228"/>
      <c r="R645" s="228"/>
      <c r="S645" s="228"/>
      <c r="T645" s="228"/>
      <c r="U645" s="228"/>
      <c r="V645" s="228"/>
      <c r="W645" s="228"/>
      <c r="X645" s="228"/>
      <c r="Y645" s="228"/>
      <c r="Z645" s="228"/>
      <c r="AA645" s="228"/>
      <c r="AB645" s="228"/>
      <c r="AC645" s="228"/>
      <c r="AD645" s="228"/>
    </row>
    <row r="646" spans="1:32" hidden="1" x14ac:dyDescent="0.2"/>
    <row r="647" spans="1:32" hidden="1" x14ac:dyDescent="0.2"/>
    <row r="648" spans="1:32" hidden="1" x14ac:dyDescent="0.2"/>
    <row r="649" spans="1:32" hidden="1" x14ac:dyDescent="0.2"/>
    <row r="650" spans="1:32" hidden="1" x14ac:dyDescent="0.2"/>
    <row r="651" spans="1:32" hidden="1" x14ac:dyDescent="0.2"/>
    <row r="652" spans="1:32" hidden="1" x14ac:dyDescent="0.2"/>
    <row r="653" spans="1:32" hidden="1" x14ac:dyDescent="0.2"/>
    <row r="654" spans="1:32" hidden="1" x14ac:dyDescent="0.2"/>
    <row r="655" spans="1:32" hidden="1" x14ac:dyDescent="0.2"/>
    <row r="656" spans="1:32"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x14ac:dyDescent="0.2"/>
    <row r="859" x14ac:dyDescent="0.2"/>
  </sheetData>
  <sheetProtection password="DDF0" sheet="1" objects="1" scenarios="1"/>
  <mergeCells count="1418">
    <mergeCell ref="C203:AD203"/>
    <mergeCell ref="B223:AD223"/>
    <mergeCell ref="D209:F209"/>
    <mergeCell ref="D210:F210"/>
    <mergeCell ref="B643:AD643"/>
    <mergeCell ref="B640:AD640"/>
    <mergeCell ref="V238:X238"/>
    <mergeCell ref="Y238:AA238"/>
    <mergeCell ref="AB238:AD238"/>
    <mergeCell ref="V239:X239"/>
    <mergeCell ref="Y239:AA239"/>
    <mergeCell ref="AB239:AD239"/>
    <mergeCell ref="V240:X240"/>
    <mergeCell ref="Y240:AA240"/>
    <mergeCell ref="AB240:AD240"/>
    <mergeCell ref="V241:X241"/>
    <mergeCell ref="Y241:AA241"/>
    <mergeCell ref="AB241:AD241"/>
    <mergeCell ref="V242:X242"/>
    <mergeCell ref="Y242:AA242"/>
    <mergeCell ref="B537:AD537"/>
    <mergeCell ref="Q634:R634"/>
    <mergeCell ref="S634:T634"/>
    <mergeCell ref="U634:V634"/>
    <mergeCell ref="W634:X634"/>
    <mergeCell ref="Y634:Z634"/>
    <mergeCell ref="U633:V633"/>
    <mergeCell ref="W633:X633"/>
    <mergeCell ref="AA633:AB633"/>
    <mergeCell ref="AC633:AD633"/>
    <mergeCell ref="C628:AD628"/>
    <mergeCell ref="Y606:Z606"/>
    <mergeCell ref="B645:AD645"/>
    <mergeCell ref="C641:AD641"/>
    <mergeCell ref="C642:AD642"/>
    <mergeCell ref="W637:X637"/>
    <mergeCell ref="Y637:Z637"/>
    <mergeCell ref="AA637:AB637"/>
    <mergeCell ref="AC637:AD637"/>
    <mergeCell ref="K637:L637"/>
    <mergeCell ref="M637:N637"/>
    <mergeCell ref="O637:P637"/>
    <mergeCell ref="Q637:R637"/>
    <mergeCell ref="S637:T637"/>
    <mergeCell ref="U637:V637"/>
    <mergeCell ref="C639:E639"/>
    <mergeCell ref="F639:AD639"/>
    <mergeCell ref="D634:J634"/>
    <mergeCell ref="D635:J635"/>
    <mergeCell ref="D636:J636"/>
    <mergeCell ref="M634:N634"/>
    <mergeCell ref="O634:P634"/>
    <mergeCell ref="AA636:AB636"/>
    <mergeCell ref="K634:L634"/>
    <mergeCell ref="B644:AD644"/>
    <mergeCell ref="Q635:R635"/>
    <mergeCell ref="S635:T635"/>
    <mergeCell ref="U635:V635"/>
    <mergeCell ref="W635:X635"/>
    <mergeCell ref="Y635:Z635"/>
    <mergeCell ref="AA635:AB635"/>
    <mergeCell ref="AC635:AD635"/>
    <mergeCell ref="K636:L636"/>
    <mergeCell ref="M636:N636"/>
    <mergeCell ref="O636:P636"/>
    <mergeCell ref="Q636:R636"/>
    <mergeCell ref="S636:T636"/>
    <mergeCell ref="U636:V636"/>
    <mergeCell ref="W636:X636"/>
    <mergeCell ref="Y636:Z636"/>
    <mergeCell ref="AC608:AD608"/>
    <mergeCell ref="S609:T609"/>
    <mergeCell ref="U609:V609"/>
    <mergeCell ref="W609:X609"/>
    <mergeCell ref="Y609:Z609"/>
    <mergeCell ref="AA609:AB609"/>
    <mergeCell ref="AC609:AD609"/>
    <mergeCell ref="Q610:R610"/>
    <mergeCell ref="S610:T610"/>
    <mergeCell ref="U610:V610"/>
    <mergeCell ref="W610:X610"/>
    <mergeCell ref="Y610:Z610"/>
    <mergeCell ref="AA610:AB610"/>
    <mergeCell ref="G180:G181"/>
    <mergeCell ref="AB242:AD242"/>
    <mergeCell ref="H180:H181"/>
    <mergeCell ref="D149:F149"/>
    <mergeCell ref="D150:F150"/>
    <mergeCell ref="D151:F151"/>
    <mergeCell ref="D152:F152"/>
    <mergeCell ref="D164:F164"/>
    <mergeCell ref="K631:AD631"/>
    <mergeCell ref="K632:L633"/>
    <mergeCell ref="M180:O180"/>
    <mergeCell ref="AA634:AB634"/>
    <mergeCell ref="AC634:AD634"/>
    <mergeCell ref="K635:L635"/>
    <mergeCell ref="M635:N635"/>
    <mergeCell ref="O635:P635"/>
    <mergeCell ref="M632:N632"/>
    <mergeCell ref="O632:P632"/>
    <mergeCell ref="Q632:R632"/>
    <mergeCell ref="S632:T632"/>
    <mergeCell ref="U632:V632"/>
    <mergeCell ref="W632:X632"/>
    <mergeCell ref="Y632:Z632"/>
    <mergeCell ref="AA632:AB632"/>
    <mergeCell ref="AC632:AD632"/>
    <mergeCell ref="M633:N633"/>
    <mergeCell ref="O633:P633"/>
    <mergeCell ref="Q633:R633"/>
    <mergeCell ref="S633:T633"/>
    <mergeCell ref="AA606:AB606"/>
    <mergeCell ref="AC606:AD606"/>
    <mergeCell ref="AA608:AB608"/>
    <mergeCell ref="AA556:AB556"/>
    <mergeCell ref="S526:T526"/>
    <mergeCell ref="S527:T527"/>
    <mergeCell ref="Y526:Z526"/>
    <mergeCell ref="AC529:AD529"/>
    <mergeCell ref="O577:R577"/>
    <mergeCell ref="S577:V577"/>
    <mergeCell ref="W577:Z577"/>
    <mergeCell ref="AA577:AD577"/>
    <mergeCell ref="D578:N578"/>
    <mergeCell ref="O578:R578"/>
    <mergeCell ref="S578:V578"/>
    <mergeCell ref="B588:AD588"/>
    <mergeCell ref="AA530:AB530"/>
    <mergeCell ref="AC530:AD530"/>
    <mergeCell ref="U531:V531"/>
    <mergeCell ref="W531:X531"/>
    <mergeCell ref="Y531:Z531"/>
    <mergeCell ref="C568:AD568"/>
    <mergeCell ref="AA550:AB550"/>
    <mergeCell ref="AC550:AD550"/>
    <mergeCell ref="U551:V551"/>
    <mergeCell ref="W551:X551"/>
    <mergeCell ref="Y551:Z551"/>
    <mergeCell ref="AA551:AB551"/>
    <mergeCell ref="AA535:AB535"/>
    <mergeCell ref="AC535:AD535"/>
    <mergeCell ref="U536:V536"/>
    <mergeCell ref="W536:X536"/>
    <mergeCell ref="AC636:AD636"/>
    <mergeCell ref="Y536:Z536"/>
    <mergeCell ref="AA536:AB536"/>
    <mergeCell ref="AC536:AD536"/>
    <mergeCell ref="U608:V608"/>
    <mergeCell ref="W608:X608"/>
    <mergeCell ref="Y608:Z608"/>
    <mergeCell ref="Q605:R605"/>
    <mergeCell ref="S605:T605"/>
    <mergeCell ref="U605:V605"/>
    <mergeCell ref="W605:X605"/>
    <mergeCell ref="AA605:AB605"/>
    <mergeCell ref="AC605:AD605"/>
    <mergeCell ref="Q606:R606"/>
    <mergeCell ref="S606:T606"/>
    <mergeCell ref="U606:V606"/>
    <mergeCell ref="Y605:Z605"/>
    <mergeCell ref="W606:X606"/>
    <mergeCell ref="S598:T598"/>
    <mergeCell ref="U598:V598"/>
    <mergeCell ref="W598:X598"/>
    <mergeCell ref="C631:J633"/>
    <mergeCell ref="C467:N468"/>
    <mergeCell ref="D469:N469"/>
    <mergeCell ref="Q599:R599"/>
    <mergeCell ref="S599:T599"/>
    <mergeCell ref="U599:V599"/>
    <mergeCell ref="W599:X599"/>
    <mergeCell ref="S582:V582"/>
    <mergeCell ref="W582:Z582"/>
    <mergeCell ref="AA582:AD582"/>
    <mergeCell ref="D580:N580"/>
    <mergeCell ref="D581:N581"/>
    <mergeCell ref="O581:R581"/>
    <mergeCell ref="D212:F212"/>
    <mergeCell ref="D213:F213"/>
    <mergeCell ref="D214:F214"/>
    <mergeCell ref="D215:F215"/>
    <mergeCell ref="C590:AD590"/>
    <mergeCell ref="C592:AD592"/>
    <mergeCell ref="O580:R580"/>
    <mergeCell ref="S580:V580"/>
    <mergeCell ref="Y633:Z633"/>
    <mergeCell ref="D470:N470"/>
    <mergeCell ref="D471:N471"/>
    <mergeCell ref="Q608:R608"/>
    <mergeCell ref="S608:T608"/>
    <mergeCell ref="C591:AD591"/>
    <mergeCell ref="C596:H598"/>
    <mergeCell ref="U615:V615"/>
    <mergeCell ref="W615:X615"/>
    <mergeCell ref="AA575:AD575"/>
    <mergeCell ref="C564:AD564"/>
    <mergeCell ref="AB136:AD136"/>
    <mergeCell ref="C287:AD287"/>
    <mergeCell ref="B176:AD176"/>
    <mergeCell ref="D208:F208"/>
    <mergeCell ref="S180:U180"/>
    <mergeCell ref="V180:X180"/>
    <mergeCell ref="Y180:AA180"/>
    <mergeCell ref="AB180:AD180"/>
    <mergeCell ref="D182:F182"/>
    <mergeCell ref="D183:F183"/>
    <mergeCell ref="D184:F184"/>
    <mergeCell ref="D185:F185"/>
    <mergeCell ref="D186:F186"/>
    <mergeCell ref="D187:F187"/>
    <mergeCell ref="I180:I181"/>
    <mergeCell ref="J180:L180"/>
    <mergeCell ref="D188:F188"/>
    <mergeCell ref="D189:F189"/>
    <mergeCell ref="D190:F190"/>
    <mergeCell ref="D191:F191"/>
    <mergeCell ref="S136:U136"/>
    <mergeCell ref="D169:F169"/>
    <mergeCell ref="D170:F170"/>
    <mergeCell ref="D171:F171"/>
    <mergeCell ref="B202:AD202"/>
    <mergeCell ref="D211:F211"/>
    <mergeCell ref="C205:F207"/>
    <mergeCell ref="B285:AD285"/>
    <mergeCell ref="C225:AD225"/>
    <mergeCell ref="C226:AD226"/>
    <mergeCell ref="H161:H162"/>
    <mergeCell ref="G161:G162"/>
    <mergeCell ref="S98:X98"/>
    <mergeCell ref="Y98:AD98"/>
    <mergeCell ref="V411:W411"/>
    <mergeCell ref="X414:AD414"/>
    <mergeCell ref="X415:AD415"/>
    <mergeCell ref="X416:AD416"/>
    <mergeCell ref="X417:AD417"/>
    <mergeCell ref="X418:AD418"/>
    <mergeCell ref="X419:AD419"/>
    <mergeCell ref="X420:AD420"/>
    <mergeCell ref="C124:F124"/>
    <mergeCell ref="C119:AD119"/>
    <mergeCell ref="C122:AD122"/>
    <mergeCell ref="H146:H147"/>
    <mergeCell ref="I146:I147"/>
    <mergeCell ref="D104:R104"/>
    <mergeCell ref="D105:R105"/>
    <mergeCell ref="B115:AD115"/>
    <mergeCell ref="B116:AD116"/>
    <mergeCell ref="D166:F166"/>
    <mergeCell ref="Y101:AD101"/>
    <mergeCell ref="S102:X102"/>
    <mergeCell ref="Y102:AD102"/>
    <mergeCell ref="S103:X103"/>
    <mergeCell ref="Y103:AD103"/>
    <mergeCell ref="S104:X104"/>
    <mergeCell ref="I161:I162"/>
    <mergeCell ref="J161:L161"/>
    <mergeCell ref="S99:X99"/>
    <mergeCell ref="Y99:AD99"/>
    <mergeCell ref="S100:X100"/>
    <mergeCell ref="Y100:AD100"/>
    <mergeCell ref="S101:X101"/>
    <mergeCell ref="D98:R98"/>
    <mergeCell ref="D99:R99"/>
    <mergeCell ref="D100:R100"/>
    <mergeCell ref="D192:F192"/>
    <mergeCell ref="D193:F193"/>
    <mergeCell ref="D194:F194"/>
    <mergeCell ref="D195:F195"/>
    <mergeCell ref="D196:F196"/>
    <mergeCell ref="D197:F197"/>
    <mergeCell ref="V229:AD229"/>
    <mergeCell ref="G108:AD108"/>
    <mergeCell ref="C135:F136"/>
    <mergeCell ref="G135:AD135"/>
    <mergeCell ref="G145:AD145"/>
    <mergeCell ref="P161:R161"/>
    <mergeCell ref="S161:U161"/>
    <mergeCell ref="V161:X161"/>
    <mergeCell ref="Y161:AA161"/>
    <mergeCell ref="AB161:AD161"/>
    <mergeCell ref="B117:AD117"/>
    <mergeCell ref="Y104:AD104"/>
    <mergeCell ref="S105:X105"/>
    <mergeCell ref="Y105:AD105"/>
    <mergeCell ref="Y106:AD106"/>
    <mergeCell ref="D103:R103"/>
    <mergeCell ref="D101:R101"/>
    <mergeCell ref="D102:R102"/>
    <mergeCell ref="G136:I136"/>
    <mergeCell ref="J136:L136"/>
    <mergeCell ref="M136:O136"/>
    <mergeCell ref="P136:R136"/>
    <mergeCell ref="AC610:AD610"/>
    <mergeCell ref="Q614:R614"/>
    <mergeCell ref="S614:T614"/>
    <mergeCell ref="O579:R579"/>
    <mergeCell ref="S579:V579"/>
    <mergeCell ref="Q609:R609"/>
    <mergeCell ref="W580:Z580"/>
    <mergeCell ref="AA580:AD580"/>
    <mergeCell ref="C585:AD585"/>
    <mergeCell ref="W601:X601"/>
    <mergeCell ref="Y601:Z601"/>
    <mergeCell ref="AA601:AB601"/>
    <mergeCell ref="AC601:AD601"/>
    <mergeCell ref="D601:H601"/>
    <mergeCell ref="S597:T597"/>
    <mergeCell ref="U597:V597"/>
    <mergeCell ref="W597:X597"/>
    <mergeCell ref="Y597:Z597"/>
    <mergeCell ref="AA597:AB597"/>
    <mergeCell ref="I596:J598"/>
    <mergeCell ref="K597:L598"/>
    <mergeCell ref="M598:N598"/>
    <mergeCell ref="O598:P598"/>
    <mergeCell ref="Q598:R598"/>
    <mergeCell ref="B589:AD589"/>
    <mergeCell ref="B587:AD587"/>
    <mergeCell ref="Y598:Z598"/>
    <mergeCell ref="AA598:AB598"/>
    <mergeCell ref="AC598:AD598"/>
    <mergeCell ref="W579:Z579"/>
    <mergeCell ref="AA579:AD579"/>
    <mergeCell ref="AA612:AB612"/>
    <mergeCell ref="AC612:AD612"/>
    <mergeCell ref="Q613:R613"/>
    <mergeCell ref="S613:T613"/>
    <mergeCell ref="U613:V613"/>
    <mergeCell ref="W613:X613"/>
    <mergeCell ref="Y613:Z613"/>
    <mergeCell ref="AA615:AB615"/>
    <mergeCell ref="AC615:AD615"/>
    <mergeCell ref="Q611:R611"/>
    <mergeCell ref="AA613:AB613"/>
    <mergeCell ref="AC613:AD613"/>
    <mergeCell ref="Q615:R615"/>
    <mergeCell ref="S615:T615"/>
    <mergeCell ref="Y615:Z615"/>
    <mergeCell ref="U614:V614"/>
    <mergeCell ref="W614:X614"/>
    <mergeCell ref="Y614:Z614"/>
    <mergeCell ref="AA614:AB614"/>
    <mergeCell ref="AC614:AD614"/>
    <mergeCell ref="Y559:Z559"/>
    <mergeCell ref="AA559:AB559"/>
    <mergeCell ref="W555:X555"/>
    <mergeCell ref="Y555:Z555"/>
    <mergeCell ref="AA555:AB555"/>
    <mergeCell ref="AC555:AD555"/>
    <mergeCell ref="U556:V556"/>
    <mergeCell ref="W556:X556"/>
    <mergeCell ref="Y556:Z556"/>
    <mergeCell ref="U555:V555"/>
    <mergeCell ref="U554:V554"/>
    <mergeCell ref="W554:X554"/>
    <mergeCell ref="Y554:Z554"/>
    <mergeCell ref="D554:R554"/>
    <mergeCell ref="Q616:R616"/>
    <mergeCell ref="S616:T616"/>
    <mergeCell ref="U616:V616"/>
    <mergeCell ref="W616:X616"/>
    <mergeCell ref="Y616:Z616"/>
    <mergeCell ref="AA616:AB616"/>
    <mergeCell ref="AC616:AD616"/>
    <mergeCell ref="S611:T611"/>
    <mergeCell ref="U611:V611"/>
    <mergeCell ref="W611:X611"/>
    <mergeCell ref="Y611:Z611"/>
    <mergeCell ref="AA611:AB611"/>
    <mergeCell ref="AC611:AD611"/>
    <mergeCell ref="Q612:R612"/>
    <mergeCell ref="S612:T612"/>
    <mergeCell ref="U612:V612"/>
    <mergeCell ref="W612:X612"/>
    <mergeCell ref="Y612:Z612"/>
    <mergeCell ref="C91:AD91"/>
    <mergeCell ref="M161:O161"/>
    <mergeCell ref="E126:H126"/>
    <mergeCell ref="Y535:Z535"/>
    <mergeCell ref="E128:H128"/>
    <mergeCell ref="B132:AD132"/>
    <mergeCell ref="W529:X529"/>
    <mergeCell ref="AA533:AB533"/>
    <mergeCell ref="AC533:AD533"/>
    <mergeCell ref="S528:T528"/>
    <mergeCell ref="S529:T529"/>
    <mergeCell ref="S530:T530"/>
    <mergeCell ref="AA549:AB549"/>
    <mergeCell ref="AC549:AD549"/>
    <mergeCell ref="Y527:Z527"/>
    <mergeCell ref="AA527:AB527"/>
    <mergeCell ref="AC527:AD527"/>
    <mergeCell ref="U528:V528"/>
    <mergeCell ref="W528:X528"/>
    <mergeCell ref="Y528:Z528"/>
    <mergeCell ref="AA528:AB528"/>
    <mergeCell ref="AC528:AD528"/>
    <mergeCell ref="S532:T532"/>
    <mergeCell ref="S533:T533"/>
    <mergeCell ref="Y529:Z529"/>
    <mergeCell ref="AA529:AB529"/>
    <mergeCell ref="AA531:AB531"/>
    <mergeCell ref="AC531:AD531"/>
    <mergeCell ref="U532:V532"/>
    <mergeCell ref="W532:X532"/>
    <mergeCell ref="C546:AD546"/>
    <mergeCell ref="D529:O529"/>
    <mergeCell ref="E79:H79"/>
    <mergeCell ref="B83:AD83"/>
    <mergeCell ref="B69:AD69"/>
    <mergeCell ref="C70:AD70"/>
    <mergeCell ref="C71:AD71"/>
    <mergeCell ref="B67:AD67"/>
    <mergeCell ref="B627:AD627"/>
    <mergeCell ref="S531:T531"/>
    <mergeCell ref="C538:AD538"/>
    <mergeCell ref="C539:AD539"/>
    <mergeCell ref="AA525:AB525"/>
    <mergeCell ref="AC525:AD525"/>
    <mergeCell ref="B68:AD68"/>
    <mergeCell ref="C59:F59"/>
    <mergeCell ref="E61:H61"/>
    <mergeCell ref="E63:H63"/>
    <mergeCell ref="B93:AD93"/>
    <mergeCell ref="C94:AD94"/>
    <mergeCell ref="C95:AD95"/>
    <mergeCell ref="C97:R97"/>
    <mergeCell ref="Y97:AD97"/>
    <mergeCell ref="S97:X97"/>
    <mergeCell ref="B84:AD84"/>
    <mergeCell ref="C85:AD85"/>
    <mergeCell ref="D87:AD87"/>
    <mergeCell ref="D88:AD88"/>
    <mergeCell ref="D89:AD89"/>
    <mergeCell ref="D90:AD90"/>
    <mergeCell ref="D86:AD86"/>
    <mergeCell ref="B73:AD73"/>
    <mergeCell ref="C75:F75"/>
    <mergeCell ref="B66:AD66"/>
    <mergeCell ref="V38:AD38"/>
    <mergeCell ref="D39:L39"/>
    <mergeCell ref="M39:U39"/>
    <mergeCell ref="V39:AD39"/>
    <mergeCell ref="B54:AD54"/>
    <mergeCell ref="C55:AD55"/>
    <mergeCell ref="C56:AD56"/>
    <mergeCell ref="C45:AD45"/>
    <mergeCell ref="C46:AD46"/>
    <mergeCell ref="C44:AD44"/>
    <mergeCell ref="C57:AD57"/>
    <mergeCell ref="B43:AD43"/>
    <mergeCell ref="C48:H48"/>
    <mergeCell ref="I48:AD48"/>
    <mergeCell ref="C50:H50"/>
    <mergeCell ref="I50:AD50"/>
    <mergeCell ref="E77:H77"/>
    <mergeCell ref="V136:X136"/>
    <mergeCell ref="Y136:AA136"/>
    <mergeCell ref="B8:L8"/>
    <mergeCell ref="AA7:AD7"/>
    <mergeCell ref="B21:AD21"/>
    <mergeCell ref="B17:AD17"/>
    <mergeCell ref="B1:AD1"/>
    <mergeCell ref="B3:AD3"/>
    <mergeCell ref="B5:AD5"/>
    <mergeCell ref="C27:AD27"/>
    <mergeCell ref="B10:AD10"/>
    <mergeCell ref="C11:AD11"/>
    <mergeCell ref="C12:AD12"/>
    <mergeCell ref="C15:AD15"/>
    <mergeCell ref="C16:AD16"/>
    <mergeCell ref="B22:AD22"/>
    <mergeCell ref="C23:AD23"/>
    <mergeCell ref="B25:AD25"/>
    <mergeCell ref="C26:AD26"/>
    <mergeCell ref="C13:AD13"/>
    <mergeCell ref="C14:AD14"/>
    <mergeCell ref="C19:AD19"/>
    <mergeCell ref="C18:AD18"/>
    <mergeCell ref="D37:L37"/>
    <mergeCell ref="M36:U36"/>
    <mergeCell ref="V36:AD36"/>
    <mergeCell ref="C110:AD110"/>
    <mergeCell ref="C111:AD111"/>
    <mergeCell ref="M37:U37"/>
    <mergeCell ref="V37:AD37"/>
    <mergeCell ref="D38:L38"/>
    <mergeCell ref="M38:U38"/>
    <mergeCell ref="U268:V268"/>
    <mergeCell ref="AB236:AD236"/>
    <mergeCell ref="V237:X237"/>
    <mergeCell ref="Y237:AA237"/>
    <mergeCell ref="AB237:AD237"/>
    <mergeCell ref="C118:AD118"/>
    <mergeCell ref="B121:AD121"/>
    <mergeCell ref="C133:AD133"/>
    <mergeCell ref="G160:AD160"/>
    <mergeCell ref="M146:O146"/>
    <mergeCell ref="P146:R146"/>
    <mergeCell ref="S146:U146"/>
    <mergeCell ref="V146:X146"/>
    <mergeCell ref="Y146:AA146"/>
    <mergeCell ref="AB146:AD146"/>
    <mergeCell ref="D148:F148"/>
    <mergeCell ref="C108:F108"/>
    <mergeCell ref="D167:F167"/>
    <mergeCell ref="D168:F168"/>
    <mergeCell ref="J138:L138"/>
    <mergeCell ref="M138:O138"/>
    <mergeCell ref="V139:X139"/>
    <mergeCell ref="Y139:AA139"/>
    <mergeCell ref="AB139:AD139"/>
    <mergeCell ref="B143:AD143"/>
    <mergeCell ref="G139:I139"/>
    <mergeCell ref="J139:L139"/>
    <mergeCell ref="M139:O139"/>
    <mergeCell ref="P139:R139"/>
    <mergeCell ref="S139:U139"/>
    <mergeCell ref="C145:F147"/>
    <mergeCell ref="G146:G147"/>
    <mergeCell ref="V234:X234"/>
    <mergeCell ref="C224:AD224"/>
    <mergeCell ref="B257:AD257"/>
    <mergeCell ref="C252:AD252"/>
    <mergeCell ref="C253:AD253"/>
    <mergeCell ref="D232:O232"/>
    <mergeCell ref="D233:O233"/>
    <mergeCell ref="D234:O234"/>
    <mergeCell ref="P229:U230"/>
    <mergeCell ref="C267:G269"/>
    <mergeCell ref="P268:P269"/>
    <mergeCell ref="AC268:AD268"/>
    <mergeCell ref="D242:O242"/>
    <mergeCell ref="P231:U231"/>
    <mergeCell ref="P232:U232"/>
    <mergeCell ref="P233:U233"/>
    <mergeCell ref="P234:U234"/>
    <mergeCell ref="P235:U235"/>
    <mergeCell ref="P236:U236"/>
    <mergeCell ref="P237:U237"/>
    <mergeCell ref="P238:U238"/>
    <mergeCell ref="P239:U239"/>
    <mergeCell ref="P240:U240"/>
    <mergeCell ref="C229:O230"/>
    <mergeCell ref="Y232:AA232"/>
    <mergeCell ref="Y234:AA234"/>
    <mergeCell ref="AB234:AD234"/>
    <mergeCell ref="V235:X235"/>
    <mergeCell ref="Y235:AA235"/>
    <mergeCell ref="AB235:AD235"/>
    <mergeCell ref="V236:X236"/>
    <mergeCell ref="Y236:AA236"/>
    <mergeCell ref="D163:F163"/>
    <mergeCell ref="C160:F162"/>
    <mergeCell ref="P138:R138"/>
    <mergeCell ref="S138:U138"/>
    <mergeCell ref="V138:X138"/>
    <mergeCell ref="G205:AD205"/>
    <mergeCell ref="G206:G207"/>
    <mergeCell ref="H206:H207"/>
    <mergeCell ref="I206:I207"/>
    <mergeCell ref="J206:L206"/>
    <mergeCell ref="M206:O206"/>
    <mergeCell ref="P206:R206"/>
    <mergeCell ref="S206:U206"/>
    <mergeCell ref="AB206:AD206"/>
    <mergeCell ref="P180:R180"/>
    <mergeCell ref="AB232:AD232"/>
    <mergeCell ref="V233:X233"/>
    <mergeCell ref="Y233:AA233"/>
    <mergeCell ref="AB233:AD233"/>
    <mergeCell ref="J146:L146"/>
    <mergeCell ref="B157:AD157"/>
    <mergeCell ref="C158:AD158"/>
    <mergeCell ref="V206:X206"/>
    <mergeCell ref="Y206:AA206"/>
    <mergeCell ref="D165:F165"/>
    <mergeCell ref="C227:AD227"/>
    <mergeCell ref="V230:X230"/>
    <mergeCell ref="Y230:AA230"/>
    <mergeCell ref="AB230:AD230"/>
    <mergeCell ref="C177:AD177"/>
    <mergeCell ref="C179:F181"/>
    <mergeCell ref="G179:AD179"/>
    <mergeCell ref="J272:L272"/>
    <mergeCell ref="M272:O272"/>
    <mergeCell ref="J273:L273"/>
    <mergeCell ref="M273:O273"/>
    <mergeCell ref="B284:AD284"/>
    <mergeCell ref="B297:AD297"/>
    <mergeCell ref="C303:AD303"/>
    <mergeCell ref="C304:E304"/>
    <mergeCell ref="F304:H304"/>
    <mergeCell ref="I304:K304"/>
    <mergeCell ref="L304:O304"/>
    <mergeCell ref="P304:R304"/>
    <mergeCell ref="H270:I270"/>
    <mergeCell ref="H271:I271"/>
    <mergeCell ref="H272:I272"/>
    <mergeCell ref="H273:I273"/>
    <mergeCell ref="H274:I274"/>
    <mergeCell ref="H275:I275"/>
    <mergeCell ref="J270:L270"/>
    <mergeCell ref="M270:O270"/>
    <mergeCell ref="B286:AD286"/>
    <mergeCell ref="V306:X306"/>
    <mergeCell ref="Y306:AA306"/>
    <mergeCell ref="AB306:AD306"/>
    <mergeCell ref="C305:E305"/>
    <mergeCell ref="F305:H305"/>
    <mergeCell ref="I305:K305"/>
    <mergeCell ref="L305:O305"/>
    <mergeCell ref="P305:R305"/>
    <mergeCell ref="B309:AD309"/>
    <mergeCell ref="S304:U304"/>
    <mergeCell ref="V304:X304"/>
    <mergeCell ref="Y304:AA304"/>
    <mergeCell ref="AB304:AD304"/>
    <mergeCell ref="B299:AD299"/>
    <mergeCell ref="C300:AD300"/>
    <mergeCell ref="C301:AD301"/>
    <mergeCell ref="B288:AD288"/>
    <mergeCell ref="C289:AD289"/>
    <mergeCell ref="B291:AD291"/>
    <mergeCell ref="C292:AD292"/>
    <mergeCell ref="C293:AD293"/>
    <mergeCell ref="C295:F295"/>
    <mergeCell ref="X375:Z375"/>
    <mergeCell ref="AA375:AD375"/>
    <mergeCell ref="C375:E375"/>
    <mergeCell ref="F375:H375"/>
    <mergeCell ref="B324:AD324"/>
    <mergeCell ref="B325:AD325"/>
    <mergeCell ref="B342:AD342"/>
    <mergeCell ref="B343:AD343"/>
    <mergeCell ref="B357:AD357"/>
    <mergeCell ref="B358:AD358"/>
    <mergeCell ref="M356:P356"/>
    <mergeCell ref="Q356:V356"/>
    <mergeCell ref="W356:Z356"/>
    <mergeCell ref="AA356:AD356"/>
    <mergeCell ref="I355:L355"/>
    <mergeCell ref="B313:AD313"/>
    <mergeCell ref="C314:AD314"/>
    <mergeCell ref="C315:AD315"/>
    <mergeCell ref="B376:AD376"/>
    <mergeCell ref="B377:AD377"/>
    <mergeCell ref="B399:AD399"/>
    <mergeCell ref="B400:AD400"/>
    <mergeCell ref="C405:AD405"/>
    <mergeCell ref="C407:U407"/>
    <mergeCell ref="X407:AD407"/>
    <mergeCell ref="V407:W407"/>
    <mergeCell ref="V419:W419"/>
    <mergeCell ref="X411:AD411"/>
    <mergeCell ref="C394:F394"/>
    <mergeCell ref="E396:H396"/>
    <mergeCell ref="E398:H398"/>
    <mergeCell ref="C365:AD365"/>
    <mergeCell ref="B360:AD360"/>
    <mergeCell ref="B361:AD361"/>
    <mergeCell ref="L372:T372"/>
    <mergeCell ref="U372:W374"/>
    <mergeCell ref="X372:Z374"/>
    <mergeCell ref="AA372:AD374"/>
    <mergeCell ref="C373:E374"/>
    <mergeCell ref="F373:K373"/>
    <mergeCell ref="L373:N374"/>
    <mergeCell ref="O373:T373"/>
    <mergeCell ref="C366:AD366"/>
    <mergeCell ref="C367:AD367"/>
    <mergeCell ref="C368:AD368"/>
    <mergeCell ref="C385:AD385"/>
    <mergeCell ref="B392:AD392"/>
    <mergeCell ref="C403:AD403"/>
    <mergeCell ref="R375:T375"/>
    <mergeCell ref="U375:W375"/>
    <mergeCell ref="B390:AD390"/>
    <mergeCell ref="C387:AD387"/>
    <mergeCell ref="C388:AD388"/>
    <mergeCell ref="C404:AD404"/>
    <mergeCell ref="X422:AD422"/>
    <mergeCell ref="X423:AD423"/>
    <mergeCell ref="X424:AD424"/>
    <mergeCell ref="X425:AD425"/>
    <mergeCell ref="V420:W420"/>
    <mergeCell ref="V421:W421"/>
    <mergeCell ref="V414:W414"/>
    <mergeCell ref="V415:W415"/>
    <mergeCell ref="V416:W416"/>
    <mergeCell ref="V418:W418"/>
    <mergeCell ref="X421:AD421"/>
    <mergeCell ref="D408:U408"/>
    <mergeCell ref="D409:U409"/>
    <mergeCell ref="D418:U418"/>
    <mergeCell ref="D419:U419"/>
    <mergeCell ref="X412:AD412"/>
    <mergeCell ref="X413:AD413"/>
    <mergeCell ref="AB469:AD469"/>
    <mergeCell ref="V470:X470"/>
    <mergeCell ref="Y470:AA470"/>
    <mergeCell ref="D475:N475"/>
    <mergeCell ref="D476:N476"/>
    <mergeCell ref="C479:E479"/>
    <mergeCell ref="C481:E481"/>
    <mergeCell ref="F479:AD479"/>
    <mergeCell ref="F481:AD481"/>
    <mergeCell ref="P499:U499"/>
    <mergeCell ref="O475:U475"/>
    <mergeCell ref="O476:U476"/>
    <mergeCell ref="D473:N473"/>
    <mergeCell ref="D474:N474"/>
    <mergeCell ref="D472:N472"/>
    <mergeCell ref="U519:V519"/>
    <mergeCell ref="W519:X519"/>
    <mergeCell ref="U553:V553"/>
    <mergeCell ref="W553:X553"/>
    <mergeCell ref="Y553:Z553"/>
    <mergeCell ref="AA553:AB553"/>
    <mergeCell ref="AC553:AD553"/>
    <mergeCell ref="E552:R552"/>
    <mergeCell ref="E553:R553"/>
    <mergeCell ref="D520:O520"/>
    <mergeCell ref="D519:O519"/>
    <mergeCell ref="D504:O504"/>
    <mergeCell ref="P501:U501"/>
    <mergeCell ref="P502:U502"/>
    <mergeCell ref="P503:U503"/>
    <mergeCell ref="P504:U504"/>
    <mergeCell ref="V501:AD501"/>
    <mergeCell ref="V502:AD502"/>
    <mergeCell ref="V503:AD503"/>
    <mergeCell ref="D527:O527"/>
    <mergeCell ref="U529:V529"/>
    <mergeCell ref="W533:X533"/>
    <mergeCell ref="Y533:Z533"/>
    <mergeCell ref="Y532:Z532"/>
    <mergeCell ref="AA532:AB532"/>
    <mergeCell ref="AC532:AD532"/>
    <mergeCell ref="S552:T552"/>
    <mergeCell ref="S553:T553"/>
    <mergeCell ref="C551:D551"/>
    <mergeCell ref="C552:D552"/>
    <mergeCell ref="C553:D553"/>
    <mergeCell ref="U533:V533"/>
    <mergeCell ref="Y604:Z604"/>
    <mergeCell ref="Q602:R602"/>
    <mergeCell ref="S602:T602"/>
    <mergeCell ref="U602:V602"/>
    <mergeCell ref="W602:X602"/>
    <mergeCell ref="Y602:Z602"/>
    <mergeCell ref="AA602:AB602"/>
    <mergeCell ref="AC602:AD602"/>
    <mergeCell ref="AA604:AB604"/>
    <mergeCell ref="AC604:AD604"/>
    <mergeCell ref="AC597:AD597"/>
    <mergeCell ref="K596:AD596"/>
    <mergeCell ref="M601:N601"/>
    <mergeCell ref="D528:O528"/>
    <mergeCell ref="D533:O533"/>
    <mergeCell ref="D532:O532"/>
    <mergeCell ref="D531:O531"/>
    <mergeCell ref="D530:O530"/>
    <mergeCell ref="U530:V530"/>
    <mergeCell ref="W530:X530"/>
    <mergeCell ref="Y530:Z530"/>
    <mergeCell ref="B543:AD543"/>
    <mergeCell ref="D535:O535"/>
    <mergeCell ref="D534:O534"/>
    <mergeCell ref="U534:V534"/>
    <mergeCell ref="W534:X534"/>
    <mergeCell ref="Y534:Z534"/>
    <mergeCell ref="AA534:AB534"/>
    <mergeCell ref="AC534:AD534"/>
    <mergeCell ref="U535:V535"/>
    <mergeCell ref="W535:X535"/>
    <mergeCell ref="S581:V581"/>
    <mergeCell ref="C629:AD629"/>
    <mergeCell ref="C618:AD618"/>
    <mergeCell ref="C619:AD619"/>
    <mergeCell ref="B623:AD623"/>
    <mergeCell ref="B624:AD624"/>
    <mergeCell ref="C625:AD625"/>
    <mergeCell ref="Q607:R607"/>
    <mergeCell ref="S607:T607"/>
    <mergeCell ref="U607:V607"/>
    <mergeCell ref="W607:X607"/>
    <mergeCell ref="Y607:Z607"/>
    <mergeCell ref="AA607:AB607"/>
    <mergeCell ref="AC607:AD607"/>
    <mergeCell ref="Q603:R603"/>
    <mergeCell ref="S603:T603"/>
    <mergeCell ref="U603:V603"/>
    <mergeCell ref="O616:P616"/>
    <mergeCell ref="M608:N608"/>
    <mergeCell ref="D610:H610"/>
    <mergeCell ref="D611:H611"/>
    <mergeCell ref="D612:H612"/>
    <mergeCell ref="D613:H613"/>
    <mergeCell ref="D614:H614"/>
    <mergeCell ref="D615:H615"/>
    <mergeCell ref="M606:N606"/>
    <mergeCell ref="M607:N607"/>
    <mergeCell ref="I615:J615"/>
    <mergeCell ref="K615:L615"/>
    <mergeCell ref="M610:N610"/>
    <mergeCell ref="I611:J611"/>
    <mergeCell ref="K611:L611"/>
    <mergeCell ref="M611:N611"/>
    <mergeCell ref="M615:N615"/>
    <mergeCell ref="W603:X603"/>
    <mergeCell ref="D600:H600"/>
    <mergeCell ref="V231:X231"/>
    <mergeCell ref="Y231:AA231"/>
    <mergeCell ref="AB231:AD231"/>
    <mergeCell ref="V232:X232"/>
    <mergeCell ref="P241:U241"/>
    <mergeCell ref="P242:U242"/>
    <mergeCell ref="P243:U243"/>
    <mergeCell ref="P244:U244"/>
    <mergeCell ref="P245:U245"/>
    <mergeCell ref="D231:O231"/>
    <mergeCell ref="D235:O235"/>
    <mergeCell ref="D236:O236"/>
    <mergeCell ref="D237:O237"/>
    <mergeCell ref="D238:O238"/>
    <mergeCell ref="D239:O239"/>
    <mergeCell ref="D240:O240"/>
    <mergeCell ref="D241:O241"/>
    <mergeCell ref="B259:AD259"/>
    <mergeCell ref="M600:N600"/>
    <mergeCell ref="D525:O525"/>
    <mergeCell ref="D524:O524"/>
    <mergeCell ref="D523:O523"/>
    <mergeCell ref="D522:O522"/>
    <mergeCell ref="U522:V522"/>
    <mergeCell ref="W522:X522"/>
    <mergeCell ref="Y522:Z522"/>
    <mergeCell ref="Y519:Z519"/>
    <mergeCell ref="AA519:AB519"/>
    <mergeCell ref="Y603:Z603"/>
    <mergeCell ref="AC519:AD519"/>
    <mergeCell ref="S520:T520"/>
    <mergeCell ref="S521:T521"/>
    <mergeCell ref="W268:X268"/>
    <mergeCell ref="Y268:Z268"/>
    <mergeCell ref="AA268:AB268"/>
    <mergeCell ref="D243:O243"/>
    <mergeCell ref="D244:O244"/>
    <mergeCell ref="D245:O245"/>
    <mergeCell ref="D246:O246"/>
    <mergeCell ref="D247:O247"/>
    <mergeCell ref="C264:AD264"/>
    <mergeCell ref="C265:AD265"/>
    <mergeCell ref="Q268:R268"/>
    <mergeCell ref="S268:T268"/>
    <mergeCell ref="C250:E250"/>
    <mergeCell ref="Y248:AA248"/>
    <mergeCell ref="AB248:AD248"/>
    <mergeCell ref="C260:AD260"/>
    <mergeCell ref="C261:AD261"/>
    <mergeCell ref="P246:U246"/>
    <mergeCell ref="P247:U247"/>
    <mergeCell ref="V243:X243"/>
    <mergeCell ref="Y243:AA243"/>
    <mergeCell ref="AB243:AD243"/>
    <mergeCell ref="V244:X244"/>
    <mergeCell ref="Y244:AA244"/>
    <mergeCell ref="AB244:AD244"/>
    <mergeCell ref="V245:X245"/>
    <mergeCell ref="Y245:AA245"/>
    <mergeCell ref="AB245:AD245"/>
    <mergeCell ref="V246:X246"/>
    <mergeCell ref="C427:AD427"/>
    <mergeCell ref="B432:AD432"/>
    <mergeCell ref="D270:G270"/>
    <mergeCell ref="D271:G271"/>
    <mergeCell ref="D272:G272"/>
    <mergeCell ref="D273:G273"/>
    <mergeCell ref="D274:G274"/>
    <mergeCell ref="D275:G275"/>
    <mergeCell ref="J274:L274"/>
    <mergeCell ref="M274:O274"/>
    <mergeCell ref="J275:L275"/>
    <mergeCell ref="M275:O275"/>
    <mergeCell ref="X409:AD409"/>
    <mergeCell ref="X410:AD410"/>
    <mergeCell ref="V408:W408"/>
    <mergeCell ref="X408:AD408"/>
    <mergeCell ref="V409:W409"/>
    <mergeCell ref="V410:W410"/>
    <mergeCell ref="V412:W412"/>
    <mergeCell ref="D416:U416"/>
    <mergeCell ref="D417:U417"/>
    <mergeCell ref="D414:U414"/>
    <mergeCell ref="D415:U415"/>
    <mergeCell ref="V417:W417"/>
    <mergeCell ref="D424:U424"/>
    <mergeCell ref="D422:U422"/>
    <mergeCell ref="D423:U423"/>
    <mergeCell ref="D420:U420"/>
    <mergeCell ref="D421:U421"/>
    <mergeCell ref="V422:W422"/>
    <mergeCell ref="V423:W423"/>
    <mergeCell ref="V424:W424"/>
    <mergeCell ref="Y246:AA246"/>
    <mergeCell ref="AB246:AD246"/>
    <mergeCell ref="V247:X247"/>
    <mergeCell ref="Y247:AA247"/>
    <mergeCell ref="AB247:AD247"/>
    <mergeCell ref="F250:AD250"/>
    <mergeCell ref="C262:AD262"/>
    <mergeCell ref="C263:AD263"/>
    <mergeCell ref="P267:AD267"/>
    <mergeCell ref="H267:I269"/>
    <mergeCell ref="J267:L269"/>
    <mergeCell ref="M267:O269"/>
    <mergeCell ref="V248:X248"/>
    <mergeCell ref="W354:AD354"/>
    <mergeCell ref="I354:P354"/>
    <mergeCell ref="C317:F317"/>
    <mergeCell ref="E319:H319"/>
    <mergeCell ref="E321:H321"/>
    <mergeCell ref="E323:H323"/>
    <mergeCell ref="B327:AD327"/>
    <mergeCell ref="B310:AD310"/>
    <mergeCell ref="B311:AD311"/>
    <mergeCell ref="S305:U305"/>
    <mergeCell ref="V305:X305"/>
    <mergeCell ref="Y305:AA305"/>
    <mergeCell ref="AB305:AD305"/>
    <mergeCell ref="C306:E306"/>
    <mergeCell ref="F306:H306"/>
    <mergeCell ref="I306:K306"/>
    <mergeCell ref="L306:O306"/>
    <mergeCell ref="P306:R306"/>
    <mergeCell ref="S306:U306"/>
    <mergeCell ref="C280:AD280"/>
    <mergeCell ref="C281:AD281"/>
    <mergeCell ref="C331:AD331"/>
    <mergeCell ref="C349:AD349"/>
    <mergeCell ref="C353:P353"/>
    <mergeCell ref="Q353:AD353"/>
    <mergeCell ref="C354:H355"/>
    <mergeCell ref="Q354:V355"/>
    <mergeCell ref="D411:U411"/>
    <mergeCell ref="B402:AD402"/>
    <mergeCell ref="E335:H335"/>
    <mergeCell ref="E337:H337"/>
    <mergeCell ref="E339:H339"/>
    <mergeCell ref="E341:H341"/>
    <mergeCell ref="B347:AD347"/>
    <mergeCell ref="C348:AD348"/>
    <mergeCell ref="C350:AD350"/>
    <mergeCell ref="F374:H374"/>
    <mergeCell ref="I374:K374"/>
    <mergeCell ref="O374:Q374"/>
    <mergeCell ref="R374:T374"/>
    <mergeCell ref="B329:AD329"/>
    <mergeCell ref="C330:AD330"/>
    <mergeCell ref="C333:F333"/>
    <mergeCell ref="AA355:AD355"/>
    <mergeCell ref="C356:H356"/>
    <mergeCell ref="I356:L356"/>
    <mergeCell ref="M355:P355"/>
    <mergeCell ref="I375:K375"/>
    <mergeCell ref="L375:N375"/>
    <mergeCell ref="O375:Q375"/>
    <mergeCell ref="B379:AD379"/>
    <mergeCell ref="B345:AD345"/>
    <mergeCell ref="C351:AD351"/>
    <mergeCell ref="C362:AD362"/>
    <mergeCell ref="B364:AD364"/>
    <mergeCell ref="C428:AD428"/>
    <mergeCell ref="C439:D439"/>
    <mergeCell ref="C440:D440"/>
    <mergeCell ref="C441:D441"/>
    <mergeCell ref="C449:E449"/>
    <mergeCell ref="F449:AD449"/>
    <mergeCell ref="X437:AD437"/>
    <mergeCell ref="C437:W437"/>
    <mergeCell ref="D438:W438"/>
    <mergeCell ref="E439:W439"/>
    <mergeCell ref="E440:W440"/>
    <mergeCell ref="E441:W441"/>
    <mergeCell ref="D442:W442"/>
    <mergeCell ref="D443:W443"/>
    <mergeCell ref="D444:W444"/>
    <mergeCell ref="D445:W445"/>
    <mergeCell ref="D446:W446"/>
    <mergeCell ref="X438:AD438"/>
    <mergeCell ref="X439:AD439"/>
    <mergeCell ref="X440:AD440"/>
    <mergeCell ref="X441:AD441"/>
    <mergeCell ref="X447:AD447"/>
    <mergeCell ref="C433:AD433"/>
    <mergeCell ref="C434:AD434"/>
    <mergeCell ref="V413:W413"/>
    <mergeCell ref="D412:U412"/>
    <mergeCell ref="D413:U413"/>
    <mergeCell ref="D410:U410"/>
    <mergeCell ref="Y474:AA474"/>
    <mergeCell ref="AB474:AD474"/>
    <mergeCell ref="V475:X475"/>
    <mergeCell ref="Y475:AA475"/>
    <mergeCell ref="V469:X469"/>
    <mergeCell ref="AB475:AD475"/>
    <mergeCell ref="V476:X476"/>
    <mergeCell ref="Y476:AA476"/>
    <mergeCell ref="AB476:AD476"/>
    <mergeCell ref="O472:U472"/>
    <mergeCell ref="O473:U473"/>
    <mergeCell ref="O474:U474"/>
    <mergeCell ref="C492:AD492"/>
    <mergeCell ref="C493:AD493"/>
    <mergeCell ref="B495:AD495"/>
    <mergeCell ref="B430:AD430"/>
    <mergeCell ref="C457:AD457"/>
    <mergeCell ref="C460:AD460"/>
    <mergeCell ref="C461:AD461"/>
    <mergeCell ref="C464:AD464"/>
    <mergeCell ref="C462:AD462"/>
    <mergeCell ref="V467:AD467"/>
    <mergeCell ref="AB468:AD468"/>
    <mergeCell ref="Y468:AA468"/>
    <mergeCell ref="V468:X468"/>
    <mergeCell ref="O467:U468"/>
    <mergeCell ref="C465:AD465"/>
    <mergeCell ref="C451:AD451"/>
    <mergeCell ref="C452:AD452"/>
    <mergeCell ref="B456:AD456"/>
    <mergeCell ref="C463:AD463"/>
    <mergeCell ref="Y469:AA469"/>
    <mergeCell ref="B488:AD488"/>
    <mergeCell ref="B489:AD489"/>
    <mergeCell ref="C490:AD490"/>
    <mergeCell ref="C491:AD491"/>
    <mergeCell ref="D500:O500"/>
    <mergeCell ref="P500:U500"/>
    <mergeCell ref="V500:AD500"/>
    <mergeCell ref="V499:AD499"/>
    <mergeCell ref="C499:O499"/>
    <mergeCell ref="C507:E507"/>
    <mergeCell ref="C512:AD512"/>
    <mergeCell ref="C513:AD513"/>
    <mergeCell ref="S522:T522"/>
    <mergeCell ref="S523:T523"/>
    <mergeCell ref="S524:T524"/>
    <mergeCell ref="C514:AD514"/>
    <mergeCell ref="O469:U469"/>
    <mergeCell ref="O470:U470"/>
    <mergeCell ref="O471:U471"/>
    <mergeCell ref="V477:X477"/>
    <mergeCell ref="Y477:AA477"/>
    <mergeCell ref="AB470:AD470"/>
    <mergeCell ref="V471:X471"/>
    <mergeCell ref="Y471:AA471"/>
    <mergeCell ref="AB471:AD471"/>
    <mergeCell ref="V472:X472"/>
    <mergeCell ref="Y472:AA472"/>
    <mergeCell ref="AB472:AD472"/>
    <mergeCell ref="V473:X473"/>
    <mergeCell ref="Y473:AA473"/>
    <mergeCell ref="AB473:AD473"/>
    <mergeCell ref="V474:X474"/>
    <mergeCell ref="S525:T525"/>
    <mergeCell ref="U520:V520"/>
    <mergeCell ref="W520:X520"/>
    <mergeCell ref="Y520:Z520"/>
    <mergeCell ref="AA520:AB520"/>
    <mergeCell ref="AB477:AD477"/>
    <mergeCell ref="C515:AD515"/>
    <mergeCell ref="B511:AD511"/>
    <mergeCell ref="D501:O501"/>
    <mergeCell ref="D502:O502"/>
    <mergeCell ref="D503:O503"/>
    <mergeCell ref="C483:AD483"/>
    <mergeCell ref="V504:AD504"/>
    <mergeCell ref="V505:AD505"/>
    <mergeCell ref="F507:AD507"/>
    <mergeCell ref="P517:R518"/>
    <mergeCell ref="S518:T518"/>
    <mergeCell ref="S517:AD517"/>
    <mergeCell ref="S519:T519"/>
    <mergeCell ref="C497:AD497"/>
    <mergeCell ref="C517:O518"/>
    <mergeCell ref="U525:V525"/>
    <mergeCell ref="W525:X525"/>
    <mergeCell ref="Y525:Z525"/>
    <mergeCell ref="U518:V518"/>
    <mergeCell ref="W518:X518"/>
    <mergeCell ref="Y518:Z518"/>
    <mergeCell ref="AA518:AB518"/>
    <mergeCell ref="AC518:AD518"/>
    <mergeCell ref="B478:AD478"/>
    <mergeCell ref="C496:AD496"/>
    <mergeCell ref="C484:AD484"/>
    <mergeCell ref="D526:O526"/>
    <mergeCell ref="U526:V526"/>
    <mergeCell ref="W526:X526"/>
    <mergeCell ref="D521:O521"/>
    <mergeCell ref="AC520:AD520"/>
    <mergeCell ref="U524:V524"/>
    <mergeCell ref="U521:V521"/>
    <mergeCell ref="W521:X521"/>
    <mergeCell ref="Y521:Z521"/>
    <mergeCell ref="AA521:AB521"/>
    <mergeCell ref="AC521:AD521"/>
    <mergeCell ref="AA522:AB522"/>
    <mergeCell ref="AC522:AD522"/>
    <mergeCell ref="U523:V523"/>
    <mergeCell ref="W523:X523"/>
    <mergeCell ref="Y523:Z523"/>
    <mergeCell ref="U552:V552"/>
    <mergeCell ref="AA526:AB526"/>
    <mergeCell ref="AC526:AD526"/>
    <mergeCell ref="U527:V527"/>
    <mergeCell ref="W527:X527"/>
    <mergeCell ref="C544:AD544"/>
    <mergeCell ref="C545:AD545"/>
    <mergeCell ref="W552:X552"/>
    <mergeCell ref="Y552:Z552"/>
    <mergeCell ref="AA552:AB552"/>
    <mergeCell ref="AC552:AD552"/>
    <mergeCell ref="S549:T549"/>
    <mergeCell ref="S548:AD548"/>
    <mergeCell ref="C548:R549"/>
    <mergeCell ref="D550:R550"/>
    <mergeCell ref="E551:R551"/>
    <mergeCell ref="P526:R526"/>
    <mergeCell ref="P527:R527"/>
    <mergeCell ref="P528:R528"/>
    <mergeCell ref="P529:R529"/>
    <mergeCell ref="S534:T534"/>
    <mergeCell ref="S535:T535"/>
    <mergeCell ref="S536:T536"/>
    <mergeCell ref="P519:R519"/>
    <mergeCell ref="P520:R520"/>
    <mergeCell ref="P535:R535"/>
    <mergeCell ref="AC551:AD551"/>
    <mergeCell ref="U550:V550"/>
    <mergeCell ref="W550:X550"/>
    <mergeCell ref="Y550:Z550"/>
    <mergeCell ref="P521:R521"/>
    <mergeCell ref="P522:R522"/>
    <mergeCell ref="P523:R523"/>
    <mergeCell ref="P524:R524"/>
    <mergeCell ref="P525:R525"/>
    <mergeCell ref="S550:T550"/>
    <mergeCell ref="S551:T551"/>
    <mergeCell ref="P530:R530"/>
    <mergeCell ref="P531:R531"/>
    <mergeCell ref="P532:R532"/>
    <mergeCell ref="P533:R533"/>
    <mergeCell ref="P534:R534"/>
    <mergeCell ref="AA523:AB523"/>
    <mergeCell ref="AC523:AD523"/>
    <mergeCell ref="W524:X524"/>
    <mergeCell ref="Y524:Z524"/>
    <mergeCell ref="AA524:AB524"/>
    <mergeCell ref="AC524:AD524"/>
    <mergeCell ref="D557:R557"/>
    <mergeCell ref="S554:T554"/>
    <mergeCell ref="S555:T555"/>
    <mergeCell ref="S556:T556"/>
    <mergeCell ref="S557:T557"/>
    <mergeCell ref="U557:V557"/>
    <mergeCell ref="W557:X557"/>
    <mergeCell ref="Y557:Z557"/>
    <mergeCell ref="AA557:AB557"/>
    <mergeCell ref="AC557:AD557"/>
    <mergeCell ref="AA554:AB554"/>
    <mergeCell ref="AC554:AD554"/>
    <mergeCell ref="AC556:AD556"/>
    <mergeCell ref="I602:J602"/>
    <mergeCell ref="K602:L602"/>
    <mergeCell ref="D558:R558"/>
    <mergeCell ref="S559:T559"/>
    <mergeCell ref="K600:L600"/>
    <mergeCell ref="I601:J601"/>
    <mergeCell ref="K601:L601"/>
    <mergeCell ref="M602:N602"/>
    <mergeCell ref="Q601:R601"/>
    <mergeCell ref="S601:T601"/>
    <mergeCell ref="U601:V601"/>
    <mergeCell ref="W581:Z581"/>
    <mergeCell ref="AA581:AD581"/>
    <mergeCell ref="W578:Z578"/>
    <mergeCell ref="AA578:AD578"/>
    <mergeCell ref="D579:N579"/>
    <mergeCell ref="D577:N577"/>
    <mergeCell ref="U559:V559"/>
    <mergeCell ref="W559:X559"/>
    <mergeCell ref="I607:J607"/>
    <mergeCell ref="K607:L607"/>
    <mergeCell ref="I609:J609"/>
    <mergeCell ref="W574:Z574"/>
    <mergeCell ref="AA574:AD574"/>
    <mergeCell ref="D575:N575"/>
    <mergeCell ref="O575:R575"/>
    <mergeCell ref="S575:V575"/>
    <mergeCell ref="W575:Z575"/>
    <mergeCell ref="D576:N576"/>
    <mergeCell ref="O576:R576"/>
    <mergeCell ref="S576:V576"/>
    <mergeCell ref="W576:Z576"/>
    <mergeCell ref="AA576:AD576"/>
    <mergeCell ref="Y599:Z599"/>
    <mergeCell ref="AA599:AB599"/>
    <mergeCell ref="AC599:AD599"/>
    <mergeCell ref="Q600:R600"/>
    <mergeCell ref="S600:T600"/>
    <mergeCell ref="U600:V600"/>
    <mergeCell ref="W600:X600"/>
    <mergeCell ref="Y600:Z600"/>
    <mergeCell ref="D609:H609"/>
    <mergeCell ref="O574:R574"/>
    <mergeCell ref="C584:AD584"/>
    <mergeCell ref="I600:J600"/>
    <mergeCell ref="AA603:AB603"/>
    <mergeCell ref="AC603:AD603"/>
    <mergeCell ref="Q604:R604"/>
    <mergeCell ref="S604:T604"/>
    <mergeCell ref="U604:V604"/>
    <mergeCell ref="W604:X604"/>
    <mergeCell ref="M613:N613"/>
    <mergeCell ref="I614:J614"/>
    <mergeCell ref="K614:L614"/>
    <mergeCell ref="M614:N614"/>
    <mergeCell ref="K616:L616"/>
    <mergeCell ref="M616:N616"/>
    <mergeCell ref="O599:P599"/>
    <mergeCell ref="O600:P600"/>
    <mergeCell ref="O601:P601"/>
    <mergeCell ref="O602:P602"/>
    <mergeCell ref="O603:P603"/>
    <mergeCell ref="O604:P604"/>
    <mergeCell ref="O605:P605"/>
    <mergeCell ref="O606:P606"/>
    <mergeCell ref="O607:P607"/>
    <mergeCell ref="O608:P608"/>
    <mergeCell ref="O609:P609"/>
    <mergeCell ref="O610:P610"/>
    <mergeCell ref="O611:P611"/>
    <mergeCell ref="O612:P612"/>
    <mergeCell ref="O613:P613"/>
    <mergeCell ref="O614:P614"/>
    <mergeCell ref="O615:P615"/>
    <mergeCell ref="I599:J599"/>
    <mergeCell ref="M599:N599"/>
    <mergeCell ref="K599:L599"/>
    <mergeCell ref="I610:J610"/>
    <mergeCell ref="K610:L610"/>
    <mergeCell ref="I613:J613"/>
    <mergeCell ref="K613:L613"/>
    <mergeCell ref="K606:L606"/>
    <mergeCell ref="I606:J606"/>
    <mergeCell ref="K605:L605"/>
    <mergeCell ref="I608:J608"/>
    <mergeCell ref="K608:L608"/>
    <mergeCell ref="O572:R573"/>
    <mergeCell ref="S572:AD572"/>
    <mergeCell ref="C570:AD570"/>
    <mergeCell ref="W573:Z573"/>
    <mergeCell ref="AC559:AD559"/>
    <mergeCell ref="U558:V558"/>
    <mergeCell ref="W558:X558"/>
    <mergeCell ref="Y558:Z558"/>
    <mergeCell ref="C572:N573"/>
    <mergeCell ref="S573:V573"/>
    <mergeCell ref="S558:T558"/>
    <mergeCell ref="C569:AD569"/>
    <mergeCell ref="B563:AD563"/>
    <mergeCell ref="C567:AD567"/>
    <mergeCell ref="AA558:AB558"/>
    <mergeCell ref="AC558:AD558"/>
    <mergeCell ref="C594:AD594"/>
    <mergeCell ref="Q597:R597"/>
    <mergeCell ref="AA600:AB600"/>
    <mergeCell ref="AC600:AD600"/>
    <mergeCell ref="D599:H599"/>
    <mergeCell ref="M605:N605"/>
    <mergeCell ref="AA573:AD573"/>
    <mergeCell ref="B560:P560"/>
    <mergeCell ref="Q560:AE560"/>
    <mergeCell ref="B561:P561"/>
    <mergeCell ref="Q561:AE561"/>
    <mergeCell ref="B562:P562"/>
    <mergeCell ref="Q562:AE562"/>
    <mergeCell ref="O597:P597"/>
    <mergeCell ref="C278:E278"/>
    <mergeCell ref="F278:AD278"/>
    <mergeCell ref="B380:AD380"/>
    <mergeCell ref="C381:AD381"/>
    <mergeCell ref="C382:AD382"/>
    <mergeCell ref="C383:AD383"/>
    <mergeCell ref="C384:AD384"/>
    <mergeCell ref="C386:AD386"/>
    <mergeCell ref="D602:H602"/>
    <mergeCell ref="D603:H603"/>
    <mergeCell ref="D604:H604"/>
    <mergeCell ref="B283:AD283"/>
    <mergeCell ref="B279:AD279"/>
    <mergeCell ref="B307:AD307"/>
    <mergeCell ref="B308:AD308"/>
    <mergeCell ref="M604:N604"/>
    <mergeCell ref="U549:V549"/>
    <mergeCell ref="W549:X549"/>
    <mergeCell ref="Y549:Z549"/>
    <mergeCell ref="M603:N603"/>
    <mergeCell ref="I604:J604"/>
    <mergeCell ref="K604:L604"/>
    <mergeCell ref="B583:AD583"/>
    <mergeCell ref="C459:AD459"/>
    <mergeCell ref="C565:AD565"/>
    <mergeCell ref="C566:AD566"/>
    <mergeCell ref="C458:AD458"/>
    <mergeCell ref="D574:N574"/>
    <mergeCell ref="S574:V574"/>
    <mergeCell ref="D555:R555"/>
    <mergeCell ref="D556:R556"/>
    <mergeCell ref="B31:AD31"/>
    <mergeCell ref="B40:AD40"/>
    <mergeCell ref="B41:AD41"/>
    <mergeCell ref="B52:AD52"/>
    <mergeCell ref="B53:AD53"/>
    <mergeCell ref="B64:AD64"/>
    <mergeCell ref="B65:AD65"/>
    <mergeCell ref="B80:AD80"/>
    <mergeCell ref="B81:AD81"/>
    <mergeCell ref="B112:AD112"/>
    <mergeCell ref="B113:AD113"/>
    <mergeCell ref="B129:AD129"/>
    <mergeCell ref="B130:AD130"/>
    <mergeCell ref="B140:AD140"/>
    <mergeCell ref="B141:AD141"/>
    <mergeCell ref="B142:AD142"/>
    <mergeCell ref="B154:AD154"/>
    <mergeCell ref="Y138:AA138"/>
    <mergeCell ref="AB138:AD138"/>
    <mergeCell ref="P137:R137"/>
    <mergeCell ref="S137:U137"/>
    <mergeCell ref="V137:X137"/>
    <mergeCell ref="Y137:AA137"/>
    <mergeCell ref="AB137:AD137"/>
    <mergeCell ref="D137:F137"/>
    <mergeCell ref="D138:F138"/>
    <mergeCell ref="G137:I137"/>
    <mergeCell ref="J137:L137"/>
    <mergeCell ref="M137:O137"/>
    <mergeCell ref="G138:I138"/>
    <mergeCell ref="B33:AD33"/>
    <mergeCell ref="C34:AD34"/>
    <mergeCell ref="B429:AD429"/>
    <mergeCell ref="B450:AD450"/>
    <mergeCell ref="B155:AD155"/>
    <mergeCell ref="B156:AD156"/>
    <mergeCell ref="B173:AD173"/>
    <mergeCell ref="B174:AD174"/>
    <mergeCell ref="B175:AD175"/>
    <mergeCell ref="B199:AD199"/>
    <mergeCell ref="B200:AD200"/>
    <mergeCell ref="B201:AD201"/>
    <mergeCell ref="B218:AD218"/>
    <mergeCell ref="B219:AD219"/>
    <mergeCell ref="B217:AD217"/>
    <mergeCell ref="B254:AD254"/>
    <mergeCell ref="B251:AD251"/>
    <mergeCell ref="B256:AD256"/>
    <mergeCell ref="B255:AD255"/>
    <mergeCell ref="B282:AD282"/>
    <mergeCell ref="J271:L271"/>
    <mergeCell ref="M271:O271"/>
    <mergeCell ref="J276:L276"/>
    <mergeCell ref="M276:O276"/>
    <mergeCell ref="C435:AD435"/>
    <mergeCell ref="X442:AD442"/>
    <mergeCell ref="X443:AD443"/>
    <mergeCell ref="X444:AD444"/>
    <mergeCell ref="X445:AD445"/>
    <mergeCell ref="X446:AD446"/>
    <mergeCell ref="W355:Z355"/>
    <mergeCell ref="C369:AD369"/>
    <mergeCell ref="C370:AD370"/>
    <mergeCell ref="C372:K372"/>
    <mergeCell ref="B617:AD617"/>
    <mergeCell ref="B620:AD620"/>
    <mergeCell ref="B621:AD621"/>
    <mergeCell ref="B622:AD622"/>
    <mergeCell ref="B453:AD453"/>
    <mergeCell ref="B454:AD454"/>
    <mergeCell ref="B455:AD455"/>
    <mergeCell ref="B485:AD485"/>
    <mergeCell ref="B480:AD480"/>
    <mergeCell ref="B482:AD482"/>
    <mergeCell ref="B486:AD486"/>
    <mergeCell ref="B487:AD487"/>
    <mergeCell ref="B508:AD508"/>
    <mergeCell ref="B509:AD509"/>
    <mergeCell ref="B540:AD540"/>
    <mergeCell ref="B541:AD541"/>
    <mergeCell ref="B542:AD542"/>
    <mergeCell ref="B586:AD586"/>
    <mergeCell ref="D605:H605"/>
    <mergeCell ref="D606:H606"/>
    <mergeCell ref="D607:H607"/>
    <mergeCell ref="D608:H608"/>
    <mergeCell ref="I603:J603"/>
    <mergeCell ref="K603:L603"/>
    <mergeCell ref="I612:J612"/>
    <mergeCell ref="K612:L612"/>
    <mergeCell ref="M612:N612"/>
    <mergeCell ref="I605:J605"/>
    <mergeCell ref="K609:L609"/>
    <mergeCell ref="M609:N609"/>
    <mergeCell ref="C593:AD593"/>
    <mergeCell ref="M597:N597"/>
  </mergeCells>
  <conditionalFormatting sqref="M37:AD39 I48:AD48 I50:AD50 C59:F59 E61:H61 E63:H63 C75:F75 E77:H77 E79:H79 G108:AD108 S98:AD105 C111:AD111 C124:F124 E126:H126 E128:H128 G137:AD138 G163:AD171 G208:AD215 P231:AD247 F250:AD250 C253:AD253 H270:AD275 F278:AD278 C281:AD281 C295:F295 C306:AD306 C317:F317 E319:H319 E321:H321 E323:H323 C333:F333 E335:H335 E337:H337 E339:H339 E341:H341 C356:AD356 C375:AD375 C394:F394 E396:H396 E398:H398 V408:AD424 C428:AD428 X438:AD446 F449:AD449 C452:AD452 O469:AD476 F479:AD479 F481:AD481 C484:AD484 F507:AD507 P500:AD504 C539:AD539 C585:AD585 C619:AD619 F639:AD639 C642:AD642 G148:AD152 G182:AD197 S550:AD558 O574:AD574 O581:V581 P519:AD535 O575:V579 I599:AD615 K634:AD636">
    <cfRule type="expression" dxfId="44" priority="54">
      <formula>$I$29="X"</formula>
    </cfRule>
  </conditionalFormatting>
  <conditionalFormatting sqref="M37:AD39 I48:AD48 I50:AD50 C59:F59 E61:H61 E63:H63 C75:F75 E77:H77 E79:H79 G108:AD108 S98:AD105 C111:AD111 C124:F124 E126:H126 E128:H128 G137:AD138 G163:AD171 G208:AD215 P231:AD247 F250:AD250 C253:AD253 H270:AD275 F278:AD278 C281:AD281 C295:F295 C306:AD306 C317:F317 E319:H319 E321:H321 E323:H323 C333:F333 E335:H335 E337:H337 E339:H339 E341:H341 C356:AD356 C375:AD375 C394:F394 E396:H396 E398:H398 V408:AD424 C428:AD428 X438:AD446 F449:AD449 C452:AD452 O469:AD476 F479:AD479 F481:AD481 C484:AD484 F507:AD507 P500:AD504 C539:AD539 C585:AD585 C619:AD619 F639:AD639 C642:AD642 G148:AD152 G182:AD197 S550:AD558 O574:AD574 O581:V581 P519:AD535 O575:V579 I599:AD615 K634:AD636">
    <cfRule type="expression" dxfId="43" priority="53">
      <formula>$T$29="X"</formula>
    </cfRule>
  </conditionalFormatting>
  <conditionalFormatting sqref="I48:AD48">
    <cfRule type="expression" dxfId="42" priority="51">
      <formula>$M$39="X"</formula>
    </cfRule>
    <cfRule type="expression" dxfId="41" priority="52">
      <formula>$M$38="X"</formula>
    </cfRule>
  </conditionalFormatting>
  <conditionalFormatting sqref="I50:AD50">
    <cfRule type="expression" dxfId="40" priority="49">
      <formula>$V$39="X"</formula>
    </cfRule>
    <cfRule type="expression" dxfId="39" priority="50">
      <formula>$V$38="X"</formula>
    </cfRule>
  </conditionalFormatting>
  <conditionalFormatting sqref="Y98:AD105">
    <cfRule type="expression" dxfId="38" priority="47">
      <formula>$S98=9</formula>
    </cfRule>
    <cfRule type="expression" dxfId="37" priority="48">
      <formula>$S98=2</formula>
    </cfRule>
  </conditionalFormatting>
  <conditionalFormatting sqref="G108:AD108">
    <cfRule type="expression" dxfId="36" priority="45">
      <formula>$S$105=9</formula>
    </cfRule>
    <cfRule type="expression" dxfId="35" priority="46">
      <formula>$S$105=2</formula>
    </cfRule>
  </conditionalFormatting>
  <conditionalFormatting sqref="V231:AD247">
    <cfRule type="expression" dxfId="34" priority="43">
      <formula>$P231=9</formula>
    </cfRule>
    <cfRule type="expression" dxfId="33" priority="44">
      <formula>$P231=2</formula>
    </cfRule>
  </conditionalFormatting>
  <conditionalFormatting sqref="F250:AD250">
    <cfRule type="expression" dxfId="32" priority="41">
      <formula>$P$247=9</formula>
    </cfRule>
    <cfRule type="expression" dxfId="31" priority="42">
      <formula>$P$247=2</formula>
    </cfRule>
  </conditionalFormatting>
  <conditionalFormatting sqref="J270:AD275">
    <cfRule type="expression" dxfId="30" priority="40">
      <formula>$H270="X"</formula>
    </cfRule>
  </conditionalFormatting>
  <conditionalFormatting sqref="X408:AD424">
    <cfRule type="expression" dxfId="29" priority="39">
      <formula>$V408="X"</formula>
    </cfRule>
  </conditionalFormatting>
  <conditionalFormatting sqref="V500:AD504">
    <cfRule type="expression" dxfId="28" priority="34">
      <formula>$P500=9</formula>
    </cfRule>
    <cfRule type="expression" dxfId="27" priority="35">
      <formula>$P500=2</formula>
    </cfRule>
  </conditionalFormatting>
  <conditionalFormatting sqref="S519:AD535">
    <cfRule type="expression" dxfId="26" priority="33">
      <formula>$P519="x"</formula>
    </cfRule>
  </conditionalFormatting>
  <conditionalFormatting sqref="S574:AD574 S581:V581 S575:V579">
    <cfRule type="expression" dxfId="25" priority="32">
      <formula>$O574="x"</formula>
    </cfRule>
  </conditionalFormatting>
  <conditionalFormatting sqref="K599:AD615">
    <cfRule type="expression" dxfId="24" priority="31">
      <formula>$I599="x"</formula>
    </cfRule>
  </conditionalFormatting>
  <conditionalFormatting sqref="F278:AD278">
    <cfRule type="expression" dxfId="23" priority="30">
      <formula>$H$275="x"</formula>
    </cfRule>
  </conditionalFormatting>
  <conditionalFormatting sqref="O475:U475">
    <cfRule type="expression" dxfId="22" priority="29">
      <formula>$AG$475=2</formula>
    </cfRule>
  </conditionalFormatting>
  <conditionalFormatting sqref="V469:AD474">
    <cfRule type="expression" dxfId="21" priority="25">
      <formula>$O469="NA"</formula>
    </cfRule>
    <cfRule type="expression" dxfId="20" priority="26">
      <formula>$O469=9</formula>
    </cfRule>
    <cfRule type="expression" dxfId="19" priority="27">
      <formula>$O469=2</formula>
    </cfRule>
  </conditionalFormatting>
  <conditionalFormatting sqref="V476:AD476">
    <cfRule type="expression" dxfId="18" priority="22">
      <formula>$O$476="NA"</formula>
    </cfRule>
    <cfRule type="expression" dxfId="17" priority="23">
      <formula>$O$476=9</formula>
    </cfRule>
    <cfRule type="expression" dxfId="16" priority="24">
      <formula>$O$476=2</formula>
    </cfRule>
  </conditionalFormatting>
  <conditionalFormatting sqref="S580:V580">
    <cfRule type="expression" dxfId="15" priority="19">
      <formula>$O$580="X"</formula>
    </cfRule>
  </conditionalFormatting>
  <conditionalFormatting sqref="F639:AD639">
    <cfRule type="expression" dxfId="14" priority="18">
      <formula>$K$636="NA"</formula>
    </cfRule>
  </conditionalFormatting>
  <conditionalFormatting sqref="F479:AD479">
    <cfRule type="expression" dxfId="13" priority="17">
      <formula>$V$475="NA"</formula>
    </cfRule>
  </conditionalFormatting>
  <conditionalFormatting sqref="F481:AD481">
    <cfRule type="expression" dxfId="12" priority="15">
      <formula>$O$476=2</formula>
    </cfRule>
    <cfRule type="expression" dxfId="11" priority="16">
      <formula>$O$476=9</formula>
    </cfRule>
  </conditionalFormatting>
  <conditionalFormatting sqref="F449:AD449">
    <cfRule type="expression" dxfId="10" priority="14">
      <formula>$X$446="NA"</formula>
    </cfRule>
  </conditionalFormatting>
  <conditionalFormatting sqref="E61:H61">
    <cfRule type="expression" dxfId="9" priority="12">
      <formula>COUNTIF($M$38:$U$39,"X")&gt;0</formula>
    </cfRule>
  </conditionalFormatting>
  <conditionalFormatting sqref="E63:H63">
    <cfRule type="expression" dxfId="8" priority="11">
      <formula>COUNTIF($V$38:$AD$39,"X")&gt;0</formula>
    </cfRule>
  </conditionalFormatting>
  <conditionalFormatting sqref="O580:R580">
    <cfRule type="expression" dxfId="7" priority="8">
      <formula>COUNTIF($I$28:$T$28,"X")&gt;0</formula>
    </cfRule>
  </conditionalFormatting>
  <conditionalFormatting sqref="W574:Z574">
    <cfRule type="expression" dxfId="6" priority="7">
      <formula>$Y469="NA"</formula>
    </cfRule>
  </conditionalFormatting>
  <conditionalFormatting sqref="AA574:AD574">
    <cfRule type="expression" dxfId="5" priority="6">
      <formula>$AB469="NA"</formula>
    </cfRule>
  </conditionalFormatting>
  <conditionalFormatting sqref="W575:AD581">
    <cfRule type="expression" dxfId="4" priority="5">
      <formula>$I$29="X"</formula>
    </cfRule>
  </conditionalFormatting>
  <conditionalFormatting sqref="W575:AD581">
    <cfRule type="expression" dxfId="3" priority="4">
      <formula>$T$29="X"</formula>
    </cfRule>
  </conditionalFormatting>
  <conditionalFormatting sqref="W575:AD581">
    <cfRule type="expression" dxfId="2" priority="3">
      <formula>$O575="x"</formula>
    </cfRule>
  </conditionalFormatting>
  <conditionalFormatting sqref="W575:Z581">
    <cfRule type="expression" dxfId="1" priority="2">
      <formula>$Y470="NA"</formula>
    </cfRule>
  </conditionalFormatting>
  <conditionalFormatting sqref="AA575:AD581">
    <cfRule type="expression" dxfId="0" priority="1">
      <formula>$AB470="NA"</formula>
    </cfRule>
  </conditionalFormatting>
  <dataValidations count="8">
    <dataValidation type="list" allowBlank="1" showInputMessage="1" showErrorMessage="1" sqref="T29 I29 C29">
      <formula1>$AG$24:$AG$25</formula1>
    </dataValidation>
    <dataValidation type="list" allowBlank="1" showInputMessage="1" showErrorMessage="1" sqref="M37:AD39">
      <formula1>$AG$35:$AG$36</formula1>
    </dataValidation>
    <dataValidation type="list" allowBlank="1" showInputMessage="1" showErrorMessage="1" sqref="S98:X105">
      <formula1>$AG$97:$AG$100</formula1>
    </dataValidation>
    <dataValidation type="list" allowBlank="1" showInputMessage="1" showErrorMessage="1" sqref="P231:U247">
      <formula1>$AG$228:$AG$231</formula1>
    </dataValidation>
    <dataValidation type="list" allowBlank="1" showInputMessage="1" showErrorMessage="1" sqref="V408:W424">
      <formula1>$AG$406:$AG$407</formula1>
    </dataValidation>
    <dataValidation type="list" allowBlank="1" showInputMessage="1" showErrorMessage="1" sqref="P500:U504">
      <formula1>$AG$498:$AG$501</formula1>
    </dataValidation>
    <dataValidation type="list" allowBlank="1" showInputMessage="1" showErrorMessage="1" sqref="H270:I275">
      <formula1>$AG$268:$AG$269</formula1>
    </dataValidation>
    <dataValidation type="list" allowBlank="1" showInputMessage="1" showErrorMessage="1" sqref="O469:U476">
      <formula1>$AG$468:$AG$471</formula1>
    </dataValidation>
  </dataValidations>
  <printOptions horizontalCentered="1"/>
  <pageMargins left="0.70866141732283472" right="0.70866141732283472" top="0.74803149606299213" bottom="0.74803149606299213" header="0.31496062992125984" footer="0.31496062992125984"/>
  <pageSetup scale="75" orientation="portrait" r:id="rId1"/>
  <headerFooter>
    <oddHeader xml:space="preserve">&amp;CMódulo 1 Sección X
Cuestionario </oddHeader>
    <oddFooter>&amp;LCenso Nacional de Gobierno, Seguridad Pública y Sistema Penitenciario Estatales 2020&amp;R&amp;P de &amp;N</oddFooter>
  </headerFooter>
  <rowBreaks count="11" manualBreakCount="11">
    <brk id="82" max="16383" man="1"/>
    <brk id="114" max="16383" man="1"/>
    <brk id="156" max="16383" man="1"/>
    <brk id="256" max="16383" man="1"/>
    <brk id="284" max="16383" man="1"/>
    <brk id="326" max="16383" man="1"/>
    <brk id="359" max="16383" man="1"/>
    <brk id="389" max="16383" man="1"/>
    <brk id="431" max="16383" man="1"/>
    <brk id="542" max="16383" man="1"/>
    <brk id="58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5"/>
  <sheetViews>
    <sheetView showGridLines="0" topLeftCell="A133" zoomScaleNormal="100" zoomScaleSheetLayoutView="90" workbookViewId="0">
      <selection activeCell="I6" sqref="I6"/>
    </sheetView>
  </sheetViews>
  <sheetFormatPr baseColWidth="10" defaultColWidth="0" defaultRowHeight="15" customHeight="1" zeroHeight="1" x14ac:dyDescent="0.25"/>
  <cols>
    <col min="1" max="1" width="5.7109375" customWidth="1"/>
    <col min="2" max="30" width="3.7109375" customWidth="1"/>
    <col min="31" max="31" width="5.7109375" customWidth="1"/>
    <col min="32" max="16384" width="3.7109375" hidden="1"/>
  </cols>
  <sheetData>
    <row r="1" spans="2:30" ht="173.25" customHeight="1" x14ac:dyDescent="0.3">
      <c r="B1" s="192" t="s">
        <v>493</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row>
    <row r="2" spans="2:30" ht="15" customHeight="1" x14ac:dyDescent="0.25"/>
    <row r="3" spans="2:30" s="12" customFormat="1" ht="45" customHeight="1" x14ac:dyDescent="0.2">
      <c r="B3" s="194" t="s">
        <v>525</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row>
    <row r="4" spans="2:30" ht="15" customHeight="1" x14ac:dyDescent="0.25"/>
    <row r="5" spans="2:30" s="12" customFormat="1" ht="45" customHeight="1" x14ac:dyDescent="0.2">
      <c r="B5" s="194" t="s">
        <v>5</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row>
    <row r="6" spans="2:30" ht="15" customHeight="1" x14ac:dyDescent="0.25">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row>
    <row r="7" spans="2:30" ht="45" customHeight="1" x14ac:dyDescent="0.25">
      <c r="B7" s="194" t="s">
        <v>854</v>
      </c>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row>
    <row r="8" spans="2:30" ht="15" customHeight="1" x14ac:dyDescent="0.25">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row>
    <row r="9" spans="2:30" ht="15" customHeight="1" thickBot="1" x14ac:dyDescent="0.3">
      <c r="AA9" s="223" t="s">
        <v>0</v>
      </c>
      <c r="AB9" s="223"/>
      <c r="AC9" s="223"/>
      <c r="AD9" s="223"/>
    </row>
    <row r="10" spans="2:30" ht="15" customHeight="1" thickBot="1" x14ac:dyDescent="0.3">
      <c r="B10" s="382" t="str">
        <f>IF(Índice!B9="","",Índice!B9)</f>
        <v>Veracruz de Ignacio de la Llave</v>
      </c>
      <c r="C10" s="383"/>
      <c r="D10" s="383"/>
      <c r="E10" s="383"/>
      <c r="F10" s="383"/>
      <c r="G10" s="383"/>
      <c r="H10" s="383"/>
      <c r="I10" s="383"/>
      <c r="J10" s="383"/>
      <c r="K10" s="383"/>
      <c r="L10" s="384"/>
      <c r="M10" s="2"/>
      <c r="N10" s="43">
        <f>IF(Índice!N9="","",Índice!N9)</f>
        <v>230</v>
      </c>
      <c r="X10" s="4"/>
      <c r="Y10" s="5"/>
      <c r="Z10" s="5"/>
    </row>
    <row r="11" spans="2:30" ht="15" customHeight="1" x14ac:dyDescent="0.25"/>
    <row r="12" spans="2:30" ht="24" customHeight="1" x14ac:dyDescent="0.25">
      <c r="B12" s="379" t="s">
        <v>200</v>
      </c>
      <c r="C12" s="379"/>
      <c r="D12" s="379"/>
      <c r="E12" s="379" t="s">
        <v>201</v>
      </c>
      <c r="F12" s="379"/>
      <c r="G12" s="379"/>
      <c r="H12" s="379"/>
      <c r="I12" s="379"/>
      <c r="J12" s="379"/>
      <c r="K12" s="379"/>
      <c r="L12" s="379" t="s">
        <v>202</v>
      </c>
      <c r="M12" s="379"/>
      <c r="N12" s="379"/>
      <c r="O12" s="379"/>
      <c r="P12" s="379"/>
      <c r="Q12" s="379"/>
      <c r="R12" s="379"/>
      <c r="S12" s="379"/>
      <c r="T12" s="379"/>
      <c r="U12" s="379"/>
      <c r="V12" s="379"/>
      <c r="W12" s="270" t="s">
        <v>203</v>
      </c>
      <c r="X12" s="270"/>
      <c r="Y12" s="270"/>
      <c r="Z12" s="270"/>
      <c r="AA12" s="270"/>
      <c r="AB12" s="270"/>
      <c r="AC12" s="270"/>
      <c r="AD12" s="270"/>
    </row>
    <row r="13" spans="2:30" ht="15" customHeight="1" x14ac:dyDescent="0.25">
      <c r="B13" s="422" t="s">
        <v>27</v>
      </c>
      <c r="C13" s="422"/>
      <c r="D13" s="422"/>
      <c r="E13" s="379" t="s">
        <v>117</v>
      </c>
      <c r="F13" s="379"/>
      <c r="G13" s="379"/>
      <c r="H13" s="379"/>
      <c r="I13" s="379"/>
      <c r="J13" s="379"/>
      <c r="K13" s="379"/>
      <c r="L13" s="274" t="s">
        <v>240</v>
      </c>
      <c r="M13" s="274"/>
      <c r="N13" s="274"/>
      <c r="O13" s="274"/>
      <c r="P13" s="274"/>
      <c r="Q13" s="274"/>
      <c r="R13" s="274"/>
      <c r="S13" s="274"/>
      <c r="T13" s="274"/>
      <c r="U13" s="274"/>
      <c r="V13" s="274"/>
      <c r="W13" s="421" t="s">
        <v>204</v>
      </c>
      <c r="X13" s="421"/>
      <c r="Y13" s="421"/>
      <c r="Z13" s="421"/>
      <c r="AA13" s="421"/>
      <c r="AB13" s="421"/>
      <c r="AC13" s="421"/>
      <c r="AD13" s="421"/>
    </row>
    <row r="14" spans="2:30" ht="15" customHeight="1" x14ac:dyDescent="0.25">
      <c r="B14" s="422"/>
      <c r="C14" s="422"/>
      <c r="D14" s="422"/>
      <c r="E14" s="379"/>
      <c r="F14" s="379"/>
      <c r="G14" s="379"/>
      <c r="H14" s="379"/>
      <c r="I14" s="379"/>
      <c r="J14" s="379"/>
      <c r="K14" s="379"/>
      <c r="L14" s="274"/>
      <c r="M14" s="274"/>
      <c r="N14" s="274"/>
      <c r="O14" s="274"/>
      <c r="P14" s="274"/>
      <c r="Q14" s="274"/>
      <c r="R14" s="274"/>
      <c r="S14" s="274"/>
      <c r="T14" s="274"/>
      <c r="U14" s="274"/>
      <c r="V14" s="274"/>
      <c r="W14" s="421" t="s">
        <v>205</v>
      </c>
      <c r="X14" s="421"/>
      <c r="Y14" s="421"/>
      <c r="Z14" s="421"/>
      <c r="AA14" s="421"/>
      <c r="AB14" s="421"/>
      <c r="AC14" s="421"/>
      <c r="AD14" s="421"/>
    </row>
    <row r="15" spans="2:30" ht="15" customHeight="1" x14ac:dyDescent="0.25">
      <c r="B15" s="422"/>
      <c r="C15" s="422"/>
      <c r="D15" s="422"/>
      <c r="E15" s="379"/>
      <c r="F15" s="379"/>
      <c r="G15" s="379"/>
      <c r="H15" s="379"/>
      <c r="I15" s="379"/>
      <c r="J15" s="379"/>
      <c r="K15" s="379"/>
      <c r="L15" s="274"/>
      <c r="M15" s="274"/>
      <c r="N15" s="274"/>
      <c r="O15" s="274"/>
      <c r="P15" s="274"/>
      <c r="Q15" s="274"/>
      <c r="R15" s="274"/>
      <c r="S15" s="274"/>
      <c r="T15" s="274"/>
      <c r="U15" s="274"/>
      <c r="V15" s="274"/>
      <c r="W15" s="421" t="s">
        <v>206</v>
      </c>
      <c r="X15" s="421"/>
      <c r="Y15" s="421"/>
      <c r="Z15" s="421"/>
      <c r="AA15" s="421"/>
      <c r="AB15" s="421"/>
      <c r="AC15" s="421"/>
      <c r="AD15" s="421"/>
    </row>
    <row r="16" spans="2:30" ht="15" customHeight="1" x14ac:dyDescent="0.25">
      <c r="B16" s="422"/>
      <c r="C16" s="422"/>
      <c r="D16" s="422"/>
      <c r="E16" s="379"/>
      <c r="F16" s="379"/>
      <c r="G16" s="379"/>
      <c r="H16" s="379"/>
      <c r="I16" s="379"/>
      <c r="J16" s="379"/>
      <c r="K16" s="379"/>
      <c r="L16" s="274"/>
      <c r="M16" s="274"/>
      <c r="N16" s="274"/>
      <c r="O16" s="274"/>
      <c r="P16" s="274"/>
      <c r="Q16" s="274"/>
      <c r="R16" s="274"/>
      <c r="S16" s="274"/>
      <c r="T16" s="274"/>
      <c r="U16" s="274"/>
      <c r="V16" s="274"/>
      <c r="W16" s="421" t="s">
        <v>207</v>
      </c>
      <c r="X16" s="421"/>
      <c r="Y16" s="421"/>
      <c r="Z16" s="421"/>
      <c r="AA16" s="421"/>
      <c r="AB16" s="421"/>
      <c r="AC16" s="421"/>
      <c r="AD16" s="421"/>
    </row>
    <row r="17" spans="2:30" ht="15" customHeight="1" x14ac:dyDescent="0.25">
      <c r="B17" s="422"/>
      <c r="C17" s="422"/>
      <c r="D17" s="422"/>
      <c r="E17" s="379"/>
      <c r="F17" s="379"/>
      <c r="G17" s="379"/>
      <c r="H17" s="379"/>
      <c r="I17" s="379"/>
      <c r="J17" s="379"/>
      <c r="K17" s="379"/>
      <c r="L17" s="274"/>
      <c r="M17" s="274"/>
      <c r="N17" s="274"/>
      <c r="O17" s="274"/>
      <c r="P17" s="274"/>
      <c r="Q17" s="274"/>
      <c r="R17" s="274"/>
      <c r="S17" s="274"/>
      <c r="T17" s="274"/>
      <c r="U17" s="274"/>
      <c r="V17" s="274"/>
      <c r="W17" s="421" t="s">
        <v>208</v>
      </c>
      <c r="X17" s="421"/>
      <c r="Y17" s="421"/>
      <c r="Z17" s="421"/>
      <c r="AA17" s="421"/>
      <c r="AB17" s="421"/>
      <c r="AC17" s="421"/>
      <c r="AD17" s="421"/>
    </row>
    <row r="18" spans="2:30" ht="15" customHeight="1" x14ac:dyDescent="0.25">
      <c r="B18" s="422"/>
      <c r="C18" s="422"/>
      <c r="D18" s="422"/>
      <c r="E18" s="379"/>
      <c r="F18" s="379"/>
      <c r="G18" s="379"/>
      <c r="H18" s="379"/>
      <c r="I18" s="379"/>
      <c r="J18" s="379"/>
      <c r="K18" s="379"/>
      <c r="L18" s="274"/>
      <c r="M18" s="274"/>
      <c r="N18" s="274"/>
      <c r="O18" s="274"/>
      <c r="P18" s="274"/>
      <c r="Q18" s="274"/>
      <c r="R18" s="274"/>
      <c r="S18" s="274"/>
      <c r="T18" s="274"/>
      <c r="U18" s="274"/>
      <c r="V18" s="274"/>
      <c r="W18" s="421" t="s">
        <v>209</v>
      </c>
      <c r="X18" s="421"/>
      <c r="Y18" s="421"/>
      <c r="Z18" s="421"/>
      <c r="AA18" s="421"/>
      <c r="AB18" s="421"/>
      <c r="AC18" s="421"/>
      <c r="AD18" s="421"/>
    </row>
    <row r="19" spans="2:30" ht="15" customHeight="1" x14ac:dyDescent="0.25">
      <c r="B19" s="422"/>
      <c r="C19" s="422"/>
      <c r="D19" s="422"/>
      <c r="E19" s="379"/>
      <c r="F19" s="379"/>
      <c r="G19" s="379"/>
      <c r="H19" s="379"/>
      <c r="I19" s="379"/>
      <c r="J19" s="379"/>
      <c r="K19" s="379"/>
      <c r="L19" s="274"/>
      <c r="M19" s="274"/>
      <c r="N19" s="274"/>
      <c r="O19" s="274"/>
      <c r="P19" s="274"/>
      <c r="Q19" s="274"/>
      <c r="R19" s="274"/>
      <c r="S19" s="274"/>
      <c r="T19" s="274"/>
      <c r="U19" s="274"/>
      <c r="V19" s="274"/>
      <c r="W19" s="421" t="s">
        <v>210</v>
      </c>
      <c r="X19" s="421"/>
      <c r="Y19" s="421"/>
      <c r="Z19" s="421"/>
      <c r="AA19" s="421"/>
      <c r="AB19" s="421"/>
      <c r="AC19" s="421"/>
      <c r="AD19" s="421"/>
    </row>
    <row r="20" spans="2:30" ht="15" customHeight="1" x14ac:dyDescent="0.25">
      <c r="B20" s="422"/>
      <c r="C20" s="422"/>
      <c r="D20" s="422"/>
      <c r="E20" s="379"/>
      <c r="F20" s="379"/>
      <c r="G20" s="379"/>
      <c r="H20" s="379"/>
      <c r="I20" s="379"/>
      <c r="J20" s="379"/>
      <c r="K20" s="379"/>
      <c r="L20" s="274"/>
      <c r="M20" s="274"/>
      <c r="N20" s="274"/>
      <c r="O20" s="274"/>
      <c r="P20" s="274"/>
      <c r="Q20" s="274"/>
      <c r="R20" s="274"/>
      <c r="S20" s="274"/>
      <c r="T20" s="274"/>
      <c r="U20" s="274"/>
      <c r="V20" s="274"/>
      <c r="W20" s="421" t="s">
        <v>211</v>
      </c>
      <c r="X20" s="421"/>
      <c r="Y20" s="421"/>
      <c r="Z20" s="421"/>
      <c r="AA20" s="421"/>
      <c r="AB20" s="421"/>
      <c r="AC20" s="421"/>
      <c r="AD20" s="421"/>
    </row>
    <row r="21" spans="2:30" ht="15" customHeight="1" x14ac:dyDescent="0.25">
      <c r="B21" s="422"/>
      <c r="C21" s="422"/>
      <c r="D21" s="422"/>
      <c r="E21" s="379"/>
      <c r="F21" s="379"/>
      <c r="G21" s="379"/>
      <c r="H21" s="379"/>
      <c r="I21" s="379"/>
      <c r="J21" s="379"/>
      <c r="K21" s="379"/>
      <c r="L21" s="274"/>
      <c r="M21" s="274"/>
      <c r="N21" s="274"/>
      <c r="O21" s="274"/>
      <c r="P21" s="274"/>
      <c r="Q21" s="274"/>
      <c r="R21" s="274"/>
      <c r="S21" s="274"/>
      <c r="T21" s="274"/>
      <c r="U21" s="274"/>
      <c r="V21" s="274"/>
      <c r="W21" s="421" t="s">
        <v>212</v>
      </c>
      <c r="X21" s="421"/>
      <c r="Y21" s="421"/>
      <c r="Z21" s="421"/>
      <c r="AA21" s="421"/>
      <c r="AB21" s="421"/>
      <c r="AC21" s="421"/>
      <c r="AD21" s="421"/>
    </row>
    <row r="22" spans="2:30" ht="15" customHeight="1" x14ac:dyDescent="0.25">
      <c r="B22" s="422"/>
      <c r="C22" s="422"/>
      <c r="D22" s="422"/>
      <c r="E22" s="379"/>
      <c r="F22" s="379"/>
      <c r="G22" s="379"/>
      <c r="H22" s="379"/>
      <c r="I22" s="379"/>
      <c r="J22" s="379"/>
      <c r="K22" s="379"/>
      <c r="L22" s="274"/>
      <c r="M22" s="274"/>
      <c r="N22" s="274"/>
      <c r="O22" s="274"/>
      <c r="P22" s="274"/>
      <c r="Q22" s="274"/>
      <c r="R22" s="274"/>
      <c r="S22" s="274"/>
      <c r="T22" s="274"/>
      <c r="U22" s="274"/>
      <c r="V22" s="274"/>
      <c r="W22" s="421" t="s">
        <v>213</v>
      </c>
      <c r="X22" s="421"/>
      <c r="Y22" s="421"/>
      <c r="Z22" s="421"/>
      <c r="AA22" s="421"/>
      <c r="AB22" s="421"/>
      <c r="AC22" s="421"/>
      <c r="AD22" s="421"/>
    </row>
    <row r="23" spans="2:30" ht="15" customHeight="1" x14ac:dyDescent="0.25">
      <c r="B23" s="422"/>
      <c r="C23" s="422"/>
      <c r="D23" s="422"/>
      <c r="E23" s="379"/>
      <c r="F23" s="379"/>
      <c r="G23" s="379"/>
      <c r="H23" s="379"/>
      <c r="I23" s="379"/>
      <c r="J23" s="379"/>
      <c r="K23" s="379"/>
      <c r="L23" s="274"/>
      <c r="M23" s="274"/>
      <c r="N23" s="274"/>
      <c r="O23" s="274"/>
      <c r="P23" s="274"/>
      <c r="Q23" s="274"/>
      <c r="R23" s="274"/>
      <c r="S23" s="274"/>
      <c r="T23" s="274"/>
      <c r="U23" s="274"/>
      <c r="V23" s="274"/>
      <c r="W23" s="421" t="s">
        <v>214</v>
      </c>
      <c r="X23" s="421"/>
      <c r="Y23" s="421"/>
      <c r="Z23" s="421"/>
      <c r="AA23" s="421"/>
      <c r="AB23" s="421"/>
      <c r="AC23" s="421"/>
      <c r="AD23" s="421"/>
    </row>
    <row r="24" spans="2:30" ht="15" customHeight="1" x14ac:dyDescent="0.25">
      <c r="B24" s="422"/>
      <c r="C24" s="422"/>
      <c r="D24" s="422"/>
      <c r="E24" s="379"/>
      <c r="F24" s="379"/>
      <c r="G24" s="379"/>
      <c r="H24" s="379"/>
      <c r="I24" s="379"/>
      <c r="J24" s="379"/>
      <c r="K24" s="379"/>
      <c r="L24" s="274"/>
      <c r="M24" s="274"/>
      <c r="N24" s="274"/>
      <c r="O24" s="274"/>
      <c r="P24" s="274"/>
      <c r="Q24" s="274"/>
      <c r="R24" s="274"/>
      <c r="S24" s="274"/>
      <c r="T24" s="274"/>
      <c r="U24" s="274"/>
      <c r="V24" s="274"/>
      <c r="W24" s="421" t="s">
        <v>215</v>
      </c>
      <c r="X24" s="421"/>
      <c r="Y24" s="421"/>
      <c r="Z24" s="421"/>
      <c r="AA24" s="421"/>
      <c r="AB24" s="421"/>
      <c r="AC24" s="421"/>
      <c r="AD24" s="421"/>
    </row>
    <row r="25" spans="2:30" ht="15" customHeight="1" x14ac:dyDescent="0.25">
      <c r="B25" s="422"/>
      <c r="C25" s="422"/>
      <c r="D25" s="422"/>
      <c r="E25" s="379"/>
      <c r="F25" s="379"/>
      <c r="G25" s="379"/>
      <c r="H25" s="379"/>
      <c r="I25" s="379"/>
      <c r="J25" s="379"/>
      <c r="K25" s="379"/>
      <c r="L25" s="274"/>
      <c r="M25" s="274"/>
      <c r="N25" s="274"/>
      <c r="O25" s="274"/>
      <c r="P25" s="274"/>
      <c r="Q25" s="274"/>
      <c r="R25" s="274"/>
      <c r="S25" s="274"/>
      <c r="T25" s="274"/>
      <c r="U25" s="274"/>
      <c r="V25" s="274"/>
      <c r="W25" s="421" t="s">
        <v>216</v>
      </c>
      <c r="X25" s="421"/>
      <c r="Y25" s="421"/>
      <c r="Z25" s="421"/>
      <c r="AA25" s="421"/>
      <c r="AB25" s="421"/>
      <c r="AC25" s="421"/>
      <c r="AD25" s="421"/>
    </row>
    <row r="26" spans="2:30" ht="15" customHeight="1" x14ac:dyDescent="0.25">
      <c r="B26" s="422"/>
      <c r="C26" s="422"/>
      <c r="D26" s="422"/>
      <c r="E26" s="379"/>
      <c r="F26" s="379"/>
      <c r="G26" s="379"/>
      <c r="H26" s="379"/>
      <c r="I26" s="379"/>
      <c r="J26" s="379"/>
      <c r="K26" s="379"/>
      <c r="L26" s="274"/>
      <c r="M26" s="274"/>
      <c r="N26" s="274"/>
      <c r="O26" s="274"/>
      <c r="P26" s="274"/>
      <c r="Q26" s="274"/>
      <c r="R26" s="274"/>
      <c r="S26" s="274"/>
      <c r="T26" s="274"/>
      <c r="U26" s="274"/>
      <c r="V26" s="274"/>
      <c r="W26" s="421" t="s">
        <v>217</v>
      </c>
      <c r="X26" s="421"/>
      <c r="Y26" s="421"/>
      <c r="Z26" s="421"/>
      <c r="AA26" s="421"/>
      <c r="AB26" s="421"/>
      <c r="AC26" s="421"/>
      <c r="AD26" s="421"/>
    </row>
    <row r="27" spans="2:30" ht="15" customHeight="1" x14ac:dyDescent="0.25">
      <c r="B27" s="422"/>
      <c r="C27" s="422"/>
      <c r="D27" s="422"/>
      <c r="E27" s="379"/>
      <c r="F27" s="379"/>
      <c r="G27" s="379"/>
      <c r="H27" s="379"/>
      <c r="I27" s="379"/>
      <c r="J27" s="379"/>
      <c r="K27" s="379"/>
      <c r="L27" s="274"/>
      <c r="M27" s="274"/>
      <c r="N27" s="274"/>
      <c r="O27" s="274"/>
      <c r="P27" s="274"/>
      <c r="Q27" s="274"/>
      <c r="R27" s="274"/>
      <c r="S27" s="274"/>
      <c r="T27" s="274"/>
      <c r="U27" s="274"/>
      <c r="V27" s="274"/>
      <c r="W27" s="421" t="s">
        <v>218</v>
      </c>
      <c r="X27" s="421"/>
      <c r="Y27" s="421"/>
      <c r="Z27" s="421"/>
      <c r="AA27" s="421"/>
      <c r="AB27" s="421"/>
      <c r="AC27" s="421"/>
      <c r="AD27" s="421"/>
    </row>
    <row r="28" spans="2:30" ht="15" customHeight="1" x14ac:dyDescent="0.25">
      <c r="B28" s="422"/>
      <c r="C28" s="422"/>
      <c r="D28" s="422"/>
      <c r="E28" s="379"/>
      <c r="F28" s="379"/>
      <c r="G28" s="379"/>
      <c r="H28" s="379"/>
      <c r="I28" s="379"/>
      <c r="J28" s="379"/>
      <c r="K28" s="379"/>
      <c r="L28" s="274"/>
      <c r="M28" s="274"/>
      <c r="N28" s="274"/>
      <c r="O28" s="274"/>
      <c r="P28" s="274"/>
      <c r="Q28" s="274"/>
      <c r="R28" s="274"/>
      <c r="S28" s="274"/>
      <c r="T28" s="274"/>
      <c r="U28" s="274"/>
      <c r="V28" s="274"/>
      <c r="W28" s="421" t="s">
        <v>219</v>
      </c>
      <c r="X28" s="421"/>
      <c r="Y28" s="421"/>
      <c r="Z28" s="421"/>
      <c r="AA28" s="421"/>
      <c r="AB28" s="421"/>
      <c r="AC28" s="421"/>
      <c r="AD28" s="421"/>
    </row>
    <row r="29" spans="2:30" ht="15" customHeight="1" x14ac:dyDescent="0.25">
      <c r="B29" s="422"/>
      <c r="C29" s="422"/>
      <c r="D29" s="422"/>
      <c r="E29" s="379"/>
      <c r="F29" s="379"/>
      <c r="G29" s="379"/>
      <c r="H29" s="379"/>
      <c r="I29" s="379"/>
      <c r="J29" s="379"/>
      <c r="K29" s="379"/>
      <c r="L29" s="274"/>
      <c r="M29" s="274"/>
      <c r="N29" s="274"/>
      <c r="O29" s="274"/>
      <c r="P29" s="274"/>
      <c r="Q29" s="274"/>
      <c r="R29" s="274"/>
      <c r="S29" s="274"/>
      <c r="T29" s="274"/>
      <c r="U29" s="274"/>
      <c r="V29" s="274"/>
      <c r="W29" s="421" t="s">
        <v>220</v>
      </c>
      <c r="X29" s="421"/>
      <c r="Y29" s="421"/>
      <c r="Z29" s="421"/>
      <c r="AA29" s="421"/>
      <c r="AB29" s="421"/>
      <c r="AC29" s="421"/>
      <c r="AD29" s="421"/>
    </row>
    <row r="30" spans="2:30" ht="15" customHeight="1" x14ac:dyDescent="0.25">
      <c r="B30" s="422"/>
      <c r="C30" s="422"/>
      <c r="D30" s="422"/>
      <c r="E30" s="379"/>
      <c r="F30" s="379"/>
      <c r="G30" s="379"/>
      <c r="H30" s="379"/>
      <c r="I30" s="379"/>
      <c r="J30" s="379"/>
      <c r="K30" s="379"/>
      <c r="L30" s="274"/>
      <c r="M30" s="274"/>
      <c r="N30" s="274"/>
      <c r="O30" s="274"/>
      <c r="P30" s="274"/>
      <c r="Q30" s="274"/>
      <c r="R30" s="274"/>
      <c r="S30" s="274"/>
      <c r="T30" s="274"/>
      <c r="U30" s="274"/>
      <c r="V30" s="274"/>
      <c r="W30" s="421" t="s">
        <v>221</v>
      </c>
      <c r="X30" s="421"/>
      <c r="Y30" s="421"/>
      <c r="Z30" s="421"/>
      <c r="AA30" s="421"/>
      <c r="AB30" s="421"/>
      <c r="AC30" s="421"/>
      <c r="AD30" s="421"/>
    </row>
    <row r="31" spans="2:30" ht="15" customHeight="1" x14ac:dyDescent="0.25">
      <c r="B31" s="422"/>
      <c r="C31" s="422"/>
      <c r="D31" s="422"/>
      <c r="E31" s="379"/>
      <c r="F31" s="379"/>
      <c r="G31" s="379"/>
      <c r="H31" s="379"/>
      <c r="I31" s="379"/>
      <c r="J31" s="379"/>
      <c r="K31" s="379"/>
      <c r="L31" s="274"/>
      <c r="M31" s="274"/>
      <c r="N31" s="274"/>
      <c r="O31" s="274"/>
      <c r="P31" s="274"/>
      <c r="Q31" s="274"/>
      <c r="R31" s="274"/>
      <c r="S31" s="274"/>
      <c r="T31" s="274"/>
      <c r="U31" s="274"/>
      <c r="V31" s="274"/>
      <c r="W31" s="421" t="s">
        <v>222</v>
      </c>
      <c r="X31" s="421"/>
      <c r="Y31" s="421"/>
      <c r="Z31" s="421"/>
      <c r="AA31" s="421"/>
      <c r="AB31" s="421"/>
      <c r="AC31" s="421"/>
      <c r="AD31" s="421"/>
    </row>
    <row r="32" spans="2:30" ht="15" customHeight="1" x14ac:dyDescent="0.25">
      <c r="B32" s="422"/>
      <c r="C32" s="422"/>
      <c r="D32" s="422"/>
      <c r="E32" s="379"/>
      <c r="F32" s="379"/>
      <c r="G32" s="379"/>
      <c r="H32" s="379"/>
      <c r="I32" s="379"/>
      <c r="J32" s="379"/>
      <c r="K32" s="379"/>
      <c r="L32" s="274"/>
      <c r="M32" s="274"/>
      <c r="N32" s="274"/>
      <c r="O32" s="274"/>
      <c r="P32" s="274"/>
      <c r="Q32" s="274"/>
      <c r="R32" s="274"/>
      <c r="S32" s="274"/>
      <c r="T32" s="274"/>
      <c r="U32" s="274"/>
      <c r="V32" s="274"/>
      <c r="W32" s="421" t="s">
        <v>223</v>
      </c>
      <c r="X32" s="421"/>
      <c r="Y32" s="421"/>
      <c r="Z32" s="421"/>
      <c r="AA32" s="421"/>
      <c r="AB32" s="421"/>
      <c r="AC32" s="421"/>
      <c r="AD32" s="421"/>
    </row>
    <row r="33" spans="2:30" ht="15" customHeight="1" x14ac:dyDescent="0.25">
      <c r="B33" s="422"/>
      <c r="C33" s="422"/>
      <c r="D33" s="422"/>
      <c r="E33" s="379"/>
      <c r="F33" s="379"/>
      <c r="G33" s="379"/>
      <c r="H33" s="379"/>
      <c r="I33" s="379"/>
      <c r="J33" s="379"/>
      <c r="K33" s="379"/>
      <c r="L33" s="274"/>
      <c r="M33" s="274"/>
      <c r="N33" s="274"/>
      <c r="O33" s="274"/>
      <c r="P33" s="274"/>
      <c r="Q33" s="274"/>
      <c r="R33" s="274"/>
      <c r="S33" s="274"/>
      <c r="T33" s="274"/>
      <c r="U33" s="274"/>
      <c r="V33" s="274"/>
      <c r="W33" s="421" t="s">
        <v>224</v>
      </c>
      <c r="X33" s="421"/>
      <c r="Y33" s="421"/>
      <c r="Z33" s="421"/>
      <c r="AA33" s="421"/>
      <c r="AB33" s="421"/>
      <c r="AC33" s="421"/>
      <c r="AD33" s="421"/>
    </row>
    <row r="34" spans="2:30" ht="15" customHeight="1" x14ac:dyDescent="0.25">
      <c r="B34" s="422"/>
      <c r="C34" s="422"/>
      <c r="D34" s="422"/>
      <c r="E34" s="379"/>
      <c r="F34" s="379"/>
      <c r="G34" s="379"/>
      <c r="H34" s="379"/>
      <c r="I34" s="379"/>
      <c r="J34" s="379"/>
      <c r="K34" s="379"/>
      <c r="L34" s="274"/>
      <c r="M34" s="274"/>
      <c r="N34" s="274"/>
      <c r="O34" s="274"/>
      <c r="P34" s="274"/>
      <c r="Q34" s="274"/>
      <c r="R34" s="274"/>
      <c r="S34" s="274"/>
      <c r="T34" s="274"/>
      <c r="U34" s="274"/>
      <c r="V34" s="274"/>
      <c r="W34" s="421" t="s">
        <v>225</v>
      </c>
      <c r="X34" s="421"/>
      <c r="Y34" s="421"/>
      <c r="Z34" s="421"/>
      <c r="AA34" s="421"/>
      <c r="AB34" s="421"/>
      <c r="AC34" s="421"/>
      <c r="AD34" s="421"/>
    </row>
    <row r="35" spans="2:30" ht="15" customHeight="1" x14ac:dyDescent="0.25">
      <c r="B35" s="422"/>
      <c r="C35" s="422"/>
      <c r="D35" s="422"/>
      <c r="E35" s="379"/>
      <c r="F35" s="379"/>
      <c r="G35" s="379"/>
      <c r="H35" s="379"/>
      <c r="I35" s="379"/>
      <c r="J35" s="379"/>
      <c r="K35" s="379"/>
      <c r="L35" s="274"/>
      <c r="M35" s="274"/>
      <c r="N35" s="274"/>
      <c r="O35" s="274"/>
      <c r="P35" s="274"/>
      <c r="Q35" s="274"/>
      <c r="R35" s="274"/>
      <c r="S35" s="274"/>
      <c r="T35" s="274"/>
      <c r="U35" s="274"/>
      <c r="V35" s="274"/>
      <c r="W35" s="421" t="s">
        <v>226</v>
      </c>
      <c r="X35" s="421"/>
      <c r="Y35" s="421"/>
      <c r="Z35" s="421"/>
      <c r="AA35" s="421"/>
      <c r="AB35" s="421"/>
      <c r="AC35" s="421"/>
      <c r="AD35" s="421"/>
    </row>
    <row r="36" spans="2:30" ht="15" customHeight="1" x14ac:dyDescent="0.25">
      <c r="B36" s="422"/>
      <c r="C36" s="422"/>
      <c r="D36" s="422"/>
      <c r="E36" s="379"/>
      <c r="F36" s="379"/>
      <c r="G36" s="379"/>
      <c r="H36" s="379"/>
      <c r="I36" s="379"/>
      <c r="J36" s="379"/>
      <c r="K36" s="379"/>
      <c r="L36" s="274"/>
      <c r="M36" s="274"/>
      <c r="N36" s="274"/>
      <c r="O36" s="274"/>
      <c r="P36" s="274"/>
      <c r="Q36" s="274"/>
      <c r="R36" s="274"/>
      <c r="S36" s="274"/>
      <c r="T36" s="274"/>
      <c r="U36" s="274"/>
      <c r="V36" s="274"/>
      <c r="W36" s="421" t="s">
        <v>227</v>
      </c>
      <c r="X36" s="421"/>
      <c r="Y36" s="421"/>
      <c r="Z36" s="421"/>
      <c r="AA36" s="421"/>
      <c r="AB36" s="421"/>
      <c r="AC36" s="421"/>
      <c r="AD36" s="421"/>
    </row>
    <row r="37" spans="2:30" ht="15" customHeight="1" x14ac:dyDescent="0.25">
      <c r="B37" s="422"/>
      <c r="C37" s="422"/>
      <c r="D37" s="422"/>
      <c r="E37" s="379"/>
      <c r="F37" s="379"/>
      <c r="G37" s="379"/>
      <c r="H37" s="379"/>
      <c r="I37" s="379"/>
      <c r="J37" s="379"/>
      <c r="K37" s="379"/>
      <c r="L37" s="274"/>
      <c r="M37" s="274"/>
      <c r="N37" s="274"/>
      <c r="O37" s="274"/>
      <c r="P37" s="274"/>
      <c r="Q37" s="274"/>
      <c r="R37" s="274"/>
      <c r="S37" s="274"/>
      <c r="T37" s="274"/>
      <c r="U37" s="274"/>
      <c r="V37" s="274"/>
      <c r="W37" s="421" t="s">
        <v>228</v>
      </c>
      <c r="X37" s="421"/>
      <c r="Y37" s="421"/>
      <c r="Z37" s="421"/>
      <c r="AA37" s="421"/>
      <c r="AB37" s="421"/>
      <c r="AC37" s="421"/>
      <c r="AD37" s="421"/>
    </row>
    <row r="38" spans="2:30" ht="15" customHeight="1" x14ac:dyDescent="0.25">
      <c r="B38" s="422"/>
      <c r="C38" s="422"/>
      <c r="D38" s="422"/>
      <c r="E38" s="379"/>
      <c r="F38" s="379"/>
      <c r="G38" s="379"/>
      <c r="H38" s="379"/>
      <c r="I38" s="379"/>
      <c r="J38" s="379"/>
      <c r="K38" s="379"/>
      <c r="L38" s="274"/>
      <c r="M38" s="274"/>
      <c r="N38" s="274"/>
      <c r="O38" s="274"/>
      <c r="P38" s="274"/>
      <c r="Q38" s="274"/>
      <c r="R38" s="274"/>
      <c r="S38" s="274"/>
      <c r="T38" s="274"/>
      <c r="U38" s="274"/>
      <c r="V38" s="274"/>
      <c r="W38" s="421" t="s">
        <v>229</v>
      </c>
      <c r="X38" s="421"/>
      <c r="Y38" s="421"/>
      <c r="Z38" s="421"/>
      <c r="AA38" s="421"/>
      <c r="AB38" s="421"/>
      <c r="AC38" s="421"/>
      <c r="AD38" s="421"/>
    </row>
    <row r="39" spans="2:30" ht="15" customHeight="1" x14ac:dyDescent="0.25">
      <c r="B39" s="422"/>
      <c r="C39" s="422"/>
      <c r="D39" s="422"/>
      <c r="E39" s="379"/>
      <c r="F39" s="379"/>
      <c r="G39" s="379"/>
      <c r="H39" s="379"/>
      <c r="I39" s="379"/>
      <c r="J39" s="379"/>
      <c r="K39" s="379"/>
      <c r="L39" s="274"/>
      <c r="M39" s="274"/>
      <c r="N39" s="274"/>
      <c r="O39" s="274"/>
      <c r="P39" s="274"/>
      <c r="Q39" s="274"/>
      <c r="R39" s="274"/>
      <c r="S39" s="274"/>
      <c r="T39" s="274"/>
      <c r="U39" s="274"/>
      <c r="V39" s="274"/>
      <c r="W39" s="421" t="s">
        <v>230</v>
      </c>
      <c r="X39" s="421"/>
      <c r="Y39" s="421"/>
      <c r="Z39" s="421"/>
      <c r="AA39" s="421"/>
      <c r="AB39" s="421"/>
      <c r="AC39" s="421"/>
      <c r="AD39" s="421"/>
    </row>
    <row r="40" spans="2:30" ht="15" customHeight="1" x14ac:dyDescent="0.25">
      <c r="B40" s="422"/>
      <c r="C40" s="422"/>
      <c r="D40" s="422"/>
      <c r="E40" s="379"/>
      <c r="F40" s="379"/>
      <c r="G40" s="379"/>
      <c r="H40" s="379"/>
      <c r="I40" s="379"/>
      <c r="J40" s="379"/>
      <c r="K40" s="379"/>
      <c r="L40" s="274"/>
      <c r="M40" s="274"/>
      <c r="N40" s="274"/>
      <c r="O40" s="274"/>
      <c r="P40" s="274"/>
      <c r="Q40" s="274"/>
      <c r="R40" s="274"/>
      <c r="S40" s="274"/>
      <c r="T40" s="274"/>
      <c r="U40" s="274"/>
      <c r="V40" s="274"/>
      <c r="W40" s="421" t="s">
        <v>231</v>
      </c>
      <c r="X40" s="421"/>
      <c r="Y40" s="421"/>
      <c r="Z40" s="421"/>
      <c r="AA40" s="421"/>
      <c r="AB40" s="421"/>
      <c r="AC40" s="421"/>
      <c r="AD40" s="421"/>
    </row>
    <row r="41" spans="2:30" ht="15" customHeight="1" x14ac:dyDescent="0.25">
      <c r="B41" s="422"/>
      <c r="C41" s="422"/>
      <c r="D41" s="422"/>
      <c r="E41" s="379"/>
      <c r="F41" s="379"/>
      <c r="G41" s="379"/>
      <c r="H41" s="379"/>
      <c r="I41" s="379"/>
      <c r="J41" s="379"/>
      <c r="K41" s="379"/>
      <c r="L41" s="274"/>
      <c r="M41" s="274"/>
      <c r="N41" s="274"/>
      <c r="O41" s="274"/>
      <c r="P41" s="274"/>
      <c r="Q41" s="274"/>
      <c r="R41" s="274"/>
      <c r="S41" s="274"/>
      <c r="T41" s="274"/>
      <c r="U41" s="274"/>
      <c r="V41" s="274"/>
      <c r="W41" s="421" t="s">
        <v>232</v>
      </c>
      <c r="X41" s="421"/>
      <c r="Y41" s="421"/>
      <c r="Z41" s="421"/>
      <c r="AA41" s="421"/>
      <c r="AB41" s="421"/>
      <c r="AC41" s="421"/>
      <c r="AD41" s="421"/>
    </row>
    <row r="42" spans="2:30" ht="15" customHeight="1" x14ac:dyDescent="0.25">
      <c r="B42" s="422"/>
      <c r="C42" s="422"/>
      <c r="D42" s="422"/>
      <c r="E42" s="379"/>
      <c r="F42" s="379"/>
      <c r="G42" s="379"/>
      <c r="H42" s="379"/>
      <c r="I42" s="379"/>
      <c r="J42" s="379"/>
      <c r="K42" s="379"/>
      <c r="L42" s="274"/>
      <c r="M42" s="274"/>
      <c r="N42" s="274"/>
      <c r="O42" s="274"/>
      <c r="P42" s="274"/>
      <c r="Q42" s="274"/>
      <c r="R42" s="274"/>
      <c r="S42" s="274"/>
      <c r="T42" s="274"/>
      <c r="U42" s="274"/>
      <c r="V42" s="274"/>
      <c r="W42" s="421" t="s">
        <v>233</v>
      </c>
      <c r="X42" s="421"/>
      <c r="Y42" s="421"/>
      <c r="Z42" s="421"/>
      <c r="AA42" s="421"/>
      <c r="AB42" s="421"/>
      <c r="AC42" s="421"/>
      <c r="AD42" s="421"/>
    </row>
    <row r="43" spans="2:30" ht="15" customHeight="1" x14ac:dyDescent="0.25">
      <c r="B43" s="422"/>
      <c r="C43" s="422"/>
      <c r="D43" s="422"/>
      <c r="E43" s="379"/>
      <c r="F43" s="379"/>
      <c r="G43" s="379"/>
      <c r="H43" s="379"/>
      <c r="I43" s="379"/>
      <c r="J43" s="379"/>
      <c r="K43" s="379"/>
      <c r="L43" s="274"/>
      <c r="M43" s="274"/>
      <c r="N43" s="274"/>
      <c r="O43" s="274"/>
      <c r="P43" s="274"/>
      <c r="Q43" s="274"/>
      <c r="R43" s="274"/>
      <c r="S43" s="274"/>
      <c r="T43" s="274"/>
      <c r="U43" s="274"/>
      <c r="V43" s="274"/>
      <c r="W43" s="421" t="s">
        <v>234</v>
      </c>
      <c r="X43" s="421"/>
      <c r="Y43" s="421"/>
      <c r="Z43" s="421"/>
      <c r="AA43" s="421"/>
      <c r="AB43" s="421"/>
      <c r="AC43" s="421"/>
      <c r="AD43" s="421"/>
    </row>
    <row r="44" spans="2:30" ht="15" customHeight="1" x14ac:dyDescent="0.25">
      <c r="B44" s="422"/>
      <c r="C44" s="422"/>
      <c r="D44" s="422"/>
      <c r="E44" s="379"/>
      <c r="F44" s="379"/>
      <c r="G44" s="379"/>
      <c r="H44" s="379"/>
      <c r="I44" s="379"/>
      <c r="J44" s="379"/>
      <c r="K44" s="379"/>
      <c r="L44" s="274"/>
      <c r="M44" s="274"/>
      <c r="N44" s="274"/>
      <c r="O44" s="274"/>
      <c r="P44" s="274"/>
      <c r="Q44" s="274"/>
      <c r="R44" s="274"/>
      <c r="S44" s="274"/>
      <c r="T44" s="274"/>
      <c r="U44" s="274"/>
      <c r="V44" s="274"/>
      <c r="W44" s="421" t="s">
        <v>235</v>
      </c>
      <c r="X44" s="421"/>
      <c r="Y44" s="421"/>
      <c r="Z44" s="421"/>
      <c r="AA44" s="421"/>
      <c r="AB44" s="421"/>
      <c r="AC44" s="421"/>
      <c r="AD44" s="421"/>
    </row>
    <row r="45" spans="2:30" ht="15" customHeight="1" x14ac:dyDescent="0.25">
      <c r="B45" s="422"/>
      <c r="C45" s="422"/>
      <c r="D45" s="422"/>
      <c r="E45" s="379"/>
      <c r="F45" s="379"/>
      <c r="G45" s="379"/>
      <c r="H45" s="379"/>
      <c r="I45" s="379"/>
      <c r="J45" s="379"/>
      <c r="K45" s="379"/>
      <c r="L45" s="274"/>
      <c r="M45" s="274"/>
      <c r="N45" s="274"/>
      <c r="O45" s="274"/>
      <c r="P45" s="274"/>
      <c r="Q45" s="274"/>
      <c r="R45" s="274"/>
      <c r="S45" s="274"/>
      <c r="T45" s="274"/>
      <c r="U45" s="274"/>
      <c r="V45" s="274"/>
      <c r="W45" s="421" t="s">
        <v>236</v>
      </c>
      <c r="X45" s="421"/>
      <c r="Y45" s="421"/>
      <c r="Z45" s="421"/>
      <c r="AA45" s="421"/>
      <c r="AB45" s="421"/>
      <c r="AC45" s="421"/>
      <c r="AD45" s="421"/>
    </row>
    <row r="46" spans="2:30" ht="15" customHeight="1" x14ac:dyDescent="0.25">
      <c r="B46" s="422"/>
      <c r="C46" s="422"/>
      <c r="D46" s="422"/>
      <c r="E46" s="379"/>
      <c r="F46" s="379"/>
      <c r="G46" s="379"/>
      <c r="H46" s="379"/>
      <c r="I46" s="379"/>
      <c r="J46" s="379"/>
      <c r="K46" s="379"/>
      <c r="L46" s="274"/>
      <c r="M46" s="274"/>
      <c r="N46" s="274"/>
      <c r="O46" s="274"/>
      <c r="P46" s="274"/>
      <c r="Q46" s="274"/>
      <c r="R46" s="274"/>
      <c r="S46" s="274"/>
      <c r="T46" s="274"/>
      <c r="U46" s="274"/>
      <c r="V46" s="274"/>
      <c r="W46" s="421" t="s">
        <v>237</v>
      </c>
      <c r="X46" s="421"/>
      <c r="Y46" s="421"/>
      <c r="Z46" s="421"/>
      <c r="AA46" s="421"/>
      <c r="AB46" s="421"/>
      <c r="AC46" s="421"/>
      <c r="AD46" s="421"/>
    </row>
    <row r="47" spans="2:30" ht="15" customHeight="1" x14ac:dyDescent="0.25">
      <c r="B47" s="422"/>
      <c r="C47" s="422"/>
      <c r="D47" s="422"/>
      <c r="E47" s="379"/>
      <c r="F47" s="379"/>
      <c r="G47" s="379"/>
      <c r="H47" s="379"/>
      <c r="I47" s="379"/>
      <c r="J47" s="379"/>
      <c r="K47" s="379"/>
      <c r="L47" s="274"/>
      <c r="M47" s="274"/>
      <c r="N47" s="274"/>
      <c r="O47" s="274"/>
      <c r="P47" s="274"/>
      <c r="Q47" s="274"/>
      <c r="R47" s="274"/>
      <c r="S47" s="274"/>
      <c r="T47" s="274"/>
      <c r="U47" s="274"/>
      <c r="V47" s="274"/>
      <c r="W47" s="421" t="s">
        <v>238</v>
      </c>
      <c r="X47" s="421"/>
      <c r="Y47" s="421"/>
      <c r="Z47" s="421"/>
      <c r="AA47" s="421"/>
      <c r="AB47" s="421"/>
      <c r="AC47" s="421"/>
      <c r="AD47" s="421"/>
    </row>
    <row r="48" spans="2:30" ht="15" customHeight="1" x14ac:dyDescent="0.25">
      <c r="B48" s="422"/>
      <c r="C48" s="422"/>
      <c r="D48" s="422"/>
      <c r="E48" s="379"/>
      <c r="F48" s="379"/>
      <c r="G48" s="379"/>
      <c r="H48" s="379"/>
      <c r="I48" s="379"/>
      <c r="J48" s="379"/>
      <c r="K48" s="379"/>
      <c r="L48" s="274"/>
      <c r="M48" s="274"/>
      <c r="N48" s="274"/>
      <c r="O48" s="274"/>
      <c r="P48" s="274"/>
      <c r="Q48" s="274"/>
      <c r="R48" s="274"/>
      <c r="S48" s="274"/>
      <c r="T48" s="274"/>
      <c r="U48" s="274"/>
      <c r="V48" s="274"/>
      <c r="W48" s="421" t="s">
        <v>239</v>
      </c>
      <c r="X48" s="421"/>
      <c r="Y48" s="421"/>
      <c r="Z48" s="421"/>
      <c r="AA48" s="421"/>
      <c r="AB48" s="421"/>
      <c r="AC48" s="421"/>
      <c r="AD48" s="421"/>
    </row>
    <row r="49" spans="2:30" ht="15" customHeight="1" x14ac:dyDescent="0.25">
      <c r="B49" s="422" t="s">
        <v>28</v>
      </c>
      <c r="C49" s="422"/>
      <c r="D49" s="422"/>
      <c r="E49" s="379" t="s">
        <v>118</v>
      </c>
      <c r="F49" s="379"/>
      <c r="G49" s="379"/>
      <c r="H49" s="379"/>
      <c r="I49" s="379"/>
      <c r="J49" s="379"/>
      <c r="K49" s="379"/>
      <c r="L49" s="274" t="s">
        <v>249</v>
      </c>
      <c r="M49" s="274"/>
      <c r="N49" s="274"/>
      <c r="O49" s="274"/>
      <c r="P49" s="274"/>
      <c r="Q49" s="274"/>
      <c r="R49" s="274"/>
      <c r="S49" s="274"/>
      <c r="T49" s="274"/>
      <c r="U49" s="274"/>
      <c r="V49" s="274"/>
      <c r="W49" s="421" t="s">
        <v>241</v>
      </c>
      <c r="X49" s="421"/>
      <c r="Y49" s="421"/>
      <c r="Z49" s="421"/>
      <c r="AA49" s="421"/>
      <c r="AB49" s="421"/>
      <c r="AC49" s="421"/>
      <c r="AD49" s="421"/>
    </row>
    <row r="50" spans="2:30" ht="15" customHeight="1" x14ac:dyDescent="0.25">
      <c r="B50" s="422"/>
      <c r="C50" s="422"/>
      <c r="D50" s="422"/>
      <c r="E50" s="379"/>
      <c r="F50" s="379"/>
      <c r="G50" s="379"/>
      <c r="H50" s="379"/>
      <c r="I50" s="379"/>
      <c r="J50" s="379"/>
      <c r="K50" s="379"/>
      <c r="L50" s="274"/>
      <c r="M50" s="274"/>
      <c r="N50" s="274"/>
      <c r="O50" s="274"/>
      <c r="P50" s="274"/>
      <c r="Q50" s="274"/>
      <c r="R50" s="274"/>
      <c r="S50" s="274"/>
      <c r="T50" s="274"/>
      <c r="U50" s="274"/>
      <c r="V50" s="274"/>
      <c r="W50" s="421" t="s">
        <v>118</v>
      </c>
      <c r="X50" s="421"/>
      <c r="Y50" s="421"/>
      <c r="Z50" s="421"/>
      <c r="AA50" s="421"/>
      <c r="AB50" s="421"/>
      <c r="AC50" s="421"/>
      <c r="AD50" s="421"/>
    </row>
    <row r="51" spans="2:30" ht="15" customHeight="1" x14ac:dyDescent="0.25">
      <c r="B51" s="422"/>
      <c r="C51" s="422"/>
      <c r="D51" s="422"/>
      <c r="E51" s="379"/>
      <c r="F51" s="379"/>
      <c r="G51" s="379"/>
      <c r="H51" s="379"/>
      <c r="I51" s="379"/>
      <c r="J51" s="379"/>
      <c r="K51" s="379"/>
      <c r="L51" s="274"/>
      <c r="M51" s="274"/>
      <c r="N51" s="274"/>
      <c r="O51" s="274"/>
      <c r="P51" s="274"/>
      <c r="Q51" s="274"/>
      <c r="R51" s="274"/>
      <c r="S51" s="274"/>
      <c r="T51" s="274"/>
      <c r="U51" s="274"/>
      <c r="V51" s="274"/>
      <c r="W51" s="421" t="s">
        <v>242</v>
      </c>
      <c r="X51" s="421"/>
      <c r="Y51" s="421"/>
      <c r="Z51" s="421"/>
      <c r="AA51" s="421"/>
      <c r="AB51" s="421"/>
      <c r="AC51" s="421"/>
      <c r="AD51" s="421"/>
    </row>
    <row r="52" spans="2:30" ht="15" customHeight="1" x14ac:dyDescent="0.25">
      <c r="B52" s="422"/>
      <c r="C52" s="422"/>
      <c r="D52" s="422"/>
      <c r="E52" s="379"/>
      <c r="F52" s="379"/>
      <c r="G52" s="379"/>
      <c r="H52" s="379"/>
      <c r="I52" s="379"/>
      <c r="J52" s="379"/>
      <c r="K52" s="379"/>
      <c r="L52" s="274"/>
      <c r="M52" s="274"/>
      <c r="N52" s="274"/>
      <c r="O52" s="274"/>
      <c r="P52" s="274"/>
      <c r="Q52" s="274"/>
      <c r="R52" s="274"/>
      <c r="S52" s="274"/>
      <c r="T52" s="274"/>
      <c r="U52" s="274"/>
      <c r="V52" s="274"/>
      <c r="W52" s="421" t="s">
        <v>243</v>
      </c>
      <c r="X52" s="421"/>
      <c r="Y52" s="421"/>
      <c r="Z52" s="421"/>
      <c r="AA52" s="421"/>
      <c r="AB52" s="421"/>
      <c r="AC52" s="421"/>
      <c r="AD52" s="421"/>
    </row>
    <row r="53" spans="2:30" ht="15" customHeight="1" x14ac:dyDescent="0.25">
      <c r="B53" s="422"/>
      <c r="C53" s="422"/>
      <c r="D53" s="422"/>
      <c r="E53" s="379"/>
      <c r="F53" s="379"/>
      <c r="G53" s="379"/>
      <c r="H53" s="379"/>
      <c r="I53" s="379"/>
      <c r="J53" s="379"/>
      <c r="K53" s="379"/>
      <c r="L53" s="274"/>
      <c r="M53" s="274"/>
      <c r="N53" s="274"/>
      <c r="O53" s="274"/>
      <c r="P53" s="274"/>
      <c r="Q53" s="274"/>
      <c r="R53" s="274"/>
      <c r="S53" s="274"/>
      <c r="T53" s="274"/>
      <c r="U53" s="274"/>
      <c r="V53" s="274"/>
      <c r="W53" s="421" t="s">
        <v>778</v>
      </c>
      <c r="X53" s="421"/>
      <c r="Y53" s="421"/>
      <c r="Z53" s="421"/>
      <c r="AA53" s="421"/>
      <c r="AB53" s="421"/>
      <c r="AC53" s="421"/>
      <c r="AD53" s="421"/>
    </row>
    <row r="54" spans="2:30" ht="15" customHeight="1" x14ac:dyDescent="0.25">
      <c r="B54" s="422"/>
      <c r="C54" s="422"/>
      <c r="D54" s="422"/>
      <c r="E54" s="379"/>
      <c r="F54" s="379"/>
      <c r="G54" s="379"/>
      <c r="H54" s="379"/>
      <c r="I54" s="379"/>
      <c r="J54" s="379"/>
      <c r="K54" s="379"/>
      <c r="L54" s="274"/>
      <c r="M54" s="274"/>
      <c r="N54" s="274"/>
      <c r="O54" s="274"/>
      <c r="P54" s="274"/>
      <c r="Q54" s="274"/>
      <c r="R54" s="274"/>
      <c r="S54" s="274"/>
      <c r="T54" s="274"/>
      <c r="U54" s="274"/>
      <c r="V54" s="274"/>
      <c r="W54" s="421" t="s">
        <v>244</v>
      </c>
      <c r="X54" s="421"/>
      <c r="Y54" s="421"/>
      <c r="Z54" s="421"/>
      <c r="AA54" s="421"/>
      <c r="AB54" s="421"/>
      <c r="AC54" s="421"/>
      <c r="AD54" s="421"/>
    </row>
    <row r="55" spans="2:30" ht="15" customHeight="1" x14ac:dyDescent="0.25">
      <c r="B55" s="422"/>
      <c r="C55" s="422"/>
      <c r="D55" s="422"/>
      <c r="E55" s="379"/>
      <c r="F55" s="379"/>
      <c r="G55" s="379"/>
      <c r="H55" s="379"/>
      <c r="I55" s="379"/>
      <c r="J55" s="379"/>
      <c r="K55" s="379"/>
      <c r="L55" s="274"/>
      <c r="M55" s="274"/>
      <c r="N55" s="274"/>
      <c r="O55" s="274"/>
      <c r="P55" s="274"/>
      <c r="Q55" s="274"/>
      <c r="R55" s="274"/>
      <c r="S55" s="274"/>
      <c r="T55" s="274"/>
      <c r="U55" s="274"/>
      <c r="V55" s="274"/>
      <c r="W55" s="421" t="s">
        <v>245</v>
      </c>
      <c r="X55" s="421"/>
      <c r="Y55" s="421"/>
      <c r="Z55" s="421"/>
      <c r="AA55" s="421"/>
      <c r="AB55" s="421"/>
      <c r="AC55" s="421"/>
      <c r="AD55" s="421"/>
    </row>
    <row r="56" spans="2:30" ht="15" customHeight="1" x14ac:dyDescent="0.25">
      <c r="B56" s="422"/>
      <c r="C56" s="422"/>
      <c r="D56" s="422"/>
      <c r="E56" s="379"/>
      <c r="F56" s="379"/>
      <c r="G56" s="379"/>
      <c r="H56" s="379"/>
      <c r="I56" s="379"/>
      <c r="J56" s="379"/>
      <c r="K56" s="379"/>
      <c r="L56" s="274"/>
      <c r="M56" s="274"/>
      <c r="N56" s="274"/>
      <c r="O56" s="274"/>
      <c r="P56" s="274"/>
      <c r="Q56" s="274"/>
      <c r="R56" s="274"/>
      <c r="S56" s="274"/>
      <c r="T56" s="274"/>
      <c r="U56" s="274"/>
      <c r="V56" s="274"/>
      <c r="W56" s="421" t="s">
        <v>246</v>
      </c>
      <c r="X56" s="421"/>
      <c r="Y56" s="421"/>
      <c r="Z56" s="421"/>
      <c r="AA56" s="421"/>
      <c r="AB56" s="421"/>
      <c r="AC56" s="421"/>
      <c r="AD56" s="421"/>
    </row>
    <row r="57" spans="2:30" ht="15" customHeight="1" x14ac:dyDescent="0.25">
      <c r="B57" s="422"/>
      <c r="C57" s="422"/>
      <c r="D57" s="422"/>
      <c r="E57" s="379"/>
      <c r="F57" s="379"/>
      <c r="G57" s="379"/>
      <c r="H57" s="379"/>
      <c r="I57" s="379"/>
      <c r="J57" s="379"/>
      <c r="K57" s="379"/>
      <c r="L57" s="274"/>
      <c r="M57" s="274"/>
      <c r="N57" s="274"/>
      <c r="O57" s="274"/>
      <c r="P57" s="274"/>
      <c r="Q57" s="274"/>
      <c r="R57" s="274"/>
      <c r="S57" s="274"/>
      <c r="T57" s="274"/>
      <c r="U57" s="274"/>
      <c r="V57" s="274"/>
      <c r="W57" s="281" t="s">
        <v>247</v>
      </c>
      <c r="X57" s="281"/>
      <c r="Y57" s="281"/>
      <c r="Z57" s="281"/>
      <c r="AA57" s="281"/>
      <c r="AB57" s="281"/>
      <c r="AC57" s="281"/>
      <c r="AD57" s="281"/>
    </row>
    <row r="58" spans="2:30" ht="24" customHeight="1" x14ac:dyDescent="0.25">
      <c r="B58" s="422"/>
      <c r="C58" s="422"/>
      <c r="D58" s="422"/>
      <c r="E58" s="379"/>
      <c r="F58" s="379"/>
      <c r="G58" s="379"/>
      <c r="H58" s="379"/>
      <c r="I58" s="379"/>
      <c r="J58" s="379"/>
      <c r="K58" s="379"/>
      <c r="L58" s="274"/>
      <c r="M58" s="274"/>
      <c r="N58" s="274"/>
      <c r="O58" s="274"/>
      <c r="P58" s="274"/>
      <c r="Q58" s="274"/>
      <c r="R58" s="274"/>
      <c r="S58" s="274"/>
      <c r="T58" s="274"/>
      <c r="U58" s="274"/>
      <c r="V58" s="274"/>
      <c r="W58" s="421" t="s">
        <v>248</v>
      </c>
      <c r="X58" s="421"/>
      <c r="Y58" s="421"/>
      <c r="Z58" s="421"/>
      <c r="AA58" s="421"/>
      <c r="AB58" s="421"/>
      <c r="AC58" s="421"/>
      <c r="AD58" s="421"/>
    </row>
    <row r="59" spans="2:30" ht="24" customHeight="1" x14ac:dyDescent="0.25">
      <c r="B59" s="422" t="s">
        <v>42</v>
      </c>
      <c r="C59" s="422"/>
      <c r="D59" s="422"/>
      <c r="E59" s="270" t="s">
        <v>119</v>
      </c>
      <c r="F59" s="270"/>
      <c r="G59" s="270"/>
      <c r="H59" s="270"/>
      <c r="I59" s="270"/>
      <c r="J59" s="270"/>
      <c r="K59" s="270"/>
      <c r="L59" s="274" t="s">
        <v>261</v>
      </c>
      <c r="M59" s="274"/>
      <c r="N59" s="274"/>
      <c r="O59" s="274"/>
      <c r="P59" s="274"/>
      <c r="Q59" s="274"/>
      <c r="R59" s="274"/>
      <c r="S59" s="274"/>
      <c r="T59" s="274"/>
      <c r="U59" s="274"/>
      <c r="V59" s="274"/>
      <c r="W59" s="421" t="s">
        <v>250</v>
      </c>
      <c r="X59" s="421"/>
      <c r="Y59" s="421"/>
      <c r="Z59" s="421"/>
      <c r="AA59" s="421"/>
      <c r="AB59" s="421"/>
      <c r="AC59" s="421"/>
      <c r="AD59" s="421"/>
    </row>
    <row r="60" spans="2:30" ht="15" customHeight="1" x14ac:dyDescent="0.25">
      <c r="B60" s="422"/>
      <c r="C60" s="422"/>
      <c r="D60" s="422"/>
      <c r="E60" s="270"/>
      <c r="F60" s="270"/>
      <c r="G60" s="270"/>
      <c r="H60" s="270"/>
      <c r="I60" s="270"/>
      <c r="J60" s="270"/>
      <c r="K60" s="270"/>
      <c r="L60" s="274"/>
      <c r="M60" s="274"/>
      <c r="N60" s="274"/>
      <c r="O60" s="274"/>
      <c r="P60" s="274"/>
      <c r="Q60" s="274"/>
      <c r="R60" s="274"/>
      <c r="S60" s="274"/>
      <c r="T60" s="274"/>
      <c r="U60" s="274"/>
      <c r="V60" s="274"/>
      <c r="W60" s="421" t="s">
        <v>251</v>
      </c>
      <c r="X60" s="421"/>
      <c r="Y60" s="421"/>
      <c r="Z60" s="421"/>
      <c r="AA60" s="421"/>
      <c r="AB60" s="421"/>
      <c r="AC60" s="421"/>
      <c r="AD60" s="421"/>
    </row>
    <row r="61" spans="2:30" ht="15" customHeight="1" x14ac:dyDescent="0.25">
      <c r="B61" s="422"/>
      <c r="C61" s="422"/>
      <c r="D61" s="422"/>
      <c r="E61" s="270"/>
      <c r="F61" s="270"/>
      <c r="G61" s="270"/>
      <c r="H61" s="270"/>
      <c r="I61" s="270"/>
      <c r="J61" s="270"/>
      <c r="K61" s="270"/>
      <c r="L61" s="274"/>
      <c r="M61" s="274"/>
      <c r="N61" s="274"/>
      <c r="O61" s="274"/>
      <c r="P61" s="274"/>
      <c r="Q61" s="274"/>
      <c r="R61" s="274"/>
      <c r="S61" s="274"/>
      <c r="T61" s="274"/>
      <c r="U61" s="274"/>
      <c r="V61" s="274"/>
      <c r="W61" s="421" t="s">
        <v>252</v>
      </c>
      <c r="X61" s="421"/>
      <c r="Y61" s="421"/>
      <c r="Z61" s="421"/>
      <c r="AA61" s="421"/>
      <c r="AB61" s="421"/>
      <c r="AC61" s="421"/>
      <c r="AD61" s="421"/>
    </row>
    <row r="62" spans="2:30" ht="15" customHeight="1" x14ac:dyDescent="0.25">
      <c r="B62" s="422"/>
      <c r="C62" s="422"/>
      <c r="D62" s="422"/>
      <c r="E62" s="270"/>
      <c r="F62" s="270"/>
      <c r="G62" s="270"/>
      <c r="H62" s="270"/>
      <c r="I62" s="270"/>
      <c r="J62" s="270"/>
      <c r="K62" s="270"/>
      <c r="L62" s="274"/>
      <c r="M62" s="274"/>
      <c r="N62" s="274"/>
      <c r="O62" s="274"/>
      <c r="P62" s="274"/>
      <c r="Q62" s="274"/>
      <c r="R62" s="274"/>
      <c r="S62" s="274"/>
      <c r="T62" s="274"/>
      <c r="U62" s="274"/>
      <c r="V62" s="274"/>
      <c r="W62" s="421" t="s">
        <v>253</v>
      </c>
      <c r="X62" s="421"/>
      <c r="Y62" s="421"/>
      <c r="Z62" s="421"/>
      <c r="AA62" s="421"/>
      <c r="AB62" s="421"/>
      <c r="AC62" s="421"/>
      <c r="AD62" s="421"/>
    </row>
    <row r="63" spans="2:30" ht="15" customHeight="1" x14ac:dyDescent="0.25">
      <c r="B63" s="422"/>
      <c r="C63" s="422"/>
      <c r="D63" s="422"/>
      <c r="E63" s="270"/>
      <c r="F63" s="270"/>
      <c r="G63" s="270"/>
      <c r="H63" s="270"/>
      <c r="I63" s="270"/>
      <c r="J63" s="270"/>
      <c r="K63" s="270"/>
      <c r="L63" s="274"/>
      <c r="M63" s="274"/>
      <c r="N63" s="274"/>
      <c r="O63" s="274"/>
      <c r="P63" s="274"/>
      <c r="Q63" s="274"/>
      <c r="R63" s="274"/>
      <c r="S63" s="274"/>
      <c r="T63" s="274"/>
      <c r="U63" s="274"/>
      <c r="V63" s="274"/>
      <c r="W63" s="421" t="s">
        <v>254</v>
      </c>
      <c r="X63" s="421"/>
      <c r="Y63" s="421"/>
      <c r="Z63" s="421"/>
      <c r="AA63" s="421"/>
      <c r="AB63" s="421"/>
      <c r="AC63" s="421"/>
      <c r="AD63" s="421"/>
    </row>
    <row r="64" spans="2:30" ht="15" customHeight="1" x14ac:dyDescent="0.25">
      <c r="B64" s="422"/>
      <c r="C64" s="422"/>
      <c r="D64" s="422"/>
      <c r="E64" s="270"/>
      <c r="F64" s="270"/>
      <c r="G64" s="270"/>
      <c r="H64" s="270"/>
      <c r="I64" s="270"/>
      <c r="J64" s="270"/>
      <c r="K64" s="270"/>
      <c r="L64" s="274"/>
      <c r="M64" s="274"/>
      <c r="N64" s="274"/>
      <c r="O64" s="274"/>
      <c r="P64" s="274"/>
      <c r="Q64" s="274"/>
      <c r="R64" s="274"/>
      <c r="S64" s="274"/>
      <c r="T64" s="274"/>
      <c r="U64" s="274"/>
      <c r="V64" s="274"/>
      <c r="W64" s="421" t="s">
        <v>255</v>
      </c>
      <c r="X64" s="421"/>
      <c r="Y64" s="421"/>
      <c r="Z64" s="421"/>
      <c r="AA64" s="421"/>
      <c r="AB64" s="421"/>
      <c r="AC64" s="421"/>
      <c r="AD64" s="421"/>
    </row>
    <row r="65" spans="2:30" ht="15" customHeight="1" x14ac:dyDescent="0.25">
      <c r="B65" s="422"/>
      <c r="C65" s="422"/>
      <c r="D65" s="422"/>
      <c r="E65" s="270"/>
      <c r="F65" s="270"/>
      <c r="G65" s="270"/>
      <c r="H65" s="270"/>
      <c r="I65" s="270"/>
      <c r="J65" s="270"/>
      <c r="K65" s="270"/>
      <c r="L65" s="274"/>
      <c r="M65" s="274"/>
      <c r="N65" s="274"/>
      <c r="O65" s="274"/>
      <c r="P65" s="274"/>
      <c r="Q65" s="274"/>
      <c r="R65" s="274"/>
      <c r="S65" s="274"/>
      <c r="T65" s="274"/>
      <c r="U65" s="274"/>
      <c r="V65" s="274"/>
      <c r="W65" s="421" t="s">
        <v>256</v>
      </c>
      <c r="X65" s="421"/>
      <c r="Y65" s="421"/>
      <c r="Z65" s="421"/>
      <c r="AA65" s="421"/>
      <c r="AB65" s="421"/>
      <c r="AC65" s="421"/>
      <c r="AD65" s="421"/>
    </row>
    <row r="66" spans="2:30" ht="24" customHeight="1" x14ac:dyDescent="0.25">
      <c r="B66" s="422"/>
      <c r="C66" s="422"/>
      <c r="D66" s="422"/>
      <c r="E66" s="270"/>
      <c r="F66" s="270"/>
      <c r="G66" s="270"/>
      <c r="H66" s="270"/>
      <c r="I66" s="270"/>
      <c r="J66" s="270"/>
      <c r="K66" s="270"/>
      <c r="L66" s="274"/>
      <c r="M66" s="274"/>
      <c r="N66" s="274"/>
      <c r="O66" s="274"/>
      <c r="P66" s="274"/>
      <c r="Q66" s="274"/>
      <c r="R66" s="274"/>
      <c r="S66" s="274"/>
      <c r="T66" s="274"/>
      <c r="U66" s="274"/>
      <c r="V66" s="274"/>
      <c r="W66" s="421" t="s">
        <v>257</v>
      </c>
      <c r="X66" s="421"/>
      <c r="Y66" s="421"/>
      <c r="Z66" s="421"/>
      <c r="AA66" s="421"/>
      <c r="AB66" s="421"/>
      <c r="AC66" s="421"/>
      <c r="AD66" s="421"/>
    </row>
    <row r="67" spans="2:30" ht="15" customHeight="1" x14ac:dyDescent="0.25">
      <c r="B67" s="422"/>
      <c r="C67" s="422"/>
      <c r="D67" s="422"/>
      <c r="E67" s="270"/>
      <c r="F67" s="270"/>
      <c r="G67" s="270"/>
      <c r="H67" s="270"/>
      <c r="I67" s="270"/>
      <c r="J67" s="270"/>
      <c r="K67" s="270"/>
      <c r="L67" s="274"/>
      <c r="M67" s="274"/>
      <c r="N67" s="274"/>
      <c r="O67" s="274"/>
      <c r="P67" s="274"/>
      <c r="Q67" s="274"/>
      <c r="R67" s="274"/>
      <c r="S67" s="274"/>
      <c r="T67" s="274"/>
      <c r="U67" s="274"/>
      <c r="V67" s="274"/>
      <c r="W67" s="421" t="s">
        <v>258</v>
      </c>
      <c r="X67" s="421"/>
      <c r="Y67" s="421"/>
      <c r="Z67" s="421"/>
      <c r="AA67" s="421"/>
      <c r="AB67" s="421"/>
      <c r="AC67" s="421"/>
      <c r="AD67" s="421"/>
    </row>
    <row r="68" spans="2:30" ht="15" customHeight="1" x14ac:dyDescent="0.25">
      <c r="B68" s="422"/>
      <c r="C68" s="422"/>
      <c r="D68" s="422"/>
      <c r="E68" s="270"/>
      <c r="F68" s="270"/>
      <c r="G68" s="270"/>
      <c r="H68" s="270"/>
      <c r="I68" s="270"/>
      <c r="J68" s="270"/>
      <c r="K68" s="270"/>
      <c r="L68" s="274"/>
      <c r="M68" s="274"/>
      <c r="N68" s="274"/>
      <c r="O68" s="274"/>
      <c r="P68" s="274"/>
      <c r="Q68" s="274"/>
      <c r="R68" s="274"/>
      <c r="S68" s="274"/>
      <c r="T68" s="274"/>
      <c r="U68" s="274"/>
      <c r="V68" s="274"/>
      <c r="W68" s="421" t="s">
        <v>259</v>
      </c>
      <c r="X68" s="421"/>
      <c r="Y68" s="421"/>
      <c r="Z68" s="421"/>
      <c r="AA68" s="421"/>
      <c r="AB68" s="421"/>
      <c r="AC68" s="421"/>
      <c r="AD68" s="421"/>
    </row>
    <row r="69" spans="2:30" ht="24" customHeight="1" x14ac:dyDescent="0.25">
      <c r="B69" s="422"/>
      <c r="C69" s="422"/>
      <c r="D69" s="422"/>
      <c r="E69" s="270"/>
      <c r="F69" s="270"/>
      <c r="G69" s="270"/>
      <c r="H69" s="270"/>
      <c r="I69" s="270"/>
      <c r="J69" s="270"/>
      <c r="K69" s="270"/>
      <c r="L69" s="274"/>
      <c r="M69" s="274"/>
      <c r="N69" s="274"/>
      <c r="O69" s="274"/>
      <c r="P69" s="274"/>
      <c r="Q69" s="274"/>
      <c r="R69" s="274"/>
      <c r="S69" s="274"/>
      <c r="T69" s="274"/>
      <c r="U69" s="274"/>
      <c r="V69" s="274"/>
      <c r="W69" s="421" t="s">
        <v>260</v>
      </c>
      <c r="X69" s="421"/>
      <c r="Y69" s="421"/>
      <c r="Z69" s="421"/>
      <c r="AA69" s="421"/>
      <c r="AB69" s="421"/>
      <c r="AC69" s="421"/>
      <c r="AD69" s="421"/>
    </row>
    <row r="70" spans="2:30" ht="15" customHeight="1" x14ac:dyDescent="0.25">
      <c r="B70" s="422" t="s">
        <v>44</v>
      </c>
      <c r="C70" s="422"/>
      <c r="D70" s="422"/>
      <c r="E70" s="270" t="s">
        <v>120</v>
      </c>
      <c r="F70" s="270"/>
      <c r="G70" s="270"/>
      <c r="H70" s="270"/>
      <c r="I70" s="270"/>
      <c r="J70" s="270"/>
      <c r="K70" s="270"/>
      <c r="L70" s="274" t="s">
        <v>281</v>
      </c>
      <c r="M70" s="274"/>
      <c r="N70" s="274"/>
      <c r="O70" s="274"/>
      <c r="P70" s="274"/>
      <c r="Q70" s="274"/>
      <c r="R70" s="274"/>
      <c r="S70" s="274"/>
      <c r="T70" s="274"/>
      <c r="U70" s="274"/>
      <c r="V70" s="274"/>
      <c r="W70" s="421" t="s">
        <v>262</v>
      </c>
      <c r="X70" s="421"/>
      <c r="Y70" s="421"/>
      <c r="Z70" s="421"/>
      <c r="AA70" s="421"/>
      <c r="AB70" s="421"/>
      <c r="AC70" s="421"/>
      <c r="AD70" s="421"/>
    </row>
    <row r="71" spans="2:30" ht="15" customHeight="1" x14ac:dyDescent="0.25">
      <c r="B71" s="422"/>
      <c r="C71" s="422"/>
      <c r="D71" s="422"/>
      <c r="E71" s="270"/>
      <c r="F71" s="270"/>
      <c r="G71" s="270"/>
      <c r="H71" s="270"/>
      <c r="I71" s="270"/>
      <c r="J71" s="270"/>
      <c r="K71" s="270"/>
      <c r="L71" s="274"/>
      <c r="M71" s="274"/>
      <c r="N71" s="274"/>
      <c r="O71" s="274"/>
      <c r="P71" s="274"/>
      <c r="Q71" s="274"/>
      <c r="R71" s="274"/>
      <c r="S71" s="274"/>
      <c r="T71" s="274"/>
      <c r="U71" s="274"/>
      <c r="V71" s="274"/>
      <c r="W71" s="421" t="s">
        <v>263</v>
      </c>
      <c r="X71" s="421"/>
      <c r="Y71" s="421"/>
      <c r="Z71" s="421"/>
      <c r="AA71" s="421"/>
      <c r="AB71" s="421"/>
      <c r="AC71" s="421"/>
      <c r="AD71" s="421"/>
    </row>
    <row r="72" spans="2:30" ht="24" customHeight="1" x14ac:dyDescent="0.25">
      <c r="B72" s="422"/>
      <c r="C72" s="422"/>
      <c r="D72" s="422"/>
      <c r="E72" s="270"/>
      <c r="F72" s="270"/>
      <c r="G72" s="270"/>
      <c r="H72" s="270"/>
      <c r="I72" s="270"/>
      <c r="J72" s="270"/>
      <c r="K72" s="270"/>
      <c r="L72" s="274"/>
      <c r="M72" s="274"/>
      <c r="N72" s="274"/>
      <c r="O72" s="274"/>
      <c r="P72" s="274"/>
      <c r="Q72" s="274"/>
      <c r="R72" s="274"/>
      <c r="S72" s="274"/>
      <c r="T72" s="274"/>
      <c r="U72" s="274"/>
      <c r="V72" s="274"/>
      <c r="W72" s="421" t="s">
        <v>777</v>
      </c>
      <c r="X72" s="421"/>
      <c r="Y72" s="421"/>
      <c r="Z72" s="421"/>
      <c r="AA72" s="421"/>
      <c r="AB72" s="421"/>
      <c r="AC72" s="421"/>
      <c r="AD72" s="421"/>
    </row>
    <row r="73" spans="2:30" ht="15" customHeight="1" x14ac:dyDescent="0.25">
      <c r="B73" s="422"/>
      <c r="C73" s="422"/>
      <c r="D73" s="422"/>
      <c r="E73" s="270"/>
      <c r="F73" s="270"/>
      <c r="G73" s="270"/>
      <c r="H73" s="270"/>
      <c r="I73" s="270"/>
      <c r="J73" s="270"/>
      <c r="K73" s="270"/>
      <c r="L73" s="274"/>
      <c r="M73" s="274"/>
      <c r="N73" s="274"/>
      <c r="O73" s="274"/>
      <c r="P73" s="274"/>
      <c r="Q73" s="274"/>
      <c r="R73" s="274"/>
      <c r="S73" s="274"/>
      <c r="T73" s="274"/>
      <c r="U73" s="274"/>
      <c r="V73" s="274"/>
      <c r="W73" s="421" t="s">
        <v>264</v>
      </c>
      <c r="X73" s="421"/>
      <c r="Y73" s="421"/>
      <c r="Z73" s="421"/>
      <c r="AA73" s="421"/>
      <c r="AB73" s="421"/>
      <c r="AC73" s="421"/>
      <c r="AD73" s="421"/>
    </row>
    <row r="74" spans="2:30" ht="15" customHeight="1" x14ac:dyDescent="0.25">
      <c r="B74" s="422"/>
      <c r="C74" s="422"/>
      <c r="D74" s="422"/>
      <c r="E74" s="270"/>
      <c r="F74" s="270"/>
      <c r="G74" s="270"/>
      <c r="H74" s="270"/>
      <c r="I74" s="270"/>
      <c r="J74" s="270"/>
      <c r="K74" s="270"/>
      <c r="L74" s="274"/>
      <c r="M74" s="274"/>
      <c r="N74" s="274"/>
      <c r="O74" s="274"/>
      <c r="P74" s="274"/>
      <c r="Q74" s="274"/>
      <c r="R74" s="274"/>
      <c r="S74" s="274"/>
      <c r="T74" s="274"/>
      <c r="U74" s="274"/>
      <c r="V74" s="274"/>
      <c r="W74" s="421" t="s">
        <v>265</v>
      </c>
      <c r="X74" s="421"/>
      <c r="Y74" s="421"/>
      <c r="Z74" s="421"/>
      <c r="AA74" s="421"/>
      <c r="AB74" s="421"/>
      <c r="AC74" s="421"/>
      <c r="AD74" s="421"/>
    </row>
    <row r="75" spans="2:30" ht="15" customHeight="1" x14ac:dyDescent="0.25">
      <c r="B75" s="422"/>
      <c r="C75" s="422"/>
      <c r="D75" s="422"/>
      <c r="E75" s="270"/>
      <c r="F75" s="270"/>
      <c r="G75" s="270"/>
      <c r="H75" s="270"/>
      <c r="I75" s="270"/>
      <c r="J75" s="270"/>
      <c r="K75" s="270"/>
      <c r="L75" s="274"/>
      <c r="M75" s="274"/>
      <c r="N75" s="274"/>
      <c r="O75" s="274"/>
      <c r="P75" s="274"/>
      <c r="Q75" s="274"/>
      <c r="R75" s="274"/>
      <c r="S75" s="274"/>
      <c r="T75" s="274"/>
      <c r="U75" s="274"/>
      <c r="V75" s="274"/>
      <c r="W75" s="421" t="s">
        <v>266</v>
      </c>
      <c r="X75" s="421"/>
      <c r="Y75" s="421"/>
      <c r="Z75" s="421"/>
      <c r="AA75" s="421"/>
      <c r="AB75" s="421"/>
      <c r="AC75" s="421"/>
      <c r="AD75" s="421"/>
    </row>
    <row r="76" spans="2:30" ht="15" customHeight="1" x14ac:dyDescent="0.25">
      <c r="B76" s="422"/>
      <c r="C76" s="422"/>
      <c r="D76" s="422"/>
      <c r="E76" s="270"/>
      <c r="F76" s="270"/>
      <c r="G76" s="270"/>
      <c r="H76" s="270"/>
      <c r="I76" s="270"/>
      <c r="J76" s="270"/>
      <c r="K76" s="270"/>
      <c r="L76" s="274"/>
      <c r="M76" s="274"/>
      <c r="N76" s="274"/>
      <c r="O76" s="274"/>
      <c r="P76" s="274"/>
      <c r="Q76" s="274"/>
      <c r="R76" s="274"/>
      <c r="S76" s="274"/>
      <c r="T76" s="274"/>
      <c r="U76" s="274"/>
      <c r="V76" s="274"/>
      <c r="W76" s="421" t="s">
        <v>267</v>
      </c>
      <c r="X76" s="421"/>
      <c r="Y76" s="421"/>
      <c r="Z76" s="421"/>
      <c r="AA76" s="421"/>
      <c r="AB76" s="421"/>
      <c r="AC76" s="421"/>
      <c r="AD76" s="421"/>
    </row>
    <row r="77" spans="2:30" ht="15" customHeight="1" x14ac:dyDescent="0.25">
      <c r="B77" s="422"/>
      <c r="C77" s="422"/>
      <c r="D77" s="422"/>
      <c r="E77" s="270"/>
      <c r="F77" s="270"/>
      <c r="G77" s="270"/>
      <c r="H77" s="270"/>
      <c r="I77" s="270"/>
      <c r="J77" s="270"/>
      <c r="K77" s="270"/>
      <c r="L77" s="274"/>
      <c r="M77" s="274"/>
      <c r="N77" s="274"/>
      <c r="O77" s="274"/>
      <c r="P77" s="274"/>
      <c r="Q77" s="274"/>
      <c r="R77" s="274"/>
      <c r="S77" s="274"/>
      <c r="T77" s="274"/>
      <c r="U77" s="274"/>
      <c r="V77" s="274"/>
      <c r="W77" s="421" t="s">
        <v>268</v>
      </c>
      <c r="X77" s="421"/>
      <c r="Y77" s="421"/>
      <c r="Z77" s="421"/>
      <c r="AA77" s="421"/>
      <c r="AB77" s="421"/>
      <c r="AC77" s="421"/>
      <c r="AD77" s="421"/>
    </row>
    <row r="78" spans="2:30" ht="15" customHeight="1" x14ac:dyDescent="0.25">
      <c r="B78" s="422"/>
      <c r="C78" s="422"/>
      <c r="D78" s="422"/>
      <c r="E78" s="270"/>
      <c r="F78" s="270"/>
      <c r="G78" s="270"/>
      <c r="H78" s="270"/>
      <c r="I78" s="270"/>
      <c r="J78" s="270"/>
      <c r="K78" s="270"/>
      <c r="L78" s="274"/>
      <c r="M78" s="274"/>
      <c r="N78" s="274"/>
      <c r="O78" s="274"/>
      <c r="P78" s="274"/>
      <c r="Q78" s="274"/>
      <c r="R78" s="274"/>
      <c r="S78" s="274"/>
      <c r="T78" s="274"/>
      <c r="U78" s="274"/>
      <c r="V78" s="274"/>
      <c r="W78" s="421" t="s">
        <v>269</v>
      </c>
      <c r="X78" s="421"/>
      <c r="Y78" s="421"/>
      <c r="Z78" s="421"/>
      <c r="AA78" s="421"/>
      <c r="AB78" s="421"/>
      <c r="AC78" s="421"/>
      <c r="AD78" s="421"/>
    </row>
    <row r="79" spans="2:30" ht="15" customHeight="1" x14ac:dyDescent="0.25">
      <c r="B79" s="422"/>
      <c r="C79" s="422"/>
      <c r="D79" s="422"/>
      <c r="E79" s="270"/>
      <c r="F79" s="270"/>
      <c r="G79" s="270"/>
      <c r="H79" s="270"/>
      <c r="I79" s="270"/>
      <c r="J79" s="270"/>
      <c r="K79" s="270"/>
      <c r="L79" s="274"/>
      <c r="M79" s="274"/>
      <c r="N79" s="274"/>
      <c r="O79" s="274"/>
      <c r="P79" s="274"/>
      <c r="Q79" s="274"/>
      <c r="R79" s="274"/>
      <c r="S79" s="274"/>
      <c r="T79" s="274"/>
      <c r="U79" s="274"/>
      <c r="V79" s="274"/>
      <c r="W79" s="421" t="s">
        <v>270</v>
      </c>
      <c r="X79" s="421"/>
      <c r="Y79" s="421"/>
      <c r="Z79" s="421"/>
      <c r="AA79" s="421"/>
      <c r="AB79" s="421"/>
      <c r="AC79" s="421"/>
      <c r="AD79" s="421"/>
    </row>
    <row r="80" spans="2:30" ht="15" customHeight="1" x14ac:dyDescent="0.25">
      <c r="B80" s="422"/>
      <c r="C80" s="422"/>
      <c r="D80" s="422"/>
      <c r="E80" s="270"/>
      <c r="F80" s="270"/>
      <c r="G80" s="270"/>
      <c r="H80" s="270"/>
      <c r="I80" s="270"/>
      <c r="J80" s="270"/>
      <c r="K80" s="270"/>
      <c r="L80" s="274"/>
      <c r="M80" s="274"/>
      <c r="N80" s="274"/>
      <c r="O80" s="274"/>
      <c r="P80" s="274"/>
      <c r="Q80" s="274"/>
      <c r="R80" s="274"/>
      <c r="S80" s="274"/>
      <c r="T80" s="274"/>
      <c r="U80" s="274"/>
      <c r="V80" s="274"/>
      <c r="W80" s="421" t="s">
        <v>271</v>
      </c>
      <c r="X80" s="421"/>
      <c r="Y80" s="421"/>
      <c r="Z80" s="421"/>
      <c r="AA80" s="421"/>
      <c r="AB80" s="421"/>
      <c r="AC80" s="421"/>
      <c r="AD80" s="421"/>
    </row>
    <row r="81" spans="2:30" ht="15" customHeight="1" x14ac:dyDescent="0.25">
      <c r="B81" s="422"/>
      <c r="C81" s="422"/>
      <c r="D81" s="422"/>
      <c r="E81" s="270"/>
      <c r="F81" s="270"/>
      <c r="G81" s="270"/>
      <c r="H81" s="270"/>
      <c r="I81" s="270"/>
      <c r="J81" s="270"/>
      <c r="K81" s="270"/>
      <c r="L81" s="274"/>
      <c r="M81" s="274"/>
      <c r="N81" s="274"/>
      <c r="O81" s="274"/>
      <c r="P81" s="274"/>
      <c r="Q81" s="274"/>
      <c r="R81" s="274"/>
      <c r="S81" s="274"/>
      <c r="T81" s="274"/>
      <c r="U81" s="274"/>
      <c r="V81" s="274"/>
      <c r="W81" s="421" t="s">
        <v>272</v>
      </c>
      <c r="X81" s="421"/>
      <c r="Y81" s="421"/>
      <c r="Z81" s="421"/>
      <c r="AA81" s="421"/>
      <c r="AB81" s="421"/>
      <c r="AC81" s="421"/>
      <c r="AD81" s="421"/>
    </row>
    <row r="82" spans="2:30" ht="15" customHeight="1" x14ac:dyDescent="0.25">
      <c r="B82" s="422"/>
      <c r="C82" s="422"/>
      <c r="D82" s="422"/>
      <c r="E82" s="270"/>
      <c r="F82" s="270"/>
      <c r="G82" s="270"/>
      <c r="H82" s="270"/>
      <c r="I82" s="270"/>
      <c r="J82" s="270"/>
      <c r="K82" s="270"/>
      <c r="L82" s="274"/>
      <c r="M82" s="274"/>
      <c r="N82" s="274"/>
      <c r="O82" s="274"/>
      <c r="P82" s="274"/>
      <c r="Q82" s="274"/>
      <c r="R82" s="274"/>
      <c r="S82" s="274"/>
      <c r="T82" s="274"/>
      <c r="U82" s="274"/>
      <c r="V82" s="274"/>
      <c r="W82" s="421" t="s">
        <v>273</v>
      </c>
      <c r="X82" s="421"/>
      <c r="Y82" s="421"/>
      <c r="Z82" s="421"/>
      <c r="AA82" s="421"/>
      <c r="AB82" s="421"/>
      <c r="AC82" s="421"/>
      <c r="AD82" s="421"/>
    </row>
    <row r="83" spans="2:30" ht="15" customHeight="1" x14ac:dyDescent="0.25">
      <c r="B83" s="422"/>
      <c r="C83" s="422"/>
      <c r="D83" s="422"/>
      <c r="E83" s="270"/>
      <c r="F83" s="270"/>
      <c r="G83" s="270"/>
      <c r="H83" s="270"/>
      <c r="I83" s="270"/>
      <c r="J83" s="270"/>
      <c r="K83" s="270"/>
      <c r="L83" s="274"/>
      <c r="M83" s="274"/>
      <c r="N83" s="274"/>
      <c r="O83" s="274"/>
      <c r="P83" s="274"/>
      <c r="Q83" s="274"/>
      <c r="R83" s="274"/>
      <c r="S83" s="274"/>
      <c r="T83" s="274"/>
      <c r="U83" s="274"/>
      <c r="V83" s="274"/>
      <c r="W83" s="421" t="s">
        <v>274</v>
      </c>
      <c r="X83" s="421"/>
      <c r="Y83" s="421"/>
      <c r="Z83" s="421"/>
      <c r="AA83" s="421"/>
      <c r="AB83" s="421"/>
      <c r="AC83" s="421"/>
      <c r="AD83" s="421"/>
    </row>
    <row r="84" spans="2:30" ht="24" customHeight="1" x14ac:dyDescent="0.25">
      <c r="B84" s="422"/>
      <c r="C84" s="422"/>
      <c r="D84" s="422"/>
      <c r="E84" s="270"/>
      <c r="F84" s="270"/>
      <c r="G84" s="270"/>
      <c r="H84" s="270"/>
      <c r="I84" s="270"/>
      <c r="J84" s="270"/>
      <c r="K84" s="270"/>
      <c r="L84" s="274"/>
      <c r="M84" s="274"/>
      <c r="N84" s="274"/>
      <c r="O84" s="274"/>
      <c r="P84" s="274"/>
      <c r="Q84" s="274"/>
      <c r="R84" s="274"/>
      <c r="S84" s="274"/>
      <c r="T84" s="274"/>
      <c r="U84" s="274"/>
      <c r="V84" s="274"/>
      <c r="W84" s="421" t="s">
        <v>275</v>
      </c>
      <c r="X84" s="421"/>
      <c r="Y84" s="421"/>
      <c r="Z84" s="421"/>
      <c r="AA84" s="421"/>
      <c r="AB84" s="421"/>
      <c r="AC84" s="421"/>
      <c r="AD84" s="421"/>
    </row>
    <row r="85" spans="2:30" ht="15" customHeight="1" x14ac:dyDescent="0.25">
      <c r="B85" s="422"/>
      <c r="C85" s="422"/>
      <c r="D85" s="422"/>
      <c r="E85" s="270"/>
      <c r="F85" s="270"/>
      <c r="G85" s="270"/>
      <c r="H85" s="270"/>
      <c r="I85" s="270"/>
      <c r="J85" s="270"/>
      <c r="K85" s="270"/>
      <c r="L85" s="274"/>
      <c r="M85" s="274"/>
      <c r="N85" s="274"/>
      <c r="O85" s="274"/>
      <c r="P85" s="274"/>
      <c r="Q85" s="274"/>
      <c r="R85" s="274"/>
      <c r="S85" s="274"/>
      <c r="T85" s="274"/>
      <c r="U85" s="274"/>
      <c r="V85" s="274"/>
      <c r="W85" s="421" t="s">
        <v>276</v>
      </c>
      <c r="X85" s="421"/>
      <c r="Y85" s="421"/>
      <c r="Z85" s="421"/>
      <c r="AA85" s="421"/>
      <c r="AB85" s="421"/>
      <c r="AC85" s="421"/>
      <c r="AD85" s="421"/>
    </row>
    <row r="86" spans="2:30" ht="15" customHeight="1" x14ac:dyDescent="0.25">
      <c r="B86" s="422"/>
      <c r="C86" s="422"/>
      <c r="D86" s="422"/>
      <c r="E86" s="270"/>
      <c r="F86" s="270"/>
      <c r="G86" s="270"/>
      <c r="H86" s="270"/>
      <c r="I86" s="270"/>
      <c r="J86" s="270"/>
      <c r="K86" s="270"/>
      <c r="L86" s="274"/>
      <c r="M86" s="274"/>
      <c r="N86" s="274"/>
      <c r="O86" s="274"/>
      <c r="P86" s="274"/>
      <c r="Q86" s="274"/>
      <c r="R86" s="274"/>
      <c r="S86" s="274"/>
      <c r="T86" s="274"/>
      <c r="U86" s="274"/>
      <c r="V86" s="274"/>
      <c r="W86" s="421" t="s">
        <v>277</v>
      </c>
      <c r="X86" s="421"/>
      <c r="Y86" s="421"/>
      <c r="Z86" s="421"/>
      <c r="AA86" s="421"/>
      <c r="AB86" s="421"/>
      <c r="AC86" s="421"/>
      <c r="AD86" s="421"/>
    </row>
    <row r="87" spans="2:30" ht="15" customHeight="1" x14ac:dyDescent="0.25">
      <c r="B87" s="422"/>
      <c r="C87" s="422"/>
      <c r="D87" s="422"/>
      <c r="E87" s="270"/>
      <c r="F87" s="270"/>
      <c r="G87" s="270"/>
      <c r="H87" s="270"/>
      <c r="I87" s="270"/>
      <c r="J87" s="270"/>
      <c r="K87" s="270"/>
      <c r="L87" s="274"/>
      <c r="M87" s="274"/>
      <c r="N87" s="274"/>
      <c r="O87" s="274"/>
      <c r="P87" s="274"/>
      <c r="Q87" s="274"/>
      <c r="R87" s="274"/>
      <c r="S87" s="274"/>
      <c r="T87" s="274"/>
      <c r="U87" s="274"/>
      <c r="V87" s="274"/>
      <c r="W87" s="421" t="s">
        <v>776</v>
      </c>
      <c r="X87" s="421"/>
      <c r="Y87" s="421"/>
      <c r="Z87" s="421"/>
      <c r="AA87" s="421"/>
      <c r="AB87" s="421"/>
      <c r="AC87" s="421"/>
      <c r="AD87" s="421"/>
    </row>
    <row r="88" spans="2:30" ht="24" customHeight="1" x14ac:dyDescent="0.25">
      <c r="B88" s="422"/>
      <c r="C88" s="422"/>
      <c r="D88" s="422"/>
      <c r="E88" s="270"/>
      <c r="F88" s="270"/>
      <c r="G88" s="270"/>
      <c r="H88" s="270"/>
      <c r="I88" s="270"/>
      <c r="J88" s="270"/>
      <c r="K88" s="270"/>
      <c r="L88" s="274"/>
      <c r="M88" s="274"/>
      <c r="N88" s="274"/>
      <c r="O88" s="274"/>
      <c r="P88" s="274"/>
      <c r="Q88" s="274"/>
      <c r="R88" s="274"/>
      <c r="S88" s="274"/>
      <c r="T88" s="274"/>
      <c r="U88" s="274"/>
      <c r="V88" s="274"/>
      <c r="W88" s="421" t="s">
        <v>278</v>
      </c>
      <c r="X88" s="421"/>
      <c r="Y88" s="421"/>
      <c r="Z88" s="421"/>
      <c r="AA88" s="421"/>
      <c r="AB88" s="421"/>
      <c r="AC88" s="421"/>
      <c r="AD88" s="421"/>
    </row>
    <row r="89" spans="2:30" x14ac:dyDescent="0.25">
      <c r="B89" s="422"/>
      <c r="C89" s="422"/>
      <c r="D89" s="422"/>
      <c r="E89" s="270"/>
      <c r="F89" s="270"/>
      <c r="G89" s="270"/>
      <c r="H89" s="270"/>
      <c r="I89" s="270"/>
      <c r="J89" s="270"/>
      <c r="K89" s="270"/>
      <c r="L89" s="274"/>
      <c r="M89" s="274"/>
      <c r="N89" s="274"/>
      <c r="O89" s="274"/>
      <c r="P89" s="274"/>
      <c r="Q89" s="274"/>
      <c r="R89" s="274"/>
      <c r="S89" s="274"/>
      <c r="T89" s="274"/>
      <c r="U89" s="274"/>
      <c r="V89" s="274"/>
      <c r="W89" s="421" t="s">
        <v>279</v>
      </c>
      <c r="X89" s="421"/>
      <c r="Y89" s="421"/>
      <c r="Z89" s="421"/>
      <c r="AA89" s="421"/>
      <c r="AB89" s="421"/>
      <c r="AC89" s="421"/>
      <c r="AD89" s="421"/>
    </row>
    <row r="90" spans="2:30" ht="36" customHeight="1" x14ac:dyDescent="0.25">
      <c r="B90" s="422"/>
      <c r="C90" s="422"/>
      <c r="D90" s="422"/>
      <c r="E90" s="270"/>
      <c r="F90" s="270"/>
      <c r="G90" s="270"/>
      <c r="H90" s="270"/>
      <c r="I90" s="270"/>
      <c r="J90" s="270"/>
      <c r="K90" s="270"/>
      <c r="L90" s="274"/>
      <c r="M90" s="274"/>
      <c r="N90" s="274"/>
      <c r="O90" s="274"/>
      <c r="P90" s="274"/>
      <c r="Q90" s="274"/>
      <c r="R90" s="274"/>
      <c r="S90" s="274"/>
      <c r="T90" s="274"/>
      <c r="U90" s="274"/>
      <c r="V90" s="274"/>
      <c r="W90" s="421" t="s">
        <v>775</v>
      </c>
      <c r="X90" s="421"/>
      <c r="Y90" s="421"/>
      <c r="Z90" s="421"/>
      <c r="AA90" s="421"/>
      <c r="AB90" s="421"/>
      <c r="AC90" s="421"/>
      <c r="AD90" s="421"/>
    </row>
    <row r="91" spans="2:30" ht="72" customHeight="1" x14ac:dyDescent="0.25">
      <c r="B91" s="422"/>
      <c r="C91" s="422"/>
      <c r="D91" s="422"/>
      <c r="E91" s="270"/>
      <c r="F91" s="270"/>
      <c r="G91" s="270"/>
      <c r="H91" s="270"/>
      <c r="I91" s="270"/>
      <c r="J91" s="270"/>
      <c r="K91" s="270"/>
      <c r="L91" s="274"/>
      <c r="M91" s="274"/>
      <c r="N91" s="274"/>
      <c r="O91" s="274"/>
      <c r="P91" s="274"/>
      <c r="Q91" s="274"/>
      <c r="R91" s="274"/>
      <c r="S91" s="274"/>
      <c r="T91" s="274"/>
      <c r="U91" s="274"/>
      <c r="V91" s="274"/>
      <c r="W91" s="421" t="s">
        <v>774</v>
      </c>
      <c r="X91" s="421"/>
      <c r="Y91" s="421"/>
      <c r="Z91" s="421"/>
      <c r="AA91" s="421"/>
      <c r="AB91" s="421"/>
      <c r="AC91" s="421"/>
      <c r="AD91" s="421"/>
    </row>
    <row r="92" spans="2:30" ht="48" customHeight="1" x14ac:dyDescent="0.25">
      <c r="B92" s="422"/>
      <c r="C92" s="422"/>
      <c r="D92" s="422"/>
      <c r="E92" s="270"/>
      <c r="F92" s="270"/>
      <c r="G92" s="270"/>
      <c r="H92" s="270"/>
      <c r="I92" s="270"/>
      <c r="J92" s="270"/>
      <c r="K92" s="270"/>
      <c r="L92" s="274"/>
      <c r="M92" s="274"/>
      <c r="N92" s="274"/>
      <c r="O92" s="274"/>
      <c r="P92" s="274"/>
      <c r="Q92" s="274"/>
      <c r="R92" s="274"/>
      <c r="S92" s="274"/>
      <c r="T92" s="274"/>
      <c r="U92" s="274"/>
      <c r="V92" s="274"/>
      <c r="W92" s="421" t="s">
        <v>280</v>
      </c>
      <c r="X92" s="421"/>
      <c r="Y92" s="421"/>
      <c r="Z92" s="421"/>
      <c r="AA92" s="421"/>
      <c r="AB92" s="421"/>
      <c r="AC92" s="421"/>
      <c r="AD92" s="421"/>
    </row>
    <row r="93" spans="2:30" ht="15" customHeight="1" x14ac:dyDescent="0.25">
      <c r="B93" s="422" t="s">
        <v>46</v>
      </c>
      <c r="C93" s="422"/>
      <c r="D93" s="422"/>
      <c r="E93" s="379" t="s">
        <v>121</v>
      </c>
      <c r="F93" s="379"/>
      <c r="G93" s="379"/>
      <c r="H93" s="379"/>
      <c r="I93" s="379"/>
      <c r="J93" s="379"/>
      <c r="K93" s="379"/>
      <c r="L93" s="274" t="s">
        <v>289</v>
      </c>
      <c r="M93" s="274"/>
      <c r="N93" s="274"/>
      <c r="O93" s="274"/>
      <c r="P93" s="274"/>
      <c r="Q93" s="274"/>
      <c r="R93" s="274"/>
      <c r="S93" s="274"/>
      <c r="T93" s="274"/>
      <c r="U93" s="274"/>
      <c r="V93" s="274"/>
      <c r="W93" s="421" t="s">
        <v>282</v>
      </c>
      <c r="X93" s="421"/>
      <c r="Y93" s="421"/>
      <c r="Z93" s="421"/>
      <c r="AA93" s="421"/>
      <c r="AB93" s="421"/>
      <c r="AC93" s="421"/>
      <c r="AD93" s="421"/>
    </row>
    <row r="94" spans="2:30" ht="15" customHeight="1" x14ac:dyDescent="0.25">
      <c r="B94" s="422"/>
      <c r="C94" s="422"/>
      <c r="D94" s="422"/>
      <c r="E94" s="379"/>
      <c r="F94" s="379"/>
      <c r="G94" s="379"/>
      <c r="H94" s="379"/>
      <c r="I94" s="379"/>
      <c r="J94" s="379"/>
      <c r="K94" s="379"/>
      <c r="L94" s="274"/>
      <c r="M94" s="274"/>
      <c r="N94" s="274"/>
      <c r="O94" s="274"/>
      <c r="P94" s="274"/>
      <c r="Q94" s="274"/>
      <c r="R94" s="274"/>
      <c r="S94" s="274"/>
      <c r="T94" s="274"/>
      <c r="U94" s="274"/>
      <c r="V94" s="274"/>
      <c r="W94" s="421" t="s">
        <v>283</v>
      </c>
      <c r="X94" s="421"/>
      <c r="Y94" s="421"/>
      <c r="Z94" s="421"/>
      <c r="AA94" s="421"/>
      <c r="AB94" s="421"/>
      <c r="AC94" s="421"/>
      <c r="AD94" s="421"/>
    </row>
    <row r="95" spans="2:30" ht="15" customHeight="1" x14ac:dyDescent="0.25">
      <c r="B95" s="422"/>
      <c r="C95" s="422"/>
      <c r="D95" s="422"/>
      <c r="E95" s="379"/>
      <c r="F95" s="379"/>
      <c r="G95" s="379"/>
      <c r="H95" s="379"/>
      <c r="I95" s="379"/>
      <c r="J95" s="379"/>
      <c r="K95" s="379"/>
      <c r="L95" s="274"/>
      <c r="M95" s="274"/>
      <c r="N95" s="274"/>
      <c r="O95" s="274"/>
      <c r="P95" s="274"/>
      <c r="Q95" s="274"/>
      <c r="R95" s="274"/>
      <c r="S95" s="274"/>
      <c r="T95" s="274"/>
      <c r="U95" s="274"/>
      <c r="V95" s="274"/>
      <c r="W95" s="421" t="s">
        <v>284</v>
      </c>
      <c r="X95" s="421"/>
      <c r="Y95" s="421"/>
      <c r="Z95" s="421"/>
      <c r="AA95" s="421"/>
      <c r="AB95" s="421"/>
      <c r="AC95" s="421"/>
      <c r="AD95" s="421"/>
    </row>
    <row r="96" spans="2:30" ht="15" customHeight="1" x14ac:dyDescent="0.25">
      <c r="B96" s="422"/>
      <c r="C96" s="422"/>
      <c r="D96" s="422"/>
      <c r="E96" s="379"/>
      <c r="F96" s="379"/>
      <c r="G96" s="379"/>
      <c r="H96" s="379"/>
      <c r="I96" s="379"/>
      <c r="J96" s="379"/>
      <c r="K96" s="379"/>
      <c r="L96" s="274"/>
      <c r="M96" s="274"/>
      <c r="N96" s="274"/>
      <c r="O96" s="274"/>
      <c r="P96" s="274"/>
      <c r="Q96" s="274"/>
      <c r="R96" s="274"/>
      <c r="S96" s="274"/>
      <c r="T96" s="274"/>
      <c r="U96" s="274"/>
      <c r="V96" s="274"/>
      <c r="W96" s="421" t="s">
        <v>285</v>
      </c>
      <c r="X96" s="421"/>
      <c r="Y96" s="421"/>
      <c r="Z96" s="421"/>
      <c r="AA96" s="421"/>
      <c r="AB96" s="421"/>
      <c r="AC96" s="421"/>
      <c r="AD96" s="421"/>
    </row>
    <row r="97" spans="2:30" ht="15" customHeight="1" x14ac:dyDescent="0.25">
      <c r="B97" s="422"/>
      <c r="C97" s="422"/>
      <c r="D97" s="422"/>
      <c r="E97" s="379"/>
      <c r="F97" s="379"/>
      <c r="G97" s="379"/>
      <c r="H97" s="379"/>
      <c r="I97" s="379"/>
      <c r="J97" s="379"/>
      <c r="K97" s="379"/>
      <c r="L97" s="274"/>
      <c r="M97" s="274"/>
      <c r="N97" s="274"/>
      <c r="O97" s="274"/>
      <c r="P97" s="274"/>
      <c r="Q97" s="274"/>
      <c r="R97" s="274"/>
      <c r="S97" s="274"/>
      <c r="T97" s="274"/>
      <c r="U97" s="274"/>
      <c r="V97" s="274"/>
      <c r="W97" s="421" t="s">
        <v>286</v>
      </c>
      <c r="X97" s="421"/>
      <c r="Y97" s="421"/>
      <c r="Z97" s="421"/>
      <c r="AA97" s="421"/>
      <c r="AB97" s="421"/>
      <c r="AC97" s="421"/>
      <c r="AD97" s="421"/>
    </row>
    <row r="98" spans="2:30" ht="15" customHeight="1" x14ac:dyDescent="0.25">
      <c r="B98" s="422"/>
      <c r="C98" s="422"/>
      <c r="D98" s="422"/>
      <c r="E98" s="379"/>
      <c r="F98" s="379"/>
      <c r="G98" s="379"/>
      <c r="H98" s="379"/>
      <c r="I98" s="379"/>
      <c r="J98" s="379"/>
      <c r="K98" s="379"/>
      <c r="L98" s="274"/>
      <c r="M98" s="274"/>
      <c r="N98" s="274"/>
      <c r="O98" s="274"/>
      <c r="P98" s="274"/>
      <c r="Q98" s="274"/>
      <c r="R98" s="274"/>
      <c r="S98" s="274"/>
      <c r="T98" s="274"/>
      <c r="U98" s="274"/>
      <c r="V98" s="274"/>
      <c r="W98" s="421" t="s">
        <v>287</v>
      </c>
      <c r="X98" s="421"/>
      <c r="Y98" s="421"/>
      <c r="Z98" s="421"/>
      <c r="AA98" s="421"/>
      <c r="AB98" s="421"/>
      <c r="AC98" s="421"/>
      <c r="AD98" s="421"/>
    </row>
    <row r="99" spans="2:30" ht="24" customHeight="1" x14ac:dyDescent="0.25">
      <c r="B99" s="422"/>
      <c r="C99" s="422"/>
      <c r="D99" s="422"/>
      <c r="E99" s="379"/>
      <c r="F99" s="379"/>
      <c r="G99" s="379"/>
      <c r="H99" s="379"/>
      <c r="I99" s="379"/>
      <c r="J99" s="379"/>
      <c r="K99" s="379"/>
      <c r="L99" s="274"/>
      <c r="M99" s="274"/>
      <c r="N99" s="274"/>
      <c r="O99" s="274"/>
      <c r="P99" s="274"/>
      <c r="Q99" s="274"/>
      <c r="R99" s="274"/>
      <c r="S99" s="274"/>
      <c r="T99" s="274"/>
      <c r="U99" s="274"/>
      <c r="V99" s="274"/>
      <c r="W99" s="421" t="s">
        <v>288</v>
      </c>
      <c r="X99" s="421"/>
      <c r="Y99" s="421"/>
      <c r="Z99" s="421"/>
      <c r="AA99" s="421"/>
      <c r="AB99" s="421"/>
      <c r="AC99" s="421"/>
      <c r="AD99" s="421"/>
    </row>
    <row r="100" spans="2:30" ht="15" customHeight="1" x14ac:dyDescent="0.25">
      <c r="B100" s="422" t="s">
        <v>48</v>
      </c>
      <c r="C100" s="422"/>
      <c r="D100" s="422"/>
      <c r="E100" s="270" t="s">
        <v>122</v>
      </c>
      <c r="F100" s="270"/>
      <c r="G100" s="270"/>
      <c r="H100" s="270"/>
      <c r="I100" s="270"/>
      <c r="J100" s="270"/>
      <c r="K100" s="270"/>
      <c r="L100" s="274" t="s">
        <v>314</v>
      </c>
      <c r="M100" s="274"/>
      <c r="N100" s="274"/>
      <c r="O100" s="274"/>
      <c r="P100" s="274"/>
      <c r="Q100" s="274"/>
      <c r="R100" s="274"/>
      <c r="S100" s="274"/>
      <c r="T100" s="274"/>
      <c r="U100" s="274"/>
      <c r="V100" s="274"/>
      <c r="W100" s="421" t="s">
        <v>290</v>
      </c>
      <c r="X100" s="421"/>
      <c r="Y100" s="421"/>
      <c r="Z100" s="421"/>
      <c r="AA100" s="421"/>
      <c r="AB100" s="421"/>
      <c r="AC100" s="421"/>
      <c r="AD100" s="421"/>
    </row>
    <row r="101" spans="2:30" ht="15" customHeight="1" x14ac:dyDescent="0.25">
      <c r="B101" s="422"/>
      <c r="C101" s="422"/>
      <c r="D101" s="422"/>
      <c r="E101" s="270"/>
      <c r="F101" s="270"/>
      <c r="G101" s="270"/>
      <c r="H101" s="270"/>
      <c r="I101" s="270"/>
      <c r="J101" s="270"/>
      <c r="K101" s="270"/>
      <c r="L101" s="274"/>
      <c r="M101" s="274"/>
      <c r="N101" s="274"/>
      <c r="O101" s="274"/>
      <c r="P101" s="274"/>
      <c r="Q101" s="274"/>
      <c r="R101" s="274"/>
      <c r="S101" s="274"/>
      <c r="T101" s="274"/>
      <c r="U101" s="274"/>
      <c r="V101" s="274"/>
      <c r="W101" s="421" t="s">
        <v>291</v>
      </c>
      <c r="X101" s="421"/>
      <c r="Y101" s="421"/>
      <c r="Z101" s="421"/>
      <c r="AA101" s="421"/>
      <c r="AB101" s="421"/>
      <c r="AC101" s="421"/>
      <c r="AD101" s="421"/>
    </row>
    <row r="102" spans="2:30" ht="15" customHeight="1" x14ac:dyDescent="0.25">
      <c r="B102" s="422"/>
      <c r="C102" s="422"/>
      <c r="D102" s="422"/>
      <c r="E102" s="270"/>
      <c r="F102" s="270"/>
      <c r="G102" s="270"/>
      <c r="H102" s="270"/>
      <c r="I102" s="270"/>
      <c r="J102" s="270"/>
      <c r="K102" s="270"/>
      <c r="L102" s="274"/>
      <c r="M102" s="274"/>
      <c r="N102" s="274"/>
      <c r="O102" s="274"/>
      <c r="P102" s="274"/>
      <c r="Q102" s="274"/>
      <c r="R102" s="274"/>
      <c r="S102" s="274"/>
      <c r="T102" s="274"/>
      <c r="U102" s="274"/>
      <c r="V102" s="274"/>
      <c r="W102" s="421" t="s">
        <v>292</v>
      </c>
      <c r="X102" s="421"/>
      <c r="Y102" s="421"/>
      <c r="Z102" s="421"/>
      <c r="AA102" s="421"/>
      <c r="AB102" s="421"/>
      <c r="AC102" s="421"/>
      <c r="AD102" s="421"/>
    </row>
    <row r="103" spans="2:30" ht="24" customHeight="1" x14ac:dyDescent="0.25">
      <c r="B103" s="422"/>
      <c r="C103" s="422"/>
      <c r="D103" s="422"/>
      <c r="E103" s="270"/>
      <c r="F103" s="270"/>
      <c r="G103" s="270"/>
      <c r="H103" s="270"/>
      <c r="I103" s="270"/>
      <c r="J103" s="270"/>
      <c r="K103" s="270"/>
      <c r="L103" s="274"/>
      <c r="M103" s="274"/>
      <c r="N103" s="274"/>
      <c r="O103" s="274"/>
      <c r="P103" s="274"/>
      <c r="Q103" s="274"/>
      <c r="R103" s="274"/>
      <c r="S103" s="274"/>
      <c r="T103" s="274"/>
      <c r="U103" s="274"/>
      <c r="V103" s="274"/>
      <c r="W103" s="421" t="s">
        <v>293</v>
      </c>
      <c r="X103" s="421"/>
      <c r="Y103" s="421"/>
      <c r="Z103" s="421"/>
      <c r="AA103" s="421"/>
      <c r="AB103" s="421"/>
      <c r="AC103" s="421"/>
      <c r="AD103" s="421"/>
    </row>
    <row r="104" spans="2:30" ht="24" customHeight="1" x14ac:dyDescent="0.25">
      <c r="B104" s="422"/>
      <c r="C104" s="422"/>
      <c r="D104" s="422"/>
      <c r="E104" s="270"/>
      <c r="F104" s="270"/>
      <c r="G104" s="270"/>
      <c r="H104" s="270"/>
      <c r="I104" s="270"/>
      <c r="J104" s="270"/>
      <c r="K104" s="270"/>
      <c r="L104" s="274"/>
      <c r="M104" s="274"/>
      <c r="N104" s="274"/>
      <c r="O104" s="274"/>
      <c r="P104" s="274"/>
      <c r="Q104" s="274"/>
      <c r="R104" s="274"/>
      <c r="S104" s="274"/>
      <c r="T104" s="274"/>
      <c r="U104" s="274"/>
      <c r="V104" s="274"/>
      <c r="W104" s="421" t="s">
        <v>294</v>
      </c>
      <c r="X104" s="421"/>
      <c r="Y104" s="421"/>
      <c r="Z104" s="421"/>
      <c r="AA104" s="421"/>
      <c r="AB104" s="421"/>
      <c r="AC104" s="421"/>
      <c r="AD104" s="421"/>
    </row>
    <row r="105" spans="2:30" ht="24" customHeight="1" x14ac:dyDescent="0.25">
      <c r="B105" s="422"/>
      <c r="C105" s="422"/>
      <c r="D105" s="422"/>
      <c r="E105" s="270"/>
      <c r="F105" s="270"/>
      <c r="G105" s="270"/>
      <c r="H105" s="270"/>
      <c r="I105" s="270"/>
      <c r="J105" s="270"/>
      <c r="K105" s="270"/>
      <c r="L105" s="274"/>
      <c r="M105" s="274"/>
      <c r="N105" s="274"/>
      <c r="O105" s="274"/>
      <c r="P105" s="274"/>
      <c r="Q105" s="274"/>
      <c r="R105" s="274"/>
      <c r="S105" s="274"/>
      <c r="T105" s="274"/>
      <c r="U105" s="274"/>
      <c r="V105" s="274"/>
      <c r="W105" s="421" t="s">
        <v>295</v>
      </c>
      <c r="X105" s="421"/>
      <c r="Y105" s="421"/>
      <c r="Z105" s="421"/>
      <c r="AA105" s="421"/>
      <c r="AB105" s="421"/>
      <c r="AC105" s="421"/>
      <c r="AD105" s="421"/>
    </row>
    <row r="106" spans="2:30" ht="36" customHeight="1" x14ac:dyDescent="0.25">
      <c r="B106" s="422"/>
      <c r="C106" s="422"/>
      <c r="D106" s="422"/>
      <c r="E106" s="270"/>
      <c r="F106" s="270"/>
      <c r="G106" s="270"/>
      <c r="H106" s="270"/>
      <c r="I106" s="270"/>
      <c r="J106" s="270"/>
      <c r="K106" s="270"/>
      <c r="L106" s="274"/>
      <c r="M106" s="274"/>
      <c r="N106" s="274"/>
      <c r="O106" s="274"/>
      <c r="P106" s="274"/>
      <c r="Q106" s="274"/>
      <c r="R106" s="274"/>
      <c r="S106" s="274"/>
      <c r="T106" s="274"/>
      <c r="U106" s="274"/>
      <c r="V106" s="274"/>
      <c r="W106" s="421" t="s">
        <v>296</v>
      </c>
      <c r="X106" s="421"/>
      <c r="Y106" s="421"/>
      <c r="Z106" s="421"/>
      <c r="AA106" s="421"/>
      <c r="AB106" s="421"/>
      <c r="AC106" s="421"/>
      <c r="AD106" s="421"/>
    </row>
    <row r="107" spans="2:30" ht="24" customHeight="1" x14ac:dyDescent="0.25">
      <c r="B107" s="422"/>
      <c r="C107" s="422"/>
      <c r="D107" s="422"/>
      <c r="E107" s="270"/>
      <c r="F107" s="270"/>
      <c r="G107" s="270"/>
      <c r="H107" s="270"/>
      <c r="I107" s="270"/>
      <c r="J107" s="270"/>
      <c r="K107" s="270"/>
      <c r="L107" s="274"/>
      <c r="M107" s="274"/>
      <c r="N107" s="274"/>
      <c r="O107" s="274"/>
      <c r="P107" s="274"/>
      <c r="Q107" s="274"/>
      <c r="R107" s="274"/>
      <c r="S107" s="274"/>
      <c r="T107" s="274"/>
      <c r="U107" s="274"/>
      <c r="V107" s="274"/>
      <c r="W107" s="421" t="s">
        <v>297</v>
      </c>
      <c r="X107" s="421"/>
      <c r="Y107" s="421"/>
      <c r="Z107" s="421"/>
      <c r="AA107" s="421"/>
      <c r="AB107" s="421"/>
      <c r="AC107" s="421"/>
      <c r="AD107" s="421"/>
    </row>
    <row r="108" spans="2:30" ht="15" customHeight="1" x14ac:dyDescent="0.25">
      <c r="B108" s="422"/>
      <c r="C108" s="422"/>
      <c r="D108" s="422"/>
      <c r="E108" s="270"/>
      <c r="F108" s="270"/>
      <c r="G108" s="270"/>
      <c r="H108" s="270"/>
      <c r="I108" s="270"/>
      <c r="J108" s="270"/>
      <c r="K108" s="270"/>
      <c r="L108" s="274"/>
      <c r="M108" s="274"/>
      <c r="N108" s="274"/>
      <c r="O108" s="274"/>
      <c r="P108" s="274"/>
      <c r="Q108" s="274"/>
      <c r="R108" s="274"/>
      <c r="S108" s="274"/>
      <c r="T108" s="274"/>
      <c r="U108" s="274"/>
      <c r="V108" s="274"/>
      <c r="W108" s="421" t="s">
        <v>298</v>
      </c>
      <c r="X108" s="421"/>
      <c r="Y108" s="421"/>
      <c r="Z108" s="421"/>
      <c r="AA108" s="421"/>
      <c r="AB108" s="421"/>
      <c r="AC108" s="421"/>
      <c r="AD108" s="421"/>
    </row>
    <row r="109" spans="2:30" ht="24" customHeight="1" x14ac:dyDescent="0.25">
      <c r="B109" s="422"/>
      <c r="C109" s="422"/>
      <c r="D109" s="422"/>
      <c r="E109" s="270"/>
      <c r="F109" s="270"/>
      <c r="G109" s="270"/>
      <c r="H109" s="270"/>
      <c r="I109" s="270"/>
      <c r="J109" s="270"/>
      <c r="K109" s="270"/>
      <c r="L109" s="274"/>
      <c r="M109" s="274"/>
      <c r="N109" s="274"/>
      <c r="O109" s="274"/>
      <c r="P109" s="274"/>
      <c r="Q109" s="274"/>
      <c r="R109" s="274"/>
      <c r="S109" s="274"/>
      <c r="T109" s="274"/>
      <c r="U109" s="274"/>
      <c r="V109" s="274"/>
      <c r="W109" s="421" t="s">
        <v>299</v>
      </c>
      <c r="X109" s="421"/>
      <c r="Y109" s="421"/>
      <c r="Z109" s="421"/>
      <c r="AA109" s="421"/>
      <c r="AB109" s="421"/>
      <c r="AC109" s="421"/>
      <c r="AD109" s="421"/>
    </row>
    <row r="110" spans="2:30" ht="15" customHeight="1" x14ac:dyDescent="0.25">
      <c r="B110" s="422"/>
      <c r="C110" s="422"/>
      <c r="D110" s="422"/>
      <c r="E110" s="270"/>
      <c r="F110" s="270"/>
      <c r="G110" s="270"/>
      <c r="H110" s="270"/>
      <c r="I110" s="270"/>
      <c r="J110" s="270"/>
      <c r="K110" s="270"/>
      <c r="L110" s="274"/>
      <c r="M110" s="274"/>
      <c r="N110" s="274"/>
      <c r="O110" s="274"/>
      <c r="P110" s="274"/>
      <c r="Q110" s="274"/>
      <c r="R110" s="274"/>
      <c r="S110" s="274"/>
      <c r="T110" s="274"/>
      <c r="U110" s="274"/>
      <c r="V110" s="274"/>
      <c r="W110" s="421" t="s">
        <v>300</v>
      </c>
      <c r="X110" s="421"/>
      <c r="Y110" s="421"/>
      <c r="Z110" s="421"/>
      <c r="AA110" s="421"/>
      <c r="AB110" s="421"/>
      <c r="AC110" s="421"/>
      <c r="AD110" s="421"/>
    </row>
    <row r="111" spans="2:30" ht="15" customHeight="1" x14ac:dyDescent="0.25">
      <c r="B111" s="422"/>
      <c r="C111" s="422"/>
      <c r="D111" s="422"/>
      <c r="E111" s="270"/>
      <c r="F111" s="270"/>
      <c r="G111" s="270"/>
      <c r="H111" s="270"/>
      <c r="I111" s="270"/>
      <c r="J111" s="270"/>
      <c r="K111" s="270"/>
      <c r="L111" s="274"/>
      <c r="M111" s="274"/>
      <c r="N111" s="274"/>
      <c r="O111" s="274"/>
      <c r="P111" s="274"/>
      <c r="Q111" s="274"/>
      <c r="R111" s="274"/>
      <c r="S111" s="274"/>
      <c r="T111" s="274"/>
      <c r="U111" s="274"/>
      <c r="V111" s="274"/>
      <c r="W111" s="421" t="s">
        <v>301</v>
      </c>
      <c r="X111" s="421"/>
      <c r="Y111" s="421"/>
      <c r="Z111" s="421"/>
      <c r="AA111" s="421"/>
      <c r="AB111" s="421"/>
      <c r="AC111" s="421"/>
      <c r="AD111" s="421"/>
    </row>
    <row r="112" spans="2:30" ht="24" customHeight="1" x14ac:dyDescent="0.25">
      <c r="B112" s="422"/>
      <c r="C112" s="422"/>
      <c r="D112" s="422"/>
      <c r="E112" s="270"/>
      <c r="F112" s="270"/>
      <c r="G112" s="270"/>
      <c r="H112" s="270"/>
      <c r="I112" s="270"/>
      <c r="J112" s="270"/>
      <c r="K112" s="270"/>
      <c r="L112" s="274"/>
      <c r="M112" s="274"/>
      <c r="N112" s="274"/>
      <c r="O112" s="274"/>
      <c r="P112" s="274"/>
      <c r="Q112" s="274"/>
      <c r="R112" s="274"/>
      <c r="S112" s="274"/>
      <c r="T112" s="274"/>
      <c r="U112" s="274"/>
      <c r="V112" s="274"/>
      <c r="W112" s="421" t="s">
        <v>302</v>
      </c>
      <c r="X112" s="421"/>
      <c r="Y112" s="421"/>
      <c r="Z112" s="421"/>
      <c r="AA112" s="421"/>
      <c r="AB112" s="421"/>
      <c r="AC112" s="421"/>
      <c r="AD112" s="421"/>
    </row>
    <row r="113" spans="2:30" ht="15" customHeight="1" x14ac:dyDescent="0.25">
      <c r="B113" s="422"/>
      <c r="C113" s="422"/>
      <c r="D113" s="422"/>
      <c r="E113" s="270"/>
      <c r="F113" s="270"/>
      <c r="G113" s="270"/>
      <c r="H113" s="270"/>
      <c r="I113" s="270"/>
      <c r="J113" s="270"/>
      <c r="K113" s="270"/>
      <c r="L113" s="274"/>
      <c r="M113" s="274"/>
      <c r="N113" s="274"/>
      <c r="O113" s="274"/>
      <c r="P113" s="274"/>
      <c r="Q113" s="274"/>
      <c r="R113" s="274"/>
      <c r="S113" s="274"/>
      <c r="T113" s="274"/>
      <c r="U113" s="274"/>
      <c r="V113" s="274"/>
      <c r="W113" s="421" t="s">
        <v>303</v>
      </c>
      <c r="X113" s="421"/>
      <c r="Y113" s="421"/>
      <c r="Z113" s="421"/>
      <c r="AA113" s="421"/>
      <c r="AB113" s="421"/>
      <c r="AC113" s="421"/>
      <c r="AD113" s="421"/>
    </row>
    <row r="114" spans="2:30" ht="24" customHeight="1" x14ac:dyDescent="0.25">
      <c r="B114" s="422"/>
      <c r="C114" s="422"/>
      <c r="D114" s="422"/>
      <c r="E114" s="270"/>
      <c r="F114" s="270"/>
      <c r="G114" s="270"/>
      <c r="H114" s="270"/>
      <c r="I114" s="270"/>
      <c r="J114" s="270"/>
      <c r="K114" s="270"/>
      <c r="L114" s="274"/>
      <c r="M114" s="274"/>
      <c r="N114" s="274"/>
      <c r="O114" s="274"/>
      <c r="P114" s="274"/>
      <c r="Q114" s="274"/>
      <c r="R114" s="274"/>
      <c r="S114" s="274"/>
      <c r="T114" s="274"/>
      <c r="U114" s="274"/>
      <c r="V114" s="274"/>
      <c r="W114" s="421" t="s">
        <v>304</v>
      </c>
      <c r="X114" s="421"/>
      <c r="Y114" s="421"/>
      <c r="Z114" s="421"/>
      <c r="AA114" s="421"/>
      <c r="AB114" s="421"/>
      <c r="AC114" s="421"/>
      <c r="AD114" s="421"/>
    </row>
    <row r="115" spans="2:30" ht="24" customHeight="1" x14ac:dyDescent="0.25">
      <c r="B115" s="422"/>
      <c r="C115" s="422"/>
      <c r="D115" s="422"/>
      <c r="E115" s="270"/>
      <c r="F115" s="270"/>
      <c r="G115" s="270"/>
      <c r="H115" s="270"/>
      <c r="I115" s="270"/>
      <c r="J115" s="270"/>
      <c r="K115" s="270"/>
      <c r="L115" s="274"/>
      <c r="M115" s="274"/>
      <c r="N115" s="274"/>
      <c r="O115" s="274"/>
      <c r="P115" s="274"/>
      <c r="Q115" s="274"/>
      <c r="R115" s="274"/>
      <c r="S115" s="274"/>
      <c r="T115" s="274"/>
      <c r="U115" s="274"/>
      <c r="V115" s="274"/>
      <c r="W115" s="421" t="s">
        <v>305</v>
      </c>
      <c r="X115" s="421"/>
      <c r="Y115" s="421"/>
      <c r="Z115" s="421"/>
      <c r="AA115" s="421"/>
      <c r="AB115" s="421"/>
      <c r="AC115" s="421"/>
      <c r="AD115" s="421"/>
    </row>
    <row r="116" spans="2:30" ht="24" customHeight="1" x14ac:dyDescent="0.25">
      <c r="B116" s="422"/>
      <c r="C116" s="422"/>
      <c r="D116" s="422"/>
      <c r="E116" s="270"/>
      <c r="F116" s="270"/>
      <c r="G116" s="270"/>
      <c r="H116" s="270"/>
      <c r="I116" s="270"/>
      <c r="J116" s="270"/>
      <c r="K116" s="270"/>
      <c r="L116" s="274"/>
      <c r="M116" s="274"/>
      <c r="N116" s="274"/>
      <c r="O116" s="274"/>
      <c r="P116" s="274"/>
      <c r="Q116" s="274"/>
      <c r="R116" s="274"/>
      <c r="S116" s="274"/>
      <c r="T116" s="274"/>
      <c r="U116" s="274"/>
      <c r="V116" s="274"/>
      <c r="W116" s="421" t="s">
        <v>306</v>
      </c>
      <c r="X116" s="421"/>
      <c r="Y116" s="421"/>
      <c r="Z116" s="421"/>
      <c r="AA116" s="421"/>
      <c r="AB116" s="421"/>
      <c r="AC116" s="421"/>
      <c r="AD116" s="421"/>
    </row>
    <row r="117" spans="2:30" ht="15" customHeight="1" x14ac:dyDescent="0.25">
      <c r="B117" s="422"/>
      <c r="C117" s="422"/>
      <c r="D117" s="422"/>
      <c r="E117" s="270"/>
      <c r="F117" s="270"/>
      <c r="G117" s="270"/>
      <c r="H117" s="270"/>
      <c r="I117" s="270"/>
      <c r="J117" s="270"/>
      <c r="K117" s="270"/>
      <c r="L117" s="274"/>
      <c r="M117" s="274"/>
      <c r="N117" s="274"/>
      <c r="O117" s="274"/>
      <c r="P117" s="274"/>
      <c r="Q117" s="274"/>
      <c r="R117" s="274"/>
      <c r="S117" s="274"/>
      <c r="T117" s="274"/>
      <c r="U117" s="274"/>
      <c r="V117" s="274"/>
      <c r="W117" s="421" t="s">
        <v>307</v>
      </c>
      <c r="X117" s="421"/>
      <c r="Y117" s="421"/>
      <c r="Z117" s="421"/>
      <c r="AA117" s="421"/>
      <c r="AB117" s="421"/>
      <c r="AC117" s="421"/>
      <c r="AD117" s="421"/>
    </row>
    <row r="118" spans="2:30" ht="24" customHeight="1" x14ac:dyDescent="0.25">
      <c r="B118" s="422"/>
      <c r="C118" s="422"/>
      <c r="D118" s="422"/>
      <c r="E118" s="270"/>
      <c r="F118" s="270"/>
      <c r="G118" s="270"/>
      <c r="H118" s="270"/>
      <c r="I118" s="270"/>
      <c r="J118" s="270"/>
      <c r="K118" s="270"/>
      <c r="L118" s="274"/>
      <c r="M118" s="274"/>
      <c r="N118" s="274"/>
      <c r="O118" s="274"/>
      <c r="P118" s="274"/>
      <c r="Q118" s="274"/>
      <c r="R118" s="274"/>
      <c r="S118" s="274"/>
      <c r="T118" s="274"/>
      <c r="U118" s="274"/>
      <c r="V118" s="274"/>
      <c r="W118" s="421" t="s">
        <v>308</v>
      </c>
      <c r="X118" s="421"/>
      <c r="Y118" s="421"/>
      <c r="Z118" s="421"/>
      <c r="AA118" s="421"/>
      <c r="AB118" s="421"/>
      <c r="AC118" s="421"/>
      <c r="AD118" s="421"/>
    </row>
    <row r="119" spans="2:30" ht="24" customHeight="1" x14ac:dyDescent="0.25">
      <c r="B119" s="422"/>
      <c r="C119" s="422"/>
      <c r="D119" s="422"/>
      <c r="E119" s="270"/>
      <c r="F119" s="270"/>
      <c r="G119" s="270"/>
      <c r="H119" s="270"/>
      <c r="I119" s="270"/>
      <c r="J119" s="270"/>
      <c r="K119" s="270"/>
      <c r="L119" s="274"/>
      <c r="M119" s="274"/>
      <c r="N119" s="274"/>
      <c r="O119" s="274"/>
      <c r="P119" s="274"/>
      <c r="Q119" s="274"/>
      <c r="R119" s="274"/>
      <c r="S119" s="274"/>
      <c r="T119" s="274"/>
      <c r="U119" s="274"/>
      <c r="V119" s="274"/>
      <c r="W119" s="421" t="s">
        <v>309</v>
      </c>
      <c r="X119" s="421"/>
      <c r="Y119" s="421"/>
      <c r="Z119" s="421"/>
      <c r="AA119" s="421"/>
      <c r="AB119" s="421"/>
      <c r="AC119" s="421"/>
      <c r="AD119" s="421"/>
    </row>
    <row r="120" spans="2:30" ht="15" customHeight="1" x14ac:dyDescent="0.25">
      <c r="B120" s="422"/>
      <c r="C120" s="422"/>
      <c r="D120" s="422"/>
      <c r="E120" s="270"/>
      <c r="F120" s="270"/>
      <c r="G120" s="270"/>
      <c r="H120" s="270"/>
      <c r="I120" s="270"/>
      <c r="J120" s="270"/>
      <c r="K120" s="270"/>
      <c r="L120" s="274"/>
      <c r="M120" s="274"/>
      <c r="N120" s="274"/>
      <c r="O120" s="274"/>
      <c r="P120" s="274"/>
      <c r="Q120" s="274"/>
      <c r="R120" s="274"/>
      <c r="S120" s="274"/>
      <c r="T120" s="274"/>
      <c r="U120" s="274"/>
      <c r="V120" s="274"/>
      <c r="W120" s="421" t="s">
        <v>310</v>
      </c>
      <c r="X120" s="421"/>
      <c r="Y120" s="421"/>
      <c r="Z120" s="421"/>
      <c r="AA120" s="421"/>
      <c r="AB120" s="421"/>
      <c r="AC120" s="421"/>
      <c r="AD120" s="421"/>
    </row>
    <row r="121" spans="2:30" ht="15" customHeight="1" x14ac:dyDescent="0.25">
      <c r="B121" s="422"/>
      <c r="C121" s="422"/>
      <c r="D121" s="422"/>
      <c r="E121" s="270"/>
      <c r="F121" s="270"/>
      <c r="G121" s="270"/>
      <c r="H121" s="270"/>
      <c r="I121" s="270"/>
      <c r="J121" s="270"/>
      <c r="K121" s="270"/>
      <c r="L121" s="274"/>
      <c r="M121" s="274"/>
      <c r="N121" s="274"/>
      <c r="O121" s="274"/>
      <c r="P121" s="274"/>
      <c r="Q121" s="274"/>
      <c r="R121" s="274"/>
      <c r="S121" s="274"/>
      <c r="T121" s="274"/>
      <c r="U121" s="274"/>
      <c r="V121" s="274"/>
      <c r="W121" s="421" t="s">
        <v>311</v>
      </c>
      <c r="X121" s="421"/>
      <c r="Y121" s="421"/>
      <c r="Z121" s="421"/>
      <c r="AA121" s="421"/>
      <c r="AB121" s="421"/>
      <c r="AC121" s="421"/>
      <c r="AD121" s="421"/>
    </row>
    <row r="122" spans="2:30" ht="15" customHeight="1" x14ac:dyDescent="0.25">
      <c r="B122" s="422"/>
      <c r="C122" s="422"/>
      <c r="D122" s="422"/>
      <c r="E122" s="270"/>
      <c r="F122" s="270"/>
      <c r="G122" s="270"/>
      <c r="H122" s="270"/>
      <c r="I122" s="270"/>
      <c r="J122" s="270"/>
      <c r="K122" s="270"/>
      <c r="L122" s="274"/>
      <c r="M122" s="274"/>
      <c r="N122" s="274"/>
      <c r="O122" s="274"/>
      <c r="P122" s="274"/>
      <c r="Q122" s="274"/>
      <c r="R122" s="274"/>
      <c r="S122" s="274"/>
      <c r="T122" s="274"/>
      <c r="U122" s="274"/>
      <c r="V122" s="274"/>
      <c r="W122" s="421" t="s">
        <v>312</v>
      </c>
      <c r="X122" s="421"/>
      <c r="Y122" s="421"/>
      <c r="Z122" s="421"/>
      <c r="AA122" s="421"/>
      <c r="AB122" s="421"/>
      <c r="AC122" s="421"/>
      <c r="AD122" s="421"/>
    </row>
    <row r="123" spans="2:30" ht="24" customHeight="1" x14ac:dyDescent="0.25">
      <c r="B123" s="422"/>
      <c r="C123" s="422"/>
      <c r="D123" s="422"/>
      <c r="E123" s="270"/>
      <c r="F123" s="270"/>
      <c r="G123" s="270"/>
      <c r="H123" s="270"/>
      <c r="I123" s="270"/>
      <c r="J123" s="270"/>
      <c r="K123" s="270"/>
      <c r="L123" s="274"/>
      <c r="M123" s="274"/>
      <c r="N123" s="274"/>
      <c r="O123" s="274"/>
      <c r="P123" s="274"/>
      <c r="Q123" s="274"/>
      <c r="R123" s="274"/>
      <c r="S123" s="274"/>
      <c r="T123" s="274"/>
      <c r="U123" s="274"/>
      <c r="V123" s="274"/>
      <c r="W123" s="421" t="s">
        <v>313</v>
      </c>
      <c r="X123" s="421"/>
      <c r="Y123" s="421"/>
      <c r="Z123" s="421"/>
      <c r="AA123" s="421"/>
      <c r="AB123" s="421"/>
      <c r="AC123" s="421"/>
      <c r="AD123" s="421"/>
    </row>
    <row r="124" spans="2:30" ht="15" customHeight="1" x14ac:dyDescent="0.25">
      <c r="B124" s="422" t="s">
        <v>50</v>
      </c>
      <c r="C124" s="422"/>
      <c r="D124" s="422"/>
      <c r="E124" s="270" t="s">
        <v>123</v>
      </c>
      <c r="F124" s="270"/>
      <c r="G124" s="270"/>
      <c r="H124" s="270"/>
      <c r="I124" s="270"/>
      <c r="J124" s="270"/>
      <c r="K124" s="270"/>
      <c r="L124" s="274" t="s">
        <v>323</v>
      </c>
      <c r="M124" s="274"/>
      <c r="N124" s="274"/>
      <c r="O124" s="274"/>
      <c r="P124" s="274"/>
      <c r="Q124" s="274"/>
      <c r="R124" s="274"/>
      <c r="S124" s="274"/>
      <c r="T124" s="274"/>
      <c r="U124" s="274"/>
      <c r="V124" s="274"/>
      <c r="W124" s="421" t="s">
        <v>773</v>
      </c>
      <c r="X124" s="421"/>
      <c r="Y124" s="421"/>
      <c r="Z124" s="421"/>
      <c r="AA124" s="421"/>
      <c r="AB124" s="421"/>
      <c r="AC124" s="421"/>
      <c r="AD124" s="421"/>
    </row>
    <row r="125" spans="2:30" ht="15" customHeight="1" x14ac:dyDescent="0.25">
      <c r="B125" s="422"/>
      <c r="C125" s="422"/>
      <c r="D125" s="422"/>
      <c r="E125" s="270"/>
      <c r="F125" s="270"/>
      <c r="G125" s="270"/>
      <c r="H125" s="270"/>
      <c r="I125" s="270"/>
      <c r="J125" s="270"/>
      <c r="K125" s="270"/>
      <c r="L125" s="274"/>
      <c r="M125" s="274"/>
      <c r="N125" s="274"/>
      <c r="O125" s="274"/>
      <c r="P125" s="274"/>
      <c r="Q125" s="274"/>
      <c r="R125" s="274"/>
      <c r="S125" s="274"/>
      <c r="T125" s="274"/>
      <c r="U125" s="274"/>
      <c r="V125" s="274"/>
      <c r="W125" s="421" t="s">
        <v>315</v>
      </c>
      <c r="X125" s="421"/>
      <c r="Y125" s="421"/>
      <c r="Z125" s="421"/>
      <c r="AA125" s="421"/>
      <c r="AB125" s="421"/>
      <c r="AC125" s="421"/>
      <c r="AD125" s="421"/>
    </row>
    <row r="126" spans="2:30" ht="15" customHeight="1" x14ac:dyDescent="0.25">
      <c r="B126" s="422"/>
      <c r="C126" s="422"/>
      <c r="D126" s="422"/>
      <c r="E126" s="270"/>
      <c r="F126" s="270"/>
      <c r="G126" s="270"/>
      <c r="H126" s="270"/>
      <c r="I126" s="270"/>
      <c r="J126" s="270"/>
      <c r="K126" s="270"/>
      <c r="L126" s="274"/>
      <c r="M126" s="274"/>
      <c r="N126" s="274"/>
      <c r="O126" s="274"/>
      <c r="P126" s="274"/>
      <c r="Q126" s="274"/>
      <c r="R126" s="274"/>
      <c r="S126" s="274"/>
      <c r="T126" s="274"/>
      <c r="U126" s="274"/>
      <c r="V126" s="274"/>
      <c r="W126" s="421" t="s">
        <v>316</v>
      </c>
      <c r="X126" s="421"/>
      <c r="Y126" s="421"/>
      <c r="Z126" s="421"/>
      <c r="AA126" s="421"/>
      <c r="AB126" s="421"/>
      <c r="AC126" s="421"/>
      <c r="AD126" s="421"/>
    </row>
    <row r="127" spans="2:30" ht="15" customHeight="1" x14ac:dyDescent="0.25">
      <c r="B127" s="422"/>
      <c r="C127" s="422"/>
      <c r="D127" s="422"/>
      <c r="E127" s="270"/>
      <c r="F127" s="270"/>
      <c r="G127" s="270"/>
      <c r="H127" s="270"/>
      <c r="I127" s="270"/>
      <c r="J127" s="270"/>
      <c r="K127" s="270"/>
      <c r="L127" s="274"/>
      <c r="M127" s="274"/>
      <c r="N127" s="274"/>
      <c r="O127" s="274"/>
      <c r="P127" s="274"/>
      <c r="Q127" s="274"/>
      <c r="R127" s="274"/>
      <c r="S127" s="274"/>
      <c r="T127" s="274"/>
      <c r="U127" s="274"/>
      <c r="V127" s="274"/>
      <c r="W127" s="421" t="s">
        <v>317</v>
      </c>
      <c r="X127" s="421"/>
      <c r="Y127" s="421"/>
      <c r="Z127" s="421"/>
      <c r="AA127" s="421"/>
      <c r="AB127" s="421"/>
      <c r="AC127" s="421"/>
      <c r="AD127" s="421"/>
    </row>
    <row r="128" spans="2:30" ht="15" customHeight="1" x14ac:dyDescent="0.25">
      <c r="B128" s="422"/>
      <c r="C128" s="422"/>
      <c r="D128" s="422"/>
      <c r="E128" s="270"/>
      <c r="F128" s="270"/>
      <c r="G128" s="270"/>
      <c r="H128" s="270"/>
      <c r="I128" s="270"/>
      <c r="J128" s="270"/>
      <c r="K128" s="270"/>
      <c r="L128" s="274"/>
      <c r="M128" s="274"/>
      <c r="N128" s="274"/>
      <c r="O128" s="274"/>
      <c r="P128" s="274"/>
      <c r="Q128" s="274"/>
      <c r="R128" s="274"/>
      <c r="S128" s="274"/>
      <c r="T128" s="274"/>
      <c r="U128" s="274"/>
      <c r="V128" s="274"/>
      <c r="W128" s="421" t="s">
        <v>318</v>
      </c>
      <c r="X128" s="421"/>
      <c r="Y128" s="421"/>
      <c r="Z128" s="421"/>
      <c r="AA128" s="421"/>
      <c r="AB128" s="421"/>
      <c r="AC128" s="421"/>
      <c r="AD128" s="421"/>
    </row>
    <row r="129" spans="2:30" ht="15" customHeight="1" x14ac:dyDescent="0.25">
      <c r="B129" s="422"/>
      <c r="C129" s="422"/>
      <c r="D129" s="422"/>
      <c r="E129" s="270"/>
      <c r="F129" s="270"/>
      <c r="G129" s="270"/>
      <c r="H129" s="270"/>
      <c r="I129" s="270"/>
      <c r="J129" s="270"/>
      <c r="K129" s="270"/>
      <c r="L129" s="274"/>
      <c r="M129" s="274"/>
      <c r="N129" s="274"/>
      <c r="O129" s="274"/>
      <c r="P129" s="274"/>
      <c r="Q129" s="274"/>
      <c r="R129" s="274"/>
      <c r="S129" s="274"/>
      <c r="T129" s="274"/>
      <c r="U129" s="274"/>
      <c r="V129" s="274"/>
      <c r="W129" s="421" t="s">
        <v>319</v>
      </c>
      <c r="X129" s="421"/>
      <c r="Y129" s="421"/>
      <c r="Z129" s="421"/>
      <c r="AA129" s="421"/>
      <c r="AB129" s="421"/>
      <c r="AC129" s="421"/>
      <c r="AD129" s="421"/>
    </row>
    <row r="130" spans="2:30" ht="24" customHeight="1" x14ac:dyDescent="0.25">
      <c r="B130" s="422"/>
      <c r="C130" s="422"/>
      <c r="D130" s="422"/>
      <c r="E130" s="270"/>
      <c r="F130" s="270"/>
      <c r="G130" s="270"/>
      <c r="H130" s="270"/>
      <c r="I130" s="270"/>
      <c r="J130" s="270"/>
      <c r="K130" s="270"/>
      <c r="L130" s="274"/>
      <c r="M130" s="274"/>
      <c r="N130" s="274"/>
      <c r="O130" s="274"/>
      <c r="P130" s="274"/>
      <c r="Q130" s="274"/>
      <c r="R130" s="274"/>
      <c r="S130" s="274"/>
      <c r="T130" s="274"/>
      <c r="U130" s="274"/>
      <c r="V130" s="274"/>
      <c r="W130" s="421" t="s">
        <v>320</v>
      </c>
      <c r="X130" s="421"/>
      <c r="Y130" s="421"/>
      <c r="Z130" s="421"/>
      <c r="AA130" s="421"/>
      <c r="AB130" s="421"/>
      <c r="AC130" s="421"/>
      <c r="AD130" s="421"/>
    </row>
    <row r="131" spans="2:30" ht="15" customHeight="1" x14ac:dyDescent="0.25">
      <c r="B131" s="422"/>
      <c r="C131" s="422"/>
      <c r="D131" s="422"/>
      <c r="E131" s="270"/>
      <c r="F131" s="270"/>
      <c r="G131" s="270"/>
      <c r="H131" s="270"/>
      <c r="I131" s="270"/>
      <c r="J131" s="270"/>
      <c r="K131" s="270"/>
      <c r="L131" s="274"/>
      <c r="M131" s="274"/>
      <c r="N131" s="274"/>
      <c r="O131" s="274"/>
      <c r="P131" s="274"/>
      <c r="Q131" s="274"/>
      <c r="R131" s="274"/>
      <c r="S131" s="274"/>
      <c r="T131" s="274"/>
      <c r="U131" s="274"/>
      <c r="V131" s="274"/>
      <c r="W131" s="421" t="s">
        <v>321</v>
      </c>
      <c r="X131" s="421"/>
      <c r="Y131" s="421"/>
      <c r="Z131" s="421"/>
      <c r="AA131" s="421"/>
      <c r="AB131" s="421"/>
      <c r="AC131" s="421"/>
      <c r="AD131" s="421"/>
    </row>
    <row r="132" spans="2:30" ht="24" customHeight="1" x14ac:dyDescent="0.25">
      <c r="B132" s="422"/>
      <c r="C132" s="422"/>
      <c r="D132" s="422"/>
      <c r="E132" s="270"/>
      <c r="F132" s="270"/>
      <c r="G132" s="270"/>
      <c r="H132" s="270"/>
      <c r="I132" s="270"/>
      <c r="J132" s="270"/>
      <c r="K132" s="270"/>
      <c r="L132" s="274"/>
      <c r="M132" s="274"/>
      <c r="N132" s="274"/>
      <c r="O132" s="274"/>
      <c r="P132" s="274"/>
      <c r="Q132" s="274"/>
      <c r="R132" s="274"/>
      <c r="S132" s="274"/>
      <c r="T132" s="274"/>
      <c r="U132" s="274"/>
      <c r="V132" s="274"/>
      <c r="W132" s="421" t="s">
        <v>322</v>
      </c>
      <c r="X132" s="421"/>
      <c r="Y132" s="421"/>
      <c r="Z132" s="421"/>
      <c r="AA132" s="421"/>
      <c r="AB132" s="421"/>
      <c r="AC132" s="421"/>
      <c r="AD132" s="421"/>
    </row>
    <row r="133" spans="2:30" ht="15" customHeight="1" x14ac:dyDescent="0.25">
      <c r="B133" s="422" t="s">
        <v>52</v>
      </c>
      <c r="C133" s="422"/>
      <c r="D133" s="422"/>
      <c r="E133" s="379" t="s">
        <v>124</v>
      </c>
      <c r="F133" s="379"/>
      <c r="G133" s="379"/>
      <c r="H133" s="379"/>
      <c r="I133" s="379"/>
      <c r="J133" s="379"/>
      <c r="K133" s="379"/>
      <c r="L133" s="274" t="s">
        <v>354</v>
      </c>
      <c r="M133" s="274"/>
      <c r="N133" s="274"/>
      <c r="O133" s="274"/>
      <c r="P133" s="274"/>
      <c r="Q133" s="274"/>
      <c r="R133" s="274"/>
      <c r="S133" s="274"/>
      <c r="T133" s="274"/>
      <c r="U133" s="274"/>
      <c r="V133" s="274"/>
      <c r="W133" s="421" t="s">
        <v>324</v>
      </c>
      <c r="X133" s="421"/>
      <c r="Y133" s="421"/>
      <c r="Z133" s="421"/>
      <c r="AA133" s="421"/>
      <c r="AB133" s="421"/>
      <c r="AC133" s="421"/>
      <c r="AD133" s="421"/>
    </row>
    <row r="134" spans="2:30" ht="15" customHeight="1" x14ac:dyDescent="0.25">
      <c r="B134" s="422"/>
      <c r="C134" s="422"/>
      <c r="D134" s="422"/>
      <c r="E134" s="379"/>
      <c r="F134" s="379"/>
      <c r="G134" s="379"/>
      <c r="H134" s="379"/>
      <c r="I134" s="379"/>
      <c r="J134" s="379"/>
      <c r="K134" s="379"/>
      <c r="L134" s="274"/>
      <c r="M134" s="274"/>
      <c r="N134" s="274"/>
      <c r="O134" s="274"/>
      <c r="P134" s="274"/>
      <c r="Q134" s="274"/>
      <c r="R134" s="274"/>
      <c r="S134" s="274"/>
      <c r="T134" s="274"/>
      <c r="U134" s="274"/>
      <c r="V134" s="274"/>
      <c r="W134" s="421" t="s">
        <v>325</v>
      </c>
      <c r="X134" s="421"/>
      <c r="Y134" s="421"/>
      <c r="Z134" s="421"/>
      <c r="AA134" s="421"/>
      <c r="AB134" s="421"/>
      <c r="AC134" s="421"/>
      <c r="AD134" s="421"/>
    </row>
    <row r="135" spans="2:30" ht="15" customHeight="1" x14ac:dyDescent="0.25">
      <c r="B135" s="422"/>
      <c r="C135" s="422"/>
      <c r="D135" s="422"/>
      <c r="E135" s="379"/>
      <c r="F135" s="379"/>
      <c r="G135" s="379"/>
      <c r="H135" s="379"/>
      <c r="I135" s="379"/>
      <c r="J135" s="379"/>
      <c r="K135" s="379"/>
      <c r="L135" s="274"/>
      <c r="M135" s="274"/>
      <c r="N135" s="274"/>
      <c r="O135" s="274"/>
      <c r="P135" s="274"/>
      <c r="Q135" s="274"/>
      <c r="R135" s="274"/>
      <c r="S135" s="274"/>
      <c r="T135" s="274"/>
      <c r="U135" s="274"/>
      <c r="V135" s="274"/>
      <c r="W135" s="421" t="s">
        <v>326</v>
      </c>
      <c r="X135" s="421"/>
      <c r="Y135" s="421"/>
      <c r="Z135" s="421"/>
      <c r="AA135" s="421"/>
      <c r="AB135" s="421"/>
      <c r="AC135" s="421"/>
      <c r="AD135" s="421"/>
    </row>
    <row r="136" spans="2:30" ht="15" customHeight="1" x14ac:dyDescent="0.25">
      <c r="B136" s="422"/>
      <c r="C136" s="422"/>
      <c r="D136" s="422"/>
      <c r="E136" s="379"/>
      <c r="F136" s="379"/>
      <c r="G136" s="379"/>
      <c r="H136" s="379"/>
      <c r="I136" s="379"/>
      <c r="J136" s="379"/>
      <c r="K136" s="379"/>
      <c r="L136" s="274"/>
      <c r="M136" s="274"/>
      <c r="N136" s="274"/>
      <c r="O136" s="274"/>
      <c r="P136" s="274"/>
      <c r="Q136" s="274"/>
      <c r="R136" s="274"/>
      <c r="S136" s="274"/>
      <c r="T136" s="274"/>
      <c r="U136" s="274"/>
      <c r="V136" s="274"/>
      <c r="W136" s="421" t="s">
        <v>327</v>
      </c>
      <c r="X136" s="421"/>
      <c r="Y136" s="421"/>
      <c r="Z136" s="421"/>
      <c r="AA136" s="421"/>
      <c r="AB136" s="421"/>
      <c r="AC136" s="421"/>
      <c r="AD136" s="421"/>
    </row>
    <row r="137" spans="2:30" ht="15" customHeight="1" x14ac:dyDescent="0.25">
      <c r="B137" s="422"/>
      <c r="C137" s="422"/>
      <c r="D137" s="422"/>
      <c r="E137" s="379"/>
      <c r="F137" s="379"/>
      <c r="G137" s="379"/>
      <c r="H137" s="379"/>
      <c r="I137" s="379"/>
      <c r="J137" s="379"/>
      <c r="K137" s="379"/>
      <c r="L137" s="274"/>
      <c r="M137" s="274"/>
      <c r="N137" s="274"/>
      <c r="O137" s="274"/>
      <c r="P137" s="274"/>
      <c r="Q137" s="274"/>
      <c r="R137" s="274"/>
      <c r="S137" s="274"/>
      <c r="T137" s="274"/>
      <c r="U137" s="274"/>
      <c r="V137" s="274"/>
      <c r="W137" s="421" t="s">
        <v>328</v>
      </c>
      <c r="X137" s="421"/>
      <c r="Y137" s="421"/>
      <c r="Z137" s="421"/>
      <c r="AA137" s="421"/>
      <c r="AB137" s="421"/>
      <c r="AC137" s="421"/>
      <c r="AD137" s="421"/>
    </row>
    <row r="138" spans="2:30" ht="15" customHeight="1" x14ac:dyDescent="0.25">
      <c r="B138" s="422"/>
      <c r="C138" s="422"/>
      <c r="D138" s="422"/>
      <c r="E138" s="379"/>
      <c r="F138" s="379"/>
      <c r="G138" s="379"/>
      <c r="H138" s="379"/>
      <c r="I138" s="379"/>
      <c r="J138" s="379"/>
      <c r="K138" s="379"/>
      <c r="L138" s="274"/>
      <c r="M138" s="274"/>
      <c r="N138" s="274"/>
      <c r="O138" s="274"/>
      <c r="P138" s="274"/>
      <c r="Q138" s="274"/>
      <c r="R138" s="274"/>
      <c r="S138" s="274"/>
      <c r="T138" s="274"/>
      <c r="U138" s="274"/>
      <c r="V138" s="274"/>
      <c r="W138" s="421" t="s">
        <v>329</v>
      </c>
      <c r="X138" s="421"/>
      <c r="Y138" s="421"/>
      <c r="Z138" s="421"/>
      <c r="AA138" s="421"/>
      <c r="AB138" s="421"/>
      <c r="AC138" s="421"/>
      <c r="AD138" s="421"/>
    </row>
    <row r="139" spans="2:30" ht="15" customHeight="1" x14ac:dyDescent="0.25">
      <c r="B139" s="422"/>
      <c r="C139" s="422"/>
      <c r="D139" s="422"/>
      <c r="E139" s="379"/>
      <c r="F139" s="379"/>
      <c r="G139" s="379"/>
      <c r="H139" s="379"/>
      <c r="I139" s="379"/>
      <c r="J139" s="379"/>
      <c r="K139" s="379"/>
      <c r="L139" s="274"/>
      <c r="M139" s="274"/>
      <c r="N139" s="274"/>
      <c r="O139" s="274"/>
      <c r="P139" s="274"/>
      <c r="Q139" s="274"/>
      <c r="R139" s="274"/>
      <c r="S139" s="274"/>
      <c r="T139" s="274"/>
      <c r="U139" s="274"/>
      <c r="V139" s="274"/>
      <c r="W139" s="421" t="s">
        <v>330</v>
      </c>
      <c r="X139" s="421"/>
      <c r="Y139" s="421"/>
      <c r="Z139" s="421"/>
      <c r="AA139" s="421"/>
      <c r="AB139" s="421"/>
      <c r="AC139" s="421"/>
      <c r="AD139" s="421"/>
    </row>
    <row r="140" spans="2:30" ht="24" customHeight="1" x14ac:dyDescent="0.25">
      <c r="B140" s="422"/>
      <c r="C140" s="422"/>
      <c r="D140" s="422"/>
      <c r="E140" s="379"/>
      <c r="F140" s="379"/>
      <c r="G140" s="379"/>
      <c r="H140" s="379"/>
      <c r="I140" s="379"/>
      <c r="J140" s="379"/>
      <c r="K140" s="379"/>
      <c r="L140" s="274"/>
      <c r="M140" s="274"/>
      <c r="N140" s="274"/>
      <c r="O140" s="274"/>
      <c r="P140" s="274"/>
      <c r="Q140" s="274"/>
      <c r="R140" s="274"/>
      <c r="S140" s="274"/>
      <c r="T140" s="274"/>
      <c r="U140" s="274"/>
      <c r="V140" s="274"/>
      <c r="W140" s="421" t="s">
        <v>772</v>
      </c>
      <c r="X140" s="421"/>
      <c r="Y140" s="421"/>
      <c r="Z140" s="421"/>
      <c r="AA140" s="421"/>
      <c r="AB140" s="421"/>
      <c r="AC140" s="421"/>
      <c r="AD140" s="421"/>
    </row>
    <row r="141" spans="2:30" ht="15" customHeight="1" x14ac:dyDescent="0.25">
      <c r="B141" s="422"/>
      <c r="C141" s="422"/>
      <c r="D141" s="422"/>
      <c r="E141" s="379"/>
      <c r="F141" s="379"/>
      <c r="G141" s="379"/>
      <c r="H141" s="379"/>
      <c r="I141" s="379"/>
      <c r="J141" s="379"/>
      <c r="K141" s="379"/>
      <c r="L141" s="274"/>
      <c r="M141" s="274"/>
      <c r="N141" s="274"/>
      <c r="O141" s="274"/>
      <c r="P141" s="274"/>
      <c r="Q141" s="274"/>
      <c r="R141" s="274"/>
      <c r="S141" s="274"/>
      <c r="T141" s="274"/>
      <c r="U141" s="274"/>
      <c r="V141" s="274"/>
      <c r="W141" s="421" t="s">
        <v>331</v>
      </c>
      <c r="X141" s="421"/>
      <c r="Y141" s="421"/>
      <c r="Z141" s="421"/>
      <c r="AA141" s="421"/>
      <c r="AB141" s="421"/>
      <c r="AC141" s="421"/>
      <c r="AD141" s="421"/>
    </row>
    <row r="142" spans="2:30" ht="15" customHeight="1" x14ac:dyDescent="0.25">
      <c r="B142" s="422"/>
      <c r="C142" s="422"/>
      <c r="D142" s="422"/>
      <c r="E142" s="379"/>
      <c r="F142" s="379"/>
      <c r="G142" s="379"/>
      <c r="H142" s="379"/>
      <c r="I142" s="379"/>
      <c r="J142" s="379"/>
      <c r="K142" s="379"/>
      <c r="L142" s="274"/>
      <c r="M142" s="274"/>
      <c r="N142" s="274"/>
      <c r="O142" s="274"/>
      <c r="P142" s="274"/>
      <c r="Q142" s="274"/>
      <c r="R142" s="274"/>
      <c r="S142" s="274"/>
      <c r="T142" s="274"/>
      <c r="U142" s="274"/>
      <c r="V142" s="274"/>
      <c r="W142" s="421" t="s">
        <v>332</v>
      </c>
      <c r="X142" s="421"/>
      <c r="Y142" s="421"/>
      <c r="Z142" s="421"/>
      <c r="AA142" s="421"/>
      <c r="AB142" s="421"/>
      <c r="AC142" s="421"/>
      <c r="AD142" s="421"/>
    </row>
    <row r="143" spans="2:30" ht="15" customHeight="1" x14ac:dyDescent="0.25">
      <c r="B143" s="422"/>
      <c r="C143" s="422"/>
      <c r="D143" s="422"/>
      <c r="E143" s="379"/>
      <c r="F143" s="379"/>
      <c r="G143" s="379"/>
      <c r="H143" s="379"/>
      <c r="I143" s="379"/>
      <c r="J143" s="379"/>
      <c r="K143" s="379"/>
      <c r="L143" s="274"/>
      <c r="M143" s="274"/>
      <c r="N143" s="274"/>
      <c r="O143" s="274"/>
      <c r="P143" s="274"/>
      <c r="Q143" s="274"/>
      <c r="R143" s="274"/>
      <c r="S143" s="274"/>
      <c r="T143" s="274"/>
      <c r="U143" s="274"/>
      <c r="V143" s="274"/>
      <c r="W143" s="421" t="s">
        <v>333</v>
      </c>
      <c r="X143" s="421"/>
      <c r="Y143" s="421"/>
      <c r="Z143" s="421"/>
      <c r="AA143" s="421"/>
      <c r="AB143" s="421"/>
      <c r="AC143" s="421"/>
      <c r="AD143" s="421"/>
    </row>
    <row r="144" spans="2:30" ht="15" customHeight="1" x14ac:dyDescent="0.25">
      <c r="B144" s="422"/>
      <c r="C144" s="422"/>
      <c r="D144" s="422"/>
      <c r="E144" s="379"/>
      <c r="F144" s="379"/>
      <c r="G144" s="379"/>
      <c r="H144" s="379"/>
      <c r="I144" s="379"/>
      <c r="J144" s="379"/>
      <c r="K144" s="379"/>
      <c r="L144" s="274"/>
      <c r="M144" s="274"/>
      <c r="N144" s="274"/>
      <c r="O144" s="274"/>
      <c r="P144" s="274"/>
      <c r="Q144" s="274"/>
      <c r="R144" s="274"/>
      <c r="S144" s="274"/>
      <c r="T144" s="274"/>
      <c r="U144" s="274"/>
      <c r="V144" s="274"/>
      <c r="W144" s="421" t="s">
        <v>334</v>
      </c>
      <c r="X144" s="421"/>
      <c r="Y144" s="421"/>
      <c r="Z144" s="421"/>
      <c r="AA144" s="421"/>
      <c r="AB144" s="421"/>
      <c r="AC144" s="421"/>
      <c r="AD144" s="421"/>
    </row>
    <row r="145" spans="2:30" ht="15" customHeight="1" x14ac:dyDescent="0.25">
      <c r="B145" s="422"/>
      <c r="C145" s="422"/>
      <c r="D145" s="422"/>
      <c r="E145" s="379"/>
      <c r="F145" s="379"/>
      <c r="G145" s="379"/>
      <c r="H145" s="379"/>
      <c r="I145" s="379"/>
      <c r="J145" s="379"/>
      <c r="K145" s="379"/>
      <c r="L145" s="274"/>
      <c r="M145" s="274"/>
      <c r="N145" s="274"/>
      <c r="O145" s="274"/>
      <c r="P145" s="274"/>
      <c r="Q145" s="274"/>
      <c r="R145" s="274"/>
      <c r="S145" s="274"/>
      <c r="T145" s="274"/>
      <c r="U145" s="274"/>
      <c r="V145" s="274"/>
      <c r="W145" s="421" t="s">
        <v>335</v>
      </c>
      <c r="X145" s="421"/>
      <c r="Y145" s="421"/>
      <c r="Z145" s="421"/>
      <c r="AA145" s="421"/>
      <c r="AB145" s="421"/>
      <c r="AC145" s="421"/>
      <c r="AD145" s="421"/>
    </row>
    <row r="146" spans="2:30" ht="15" customHeight="1" x14ac:dyDescent="0.25">
      <c r="B146" s="422"/>
      <c r="C146" s="422"/>
      <c r="D146" s="422"/>
      <c r="E146" s="379"/>
      <c r="F146" s="379"/>
      <c r="G146" s="379"/>
      <c r="H146" s="379"/>
      <c r="I146" s="379"/>
      <c r="J146" s="379"/>
      <c r="K146" s="379"/>
      <c r="L146" s="274"/>
      <c r="M146" s="274"/>
      <c r="N146" s="274"/>
      <c r="O146" s="274"/>
      <c r="P146" s="274"/>
      <c r="Q146" s="274"/>
      <c r="R146" s="274"/>
      <c r="S146" s="274"/>
      <c r="T146" s="274"/>
      <c r="U146" s="274"/>
      <c r="V146" s="274"/>
      <c r="W146" s="421" t="s">
        <v>336</v>
      </c>
      <c r="X146" s="421"/>
      <c r="Y146" s="421"/>
      <c r="Z146" s="421"/>
      <c r="AA146" s="421"/>
      <c r="AB146" s="421"/>
      <c r="AC146" s="421"/>
      <c r="AD146" s="421"/>
    </row>
    <row r="147" spans="2:30" ht="15" customHeight="1" x14ac:dyDescent="0.25">
      <c r="B147" s="422"/>
      <c r="C147" s="422"/>
      <c r="D147" s="422"/>
      <c r="E147" s="379"/>
      <c r="F147" s="379"/>
      <c r="G147" s="379"/>
      <c r="H147" s="379"/>
      <c r="I147" s="379"/>
      <c r="J147" s="379"/>
      <c r="K147" s="379"/>
      <c r="L147" s="274"/>
      <c r="M147" s="274"/>
      <c r="N147" s="274"/>
      <c r="O147" s="274"/>
      <c r="P147" s="274"/>
      <c r="Q147" s="274"/>
      <c r="R147" s="274"/>
      <c r="S147" s="274"/>
      <c r="T147" s="274"/>
      <c r="U147" s="274"/>
      <c r="V147" s="274"/>
      <c r="W147" s="421" t="s">
        <v>337</v>
      </c>
      <c r="X147" s="421"/>
      <c r="Y147" s="421"/>
      <c r="Z147" s="421"/>
      <c r="AA147" s="421"/>
      <c r="AB147" s="421"/>
      <c r="AC147" s="421"/>
      <c r="AD147" s="421"/>
    </row>
    <row r="148" spans="2:30" ht="15" customHeight="1" x14ac:dyDescent="0.25">
      <c r="B148" s="422"/>
      <c r="C148" s="422"/>
      <c r="D148" s="422"/>
      <c r="E148" s="379"/>
      <c r="F148" s="379"/>
      <c r="G148" s="379"/>
      <c r="H148" s="379"/>
      <c r="I148" s="379"/>
      <c r="J148" s="379"/>
      <c r="K148" s="379"/>
      <c r="L148" s="274"/>
      <c r="M148" s="274"/>
      <c r="N148" s="274"/>
      <c r="O148" s="274"/>
      <c r="P148" s="274"/>
      <c r="Q148" s="274"/>
      <c r="R148" s="274"/>
      <c r="S148" s="274"/>
      <c r="T148" s="274"/>
      <c r="U148" s="274"/>
      <c r="V148" s="274"/>
      <c r="W148" s="421" t="s">
        <v>338</v>
      </c>
      <c r="X148" s="421"/>
      <c r="Y148" s="421"/>
      <c r="Z148" s="421"/>
      <c r="AA148" s="421"/>
      <c r="AB148" s="421"/>
      <c r="AC148" s="421"/>
      <c r="AD148" s="421"/>
    </row>
    <row r="149" spans="2:30" ht="15" customHeight="1" x14ac:dyDescent="0.25">
      <c r="B149" s="422"/>
      <c r="C149" s="422"/>
      <c r="D149" s="422"/>
      <c r="E149" s="379"/>
      <c r="F149" s="379"/>
      <c r="G149" s="379"/>
      <c r="H149" s="379"/>
      <c r="I149" s="379"/>
      <c r="J149" s="379"/>
      <c r="K149" s="379"/>
      <c r="L149" s="274"/>
      <c r="M149" s="274"/>
      <c r="N149" s="274"/>
      <c r="O149" s="274"/>
      <c r="P149" s="274"/>
      <c r="Q149" s="274"/>
      <c r="R149" s="274"/>
      <c r="S149" s="274"/>
      <c r="T149" s="274"/>
      <c r="U149" s="274"/>
      <c r="V149" s="274"/>
      <c r="W149" s="421" t="s">
        <v>339</v>
      </c>
      <c r="X149" s="421"/>
      <c r="Y149" s="421"/>
      <c r="Z149" s="421"/>
      <c r="AA149" s="421"/>
      <c r="AB149" s="421"/>
      <c r="AC149" s="421"/>
      <c r="AD149" s="421"/>
    </row>
    <row r="150" spans="2:30" ht="15" customHeight="1" x14ac:dyDescent="0.25">
      <c r="B150" s="422"/>
      <c r="C150" s="422"/>
      <c r="D150" s="422"/>
      <c r="E150" s="379"/>
      <c r="F150" s="379"/>
      <c r="G150" s="379"/>
      <c r="H150" s="379"/>
      <c r="I150" s="379"/>
      <c r="J150" s="379"/>
      <c r="K150" s="379"/>
      <c r="L150" s="274"/>
      <c r="M150" s="274"/>
      <c r="N150" s="274"/>
      <c r="O150" s="274"/>
      <c r="P150" s="274"/>
      <c r="Q150" s="274"/>
      <c r="R150" s="274"/>
      <c r="S150" s="274"/>
      <c r="T150" s="274"/>
      <c r="U150" s="274"/>
      <c r="V150" s="274"/>
      <c r="W150" s="421" t="s">
        <v>340</v>
      </c>
      <c r="X150" s="421"/>
      <c r="Y150" s="421"/>
      <c r="Z150" s="421"/>
      <c r="AA150" s="421"/>
      <c r="AB150" s="421"/>
      <c r="AC150" s="421"/>
      <c r="AD150" s="421"/>
    </row>
    <row r="151" spans="2:30" ht="15" customHeight="1" x14ac:dyDescent="0.25">
      <c r="B151" s="422"/>
      <c r="C151" s="422"/>
      <c r="D151" s="422"/>
      <c r="E151" s="379"/>
      <c r="F151" s="379"/>
      <c r="G151" s="379"/>
      <c r="H151" s="379"/>
      <c r="I151" s="379"/>
      <c r="J151" s="379"/>
      <c r="K151" s="379"/>
      <c r="L151" s="274"/>
      <c r="M151" s="274"/>
      <c r="N151" s="274"/>
      <c r="O151" s="274"/>
      <c r="P151" s="274"/>
      <c r="Q151" s="274"/>
      <c r="R151" s="274"/>
      <c r="S151" s="274"/>
      <c r="T151" s="274"/>
      <c r="U151" s="274"/>
      <c r="V151" s="274"/>
      <c r="W151" s="421" t="s">
        <v>341</v>
      </c>
      <c r="X151" s="421"/>
      <c r="Y151" s="421"/>
      <c r="Z151" s="421"/>
      <c r="AA151" s="421"/>
      <c r="AB151" s="421"/>
      <c r="AC151" s="421"/>
      <c r="AD151" s="421"/>
    </row>
    <row r="152" spans="2:30" ht="15" customHeight="1" x14ac:dyDescent="0.25">
      <c r="B152" s="422"/>
      <c r="C152" s="422"/>
      <c r="D152" s="422"/>
      <c r="E152" s="379"/>
      <c r="F152" s="379"/>
      <c r="G152" s="379"/>
      <c r="H152" s="379"/>
      <c r="I152" s="379"/>
      <c r="J152" s="379"/>
      <c r="K152" s="379"/>
      <c r="L152" s="274"/>
      <c r="M152" s="274"/>
      <c r="N152" s="274"/>
      <c r="O152" s="274"/>
      <c r="P152" s="274"/>
      <c r="Q152" s="274"/>
      <c r="R152" s="274"/>
      <c r="S152" s="274"/>
      <c r="T152" s="274"/>
      <c r="U152" s="274"/>
      <c r="V152" s="274"/>
      <c r="W152" s="421" t="s">
        <v>342</v>
      </c>
      <c r="X152" s="421"/>
      <c r="Y152" s="421"/>
      <c r="Z152" s="421"/>
      <c r="AA152" s="421"/>
      <c r="AB152" s="421"/>
      <c r="AC152" s="421"/>
      <c r="AD152" s="421"/>
    </row>
    <row r="153" spans="2:30" ht="15" customHeight="1" x14ac:dyDescent="0.25">
      <c r="B153" s="422"/>
      <c r="C153" s="422"/>
      <c r="D153" s="422"/>
      <c r="E153" s="379"/>
      <c r="F153" s="379"/>
      <c r="G153" s="379"/>
      <c r="H153" s="379"/>
      <c r="I153" s="379"/>
      <c r="J153" s="379"/>
      <c r="K153" s="379"/>
      <c r="L153" s="274"/>
      <c r="M153" s="274"/>
      <c r="N153" s="274"/>
      <c r="O153" s="274"/>
      <c r="P153" s="274"/>
      <c r="Q153" s="274"/>
      <c r="R153" s="274"/>
      <c r="S153" s="274"/>
      <c r="T153" s="274"/>
      <c r="U153" s="274"/>
      <c r="V153" s="274"/>
      <c r="W153" s="421" t="s">
        <v>343</v>
      </c>
      <c r="X153" s="421"/>
      <c r="Y153" s="421"/>
      <c r="Z153" s="421"/>
      <c r="AA153" s="421"/>
      <c r="AB153" s="421"/>
      <c r="AC153" s="421"/>
      <c r="AD153" s="421"/>
    </row>
    <row r="154" spans="2:30" ht="15" customHeight="1" x14ac:dyDescent="0.25">
      <c r="B154" s="422"/>
      <c r="C154" s="422"/>
      <c r="D154" s="422"/>
      <c r="E154" s="379"/>
      <c r="F154" s="379"/>
      <c r="G154" s="379"/>
      <c r="H154" s="379"/>
      <c r="I154" s="379"/>
      <c r="J154" s="379"/>
      <c r="K154" s="379"/>
      <c r="L154" s="274"/>
      <c r="M154" s="274"/>
      <c r="N154" s="274"/>
      <c r="O154" s="274"/>
      <c r="P154" s="274"/>
      <c r="Q154" s="274"/>
      <c r="R154" s="274"/>
      <c r="S154" s="274"/>
      <c r="T154" s="274"/>
      <c r="U154" s="274"/>
      <c r="V154" s="274"/>
      <c r="W154" s="421" t="s">
        <v>344</v>
      </c>
      <c r="X154" s="421"/>
      <c r="Y154" s="421"/>
      <c r="Z154" s="421"/>
      <c r="AA154" s="421"/>
      <c r="AB154" s="421"/>
      <c r="AC154" s="421"/>
      <c r="AD154" s="421"/>
    </row>
    <row r="155" spans="2:30" ht="15" customHeight="1" x14ac:dyDescent="0.25">
      <c r="B155" s="422"/>
      <c r="C155" s="422"/>
      <c r="D155" s="422"/>
      <c r="E155" s="379"/>
      <c r="F155" s="379"/>
      <c r="G155" s="379"/>
      <c r="H155" s="379"/>
      <c r="I155" s="379"/>
      <c r="J155" s="379"/>
      <c r="K155" s="379"/>
      <c r="L155" s="274"/>
      <c r="M155" s="274"/>
      <c r="N155" s="274"/>
      <c r="O155" s="274"/>
      <c r="P155" s="274"/>
      <c r="Q155" s="274"/>
      <c r="R155" s="274"/>
      <c r="S155" s="274"/>
      <c r="T155" s="274"/>
      <c r="U155" s="274"/>
      <c r="V155" s="274"/>
      <c r="W155" s="421" t="s">
        <v>345</v>
      </c>
      <c r="X155" s="421"/>
      <c r="Y155" s="421"/>
      <c r="Z155" s="421"/>
      <c r="AA155" s="421"/>
      <c r="AB155" s="421"/>
      <c r="AC155" s="421"/>
      <c r="AD155" s="421"/>
    </row>
    <row r="156" spans="2:30" ht="15" customHeight="1" x14ac:dyDescent="0.25">
      <c r="B156" s="422"/>
      <c r="C156" s="422"/>
      <c r="D156" s="422"/>
      <c r="E156" s="379"/>
      <c r="F156" s="379"/>
      <c r="G156" s="379"/>
      <c r="H156" s="379"/>
      <c r="I156" s="379"/>
      <c r="J156" s="379"/>
      <c r="K156" s="379"/>
      <c r="L156" s="274"/>
      <c r="M156" s="274"/>
      <c r="N156" s="274"/>
      <c r="O156" s="274"/>
      <c r="P156" s="274"/>
      <c r="Q156" s="274"/>
      <c r="R156" s="274"/>
      <c r="S156" s="274"/>
      <c r="T156" s="274"/>
      <c r="U156" s="274"/>
      <c r="V156" s="274"/>
      <c r="W156" s="421" t="s">
        <v>346</v>
      </c>
      <c r="X156" s="421"/>
      <c r="Y156" s="421"/>
      <c r="Z156" s="421"/>
      <c r="AA156" s="421"/>
      <c r="AB156" s="421"/>
      <c r="AC156" s="421"/>
      <c r="AD156" s="421"/>
    </row>
    <row r="157" spans="2:30" ht="15" customHeight="1" x14ac:dyDescent="0.25">
      <c r="B157" s="422"/>
      <c r="C157" s="422"/>
      <c r="D157" s="422"/>
      <c r="E157" s="379"/>
      <c r="F157" s="379"/>
      <c r="G157" s="379"/>
      <c r="H157" s="379"/>
      <c r="I157" s="379"/>
      <c r="J157" s="379"/>
      <c r="K157" s="379"/>
      <c r="L157" s="274"/>
      <c r="M157" s="274"/>
      <c r="N157" s="274"/>
      <c r="O157" s="274"/>
      <c r="P157" s="274"/>
      <c r="Q157" s="274"/>
      <c r="R157" s="274"/>
      <c r="S157" s="274"/>
      <c r="T157" s="274"/>
      <c r="U157" s="274"/>
      <c r="V157" s="274"/>
      <c r="W157" s="421" t="s">
        <v>347</v>
      </c>
      <c r="X157" s="421"/>
      <c r="Y157" s="421"/>
      <c r="Z157" s="421"/>
      <c r="AA157" s="421"/>
      <c r="AB157" s="421"/>
      <c r="AC157" s="421"/>
      <c r="AD157" s="421"/>
    </row>
    <row r="158" spans="2:30" ht="15" customHeight="1" x14ac:dyDescent="0.25">
      <c r="B158" s="422"/>
      <c r="C158" s="422"/>
      <c r="D158" s="422"/>
      <c r="E158" s="379"/>
      <c r="F158" s="379"/>
      <c r="G158" s="379"/>
      <c r="H158" s="379"/>
      <c r="I158" s="379"/>
      <c r="J158" s="379"/>
      <c r="K158" s="379"/>
      <c r="L158" s="274"/>
      <c r="M158" s="274"/>
      <c r="N158" s="274"/>
      <c r="O158" s="274"/>
      <c r="P158" s="274"/>
      <c r="Q158" s="274"/>
      <c r="R158" s="274"/>
      <c r="S158" s="274"/>
      <c r="T158" s="274"/>
      <c r="U158" s="274"/>
      <c r="V158" s="274"/>
      <c r="W158" s="421" t="s">
        <v>348</v>
      </c>
      <c r="X158" s="421"/>
      <c r="Y158" s="421"/>
      <c r="Z158" s="421"/>
      <c r="AA158" s="421"/>
      <c r="AB158" s="421"/>
      <c r="AC158" s="421"/>
      <c r="AD158" s="421"/>
    </row>
    <row r="159" spans="2:30" ht="15" customHeight="1" x14ac:dyDescent="0.25">
      <c r="B159" s="422"/>
      <c r="C159" s="422"/>
      <c r="D159" s="422"/>
      <c r="E159" s="379"/>
      <c r="F159" s="379"/>
      <c r="G159" s="379"/>
      <c r="H159" s="379"/>
      <c r="I159" s="379"/>
      <c r="J159" s="379"/>
      <c r="K159" s="379"/>
      <c r="L159" s="274"/>
      <c r="M159" s="274"/>
      <c r="N159" s="274"/>
      <c r="O159" s="274"/>
      <c r="P159" s="274"/>
      <c r="Q159" s="274"/>
      <c r="R159" s="274"/>
      <c r="S159" s="274"/>
      <c r="T159" s="274"/>
      <c r="U159" s="274"/>
      <c r="V159" s="274"/>
      <c r="W159" s="421" t="s">
        <v>349</v>
      </c>
      <c r="X159" s="421"/>
      <c r="Y159" s="421"/>
      <c r="Z159" s="421"/>
      <c r="AA159" s="421"/>
      <c r="AB159" s="421"/>
      <c r="AC159" s="421"/>
      <c r="AD159" s="421"/>
    </row>
    <row r="160" spans="2:30" ht="15" customHeight="1" x14ac:dyDescent="0.25">
      <c r="B160" s="422"/>
      <c r="C160" s="422"/>
      <c r="D160" s="422"/>
      <c r="E160" s="379"/>
      <c r="F160" s="379"/>
      <c r="G160" s="379"/>
      <c r="H160" s="379"/>
      <c r="I160" s="379"/>
      <c r="J160" s="379"/>
      <c r="K160" s="379"/>
      <c r="L160" s="274"/>
      <c r="M160" s="274"/>
      <c r="N160" s="274"/>
      <c r="O160" s="274"/>
      <c r="P160" s="274"/>
      <c r="Q160" s="274"/>
      <c r="R160" s="274"/>
      <c r="S160" s="274"/>
      <c r="T160" s="274"/>
      <c r="U160" s="274"/>
      <c r="V160" s="274"/>
      <c r="W160" s="421" t="s">
        <v>771</v>
      </c>
      <c r="X160" s="421"/>
      <c r="Y160" s="421"/>
      <c r="Z160" s="421"/>
      <c r="AA160" s="421"/>
      <c r="AB160" s="421"/>
      <c r="AC160" s="421"/>
      <c r="AD160" s="421"/>
    </row>
    <row r="161" spans="2:30" ht="15" customHeight="1" x14ac:dyDescent="0.25">
      <c r="B161" s="422"/>
      <c r="C161" s="422"/>
      <c r="D161" s="422"/>
      <c r="E161" s="379"/>
      <c r="F161" s="379"/>
      <c r="G161" s="379"/>
      <c r="H161" s="379"/>
      <c r="I161" s="379"/>
      <c r="J161" s="379"/>
      <c r="K161" s="379"/>
      <c r="L161" s="274"/>
      <c r="M161" s="274"/>
      <c r="N161" s="274"/>
      <c r="O161" s="274"/>
      <c r="P161" s="274"/>
      <c r="Q161" s="274"/>
      <c r="R161" s="274"/>
      <c r="S161" s="274"/>
      <c r="T161" s="274"/>
      <c r="U161" s="274"/>
      <c r="V161" s="274"/>
      <c r="W161" s="421" t="s">
        <v>350</v>
      </c>
      <c r="X161" s="421"/>
      <c r="Y161" s="421"/>
      <c r="Z161" s="421"/>
      <c r="AA161" s="421"/>
      <c r="AB161" s="421"/>
      <c r="AC161" s="421"/>
      <c r="AD161" s="421"/>
    </row>
    <row r="162" spans="2:30" ht="15" customHeight="1" x14ac:dyDescent="0.25">
      <c r="B162" s="422"/>
      <c r="C162" s="422"/>
      <c r="D162" s="422"/>
      <c r="E162" s="379"/>
      <c r="F162" s="379"/>
      <c r="G162" s="379"/>
      <c r="H162" s="379"/>
      <c r="I162" s="379"/>
      <c r="J162" s="379"/>
      <c r="K162" s="379"/>
      <c r="L162" s="274"/>
      <c r="M162" s="274"/>
      <c r="N162" s="274"/>
      <c r="O162" s="274"/>
      <c r="P162" s="274"/>
      <c r="Q162" s="274"/>
      <c r="R162" s="274"/>
      <c r="S162" s="274"/>
      <c r="T162" s="274"/>
      <c r="U162" s="274"/>
      <c r="V162" s="274"/>
      <c r="W162" s="421" t="s">
        <v>351</v>
      </c>
      <c r="X162" s="421"/>
      <c r="Y162" s="421"/>
      <c r="Z162" s="421"/>
      <c r="AA162" s="421"/>
      <c r="AB162" s="421"/>
      <c r="AC162" s="421"/>
      <c r="AD162" s="421"/>
    </row>
    <row r="163" spans="2:30" ht="15" customHeight="1" x14ac:dyDescent="0.25">
      <c r="B163" s="422"/>
      <c r="C163" s="422"/>
      <c r="D163" s="422"/>
      <c r="E163" s="379"/>
      <c r="F163" s="379"/>
      <c r="G163" s="379"/>
      <c r="H163" s="379"/>
      <c r="I163" s="379"/>
      <c r="J163" s="379"/>
      <c r="K163" s="379"/>
      <c r="L163" s="274"/>
      <c r="M163" s="274"/>
      <c r="N163" s="274"/>
      <c r="O163" s="274"/>
      <c r="P163" s="274"/>
      <c r="Q163" s="274"/>
      <c r="R163" s="274"/>
      <c r="S163" s="274"/>
      <c r="T163" s="274"/>
      <c r="U163" s="274"/>
      <c r="V163" s="274"/>
      <c r="W163" s="421" t="s">
        <v>352</v>
      </c>
      <c r="X163" s="421"/>
      <c r="Y163" s="421"/>
      <c r="Z163" s="421"/>
      <c r="AA163" s="421"/>
      <c r="AB163" s="421"/>
      <c r="AC163" s="421"/>
      <c r="AD163" s="421"/>
    </row>
    <row r="164" spans="2:30" ht="15" customHeight="1" x14ac:dyDescent="0.25">
      <c r="B164" s="422"/>
      <c r="C164" s="422"/>
      <c r="D164" s="422"/>
      <c r="E164" s="379"/>
      <c r="F164" s="379"/>
      <c r="G164" s="379"/>
      <c r="H164" s="379"/>
      <c r="I164" s="379"/>
      <c r="J164" s="379"/>
      <c r="K164" s="379"/>
      <c r="L164" s="274"/>
      <c r="M164" s="274"/>
      <c r="N164" s="274"/>
      <c r="O164" s="274"/>
      <c r="P164" s="274"/>
      <c r="Q164" s="274"/>
      <c r="R164" s="274"/>
      <c r="S164" s="274"/>
      <c r="T164" s="274"/>
      <c r="U164" s="274"/>
      <c r="V164" s="274"/>
      <c r="W164" s="421" t="s">
        <v>353</v>
      </c>
      <c r="X164" s="421"/>
      <c r="Y164" s="421"/>
      <c r="Z164" s="421"/>
      <c r="AA164" s="421"/>
      <c r="AB164" s="421"/>
      <c r="AC164" s="421"/>
      <c r="AD164" s="421"/>
    </row>
    <row r="165" spans="2:30" ht="15" customHeight="1" x14ac:dyDescent="0.25">
      <c r="B165" s="422" t="s">
        <v>30</v>
      </c>
      <c r="C165" s="422"/>
      <c r="D165" s="422"/>
      <c r="E165" s="379" t="s">
        <v>125</v>
      </c>
      <c r="F165" s="379"/>
      <c r="G165" s="379"/>
      <c r="H165" s="379"/>
      <c r="I165" s="379"/>
      <c r="J165" s="379"/>
      <c r="K165" s="379"/>
      <c r="L165" s="274" t="s">
        <v>370</v>
      </c>
      <c r="M165" s="274"/>
      <c r="N165" s="274"/>
      <c r="O165" s="274"/>
      <c r="P165" s="274"/>
      <c r="Q165" s="274"/>
      <c r="R165" s="274"/>
      <c r="S165" s="274"/>
      <c r="T165" s="274"/>
      <c r="U165" s="274"/>
      <c r="V165" s="274"/>
      <c r="W165" s="421" t="s">
        <v>355</v>
      </c>
      <c r="X165" s="421"/>
      <c r="Y165" s="421"/>
      <c r="Z165" s="421"/>
      <c r="AA165" s="421"/>
      <c r="AB165" s="421"/>
      <c r="AC165" s="421"/>
      <c r="AD165" s="421"/>
    </row>
    <row r="166" spans="2:30" ht="15" customHeight="1" x14ac:dyDescent="0.25">
      <c r="B166" s="422"/>
      <c r="C166" s="422"/>
      <c r="D166" s="422"/>
      <c r="E166" s="379"/>
      <c r="F166" s="379"/>
      <c r="G166" s="379"/>
      <c r="H166" s="379"/>
      <c r="I166" s="379"/>
      <c r="J166" s="379"/>
      <c r="K166" s="379"/>
      <c r="L166" s="274"/>
      <c r="M166" s="274"/>
      <c r="N166" s="274"/>
      <c r="O166" s="274"/>
      <c r="P166" s="274"/>
      <c r="Q166" s="274"/>
      <c r="R166" s="274"/>
      <c r="S166" s="274"/>
      <c r="T166" s="274"/>
      <c r="U166" s="274"/>
      <c r="V166" s="274"/>
      <c r="W166" s="421" t="s">
        <v>356</v>
      </c>
      <c r="X166" s="421"/>
      <c r="Y166" s="421"/>
      <c r="Z166" s="421"/>
      <c r="AA166" s="421"/>
      <c r="AB166" s="421"/>
      <c r="AC166" s="421"/>
      <c r="AD166" s="421"/>
    </row>
    <row r="167" spans="2:30" ht="15" customHeight="1" x14ac:dyDescent="0.25">
      <c r="B167" s="422"/>
      <c r="C167" s="422"/>
      <c r="D167" s="422"/>
      <c r="E167" s="379"/>
      <c r="F167" s="379"/>
      <c r="G167" s="379"/>
      <c r="H167" s="379"/>
      <c r="I167" s="379"/>
      <c r="J167" s="379"/>
      <c r="K167" s="379"/>
      <c r="L167" s="274"/>
      <c r="M167" s="274"/>
      <c r="N167" s="274"/>
      <c r="O167" s="274"/>
      <c r="P167" s="274"/>
      <c r="Q167" s="274"/>
      <c r="R167" s="274"/>
      <c r="S167" s="274"/>
      <c r="T167" s="274"/>
      <c r="U167" s="274"/>
      <c r="V167" s="274"/>
      <c r="W167" s="421" t="s">
        <v>357</v>
      </c>
      <c r="X167" s="421"/>
      <c r="Y167" s="421"/>
      <c r="Z167" s="421"/>
      <c r="AA167" s="421"/>
      <c r="AB167" s="421"/>
      <c r="AC167" s="421"/>
      <c r="AD167" s="421"/>
    </row>
    <row r="168" spans="2:30" ht="15" customHeight="1" x14ac:dyDescent="0.25">
      <c r="B168" s="422"/>
      <c r="C168" s="422"/>
      <c r="D168" s="422"/>
      <c r="E168" s="379"/>
      <c r="F168" s="379"/>
      <c r="G168" s="379"/>
      <c r="H168" s="379"/>
      <c r="I168" s="379"/>
      <c r="J168" s="379"/>
      <c r="K168" s="379"/>
      <c r="L168" s="274"/>
      <c r="M168" s="274"/>
      <c r="N168" s="274"/>
      <c r="O168" s="274"/>
      <c r="P168" s="274"/>
      <c r="Q168" s="274"/>
      <c r="R168" s="274"/>
      <c r="S168" s="274"/>
      <c r="T168" s="274"/>
      <c r="U168" s="274"/>
      <c r="V168" s="274"/>
      <c r="W168" s="421" t="s">
        <v>358</v>
      </c>
      <c r="X168" s="421"/>
      <c r="Y168" s="421"/>
      <c r="Z168" s="421"/>
      <c r="AA168" s="421"/>
      <c r="AB168" s="421"/>
      <c r="AC168" s="421"/>
      <c r="AD168" s="421"/>
    </row>
    <row r="169" spans="2:30" ht="15" customHeight="1" x14ac:dyDescent="0.25">
      <c r="B169" s="422"/>
      <c r="C169" s="422"/>
      <c r="D169" s="422"/>
      <c r="E169" s="379"/>
      <c r="F169" s="379"/>
      <c r="G169" s="379"/>
      <c r="H169" s="379"/>
      <c r="I169" s="379"/>
      <c r="J169" s="379"/>
      <c r="K169" s="379"/>
      <c r="L169" s="274"/>
      <c r="M169" s="274"/>
      <c r="N169" s="274"/>
      <c r="O169" s="274"/>
      <c r="P169" s="274"/>
      <c r="Q169" s="274"/>
      <c r="R169" s="274"/>
      <c r="S169" s="274"/>
      <c r="T169" s="274"/>
      <c r="U169" s="274"/>
      <c r="V169" s="274"/>
      <c r="W169" s="421" t="s">
        <v>770</v>
      </c>
      <c r="X169" s="421"/>
      <c r="Y169" s="421"/>
      <c r="Z169" s="421"/>
      <c r="AA169" s="421"/>
      <c r="AB169" s="421"/>
      <c r="AC169" s="421"/>
      <c r="AD169" s="421"/>
    </row>
    <row r="170" spans="2:30" ht="15" customHeight="1" x14ac:dyDescent="0.25">
      <c r="B170" s="422"/>
      <c r="C170" s="422"/>
      <c r="D170" s="422"/>
      <c r="E170" s="379"/>
      <c r="F170" s="379"/>
      <c r="G170" s="379"/>
      <c r="H170" s="379"/>
      <c r="I170" s="379"/>
      <c r="J170" s="379"/>
      <c r="K170" s="379"/>
      <c r="L170" s="274"/>
      <c r="M170" s="274"/>
      <c r="N170" s="274"/>
      <c r="O170" s="274"/>
      <c r="P170" s="274"/>
      <c r="Q170" s="274"/>
      <c r="R170" s="274"/>
      <c r="S170" s="274"/>
      <c r="T170" s="274"/>
      <c r="U170" s="274"/>
      <c r="V170" s="274"/>
      <c r="W170" s="421" t="s">
        <v>359</v>
      </c>
      <c r="X170" s="421"/>
      <c r="Y170" s="421"/>
      <c r="Z170" s="421"/>
      <c r="AA170" s="421"/>
      <c r="AB170" s="421"/>
      <c r="AC170" s="421"/>
      <c r="AD170" s="421"/>
    </row>
    <row r="171" spans="2:30" ht="15" customHeight="1" x14ac:dyDescent="0.25">
      <c r="B171" s="422"/>
      <c r="C171" s="422"/>
      <c r="D171" s="422"/>
      <c r="E171" s="379"/>
      <c r="F171" s="379"/>
      <c r="G171" s="379"/>
      <c r="H171" s="379"/>
      <c r="I171" s="379"/>
      <c r="J171" s="379"/>
      <c r="K171" s="379"/>
      <c r="L171" s="274"/>
      <c r="M171" s="274"/>
      <c r="N171" s="274"/>
      <c r="O171" s="274"/>
      <c r="P171" s="274"/>
      <c r="Q171" s="274"/>
      <c r="R171" s="274"/>
      <c r="S171" s="274"/>
      <c r="T171" s="274"/>
      <c r="U171" s="274"/>
      <c r="V171" s="274"/>
      <c r="W171" s="421" t="s">
        <v>360</v>
      </c>
      <c r="X171" s="421"/>
      <c r="Y171" s="421"/>
      <c r="Z171" s="421"/>
      <c r="AA171" s="421"/>
      <c r="AB171" s="421"/>
      <c r="AC171" s="421"/>
      <c r="AD171" s="421"/>
    </row>
    <row r="172" spans="2:30" ht="15" customHeight="1" x14ac:dyDescent="0.25">
      <c r="B172" s="422"/>
      <c r="C172" s="422"/>
      <c r="D172" s="422"/>
      <c r="E172" s="379"/>
      <c r="F172" s="379"/>
      <c r="G172" s="379"/>
      <c r="H172" s="379"/>
      <c r="I172" s="379"/>
      <c r="J172" s="379"/>
      <c r="K172" s="379"/>
      <c r="L172" s="274"/>
      <c r="M172" s="274"/>
      <c r="N172" s="274"/>
      <c r="O172" s="274"/>
      <c r="P172" s="274"/>
      <c r="Q172" s="274"/>
      <c r="R172" s="274"/>
      <c r="S172" s="274"/>
      <c r="T172" s="274"/>
      <c r="U172" s="274"/>
      <c r="V172" s="274"/>
      <c r="W172" s="421" t="s">
        <v>361</v>
      </c>
      <c r="X172" s="421"/>
      <c r="Y172" s="421"/>
      <c r="Z172" s="421"/>
      <c r="AA172" s="421"/>
      <c r="AB172" s="421"/>
      <c r="AC172" s="421"/>
      <c r="AD172" s="421"/>
    </row>
    <row r="173" spans="2:30" ht="15" customHeight="1" x14ac:dyDescent="0.25">
      <c r="B173" s="422"/>
      <c r="C173" s="422"/>
      <c r="D173" s="422"/>
      <c r="E173" s="379"/>
      <c r="F173" s="379"/>
      <c r="G173" s="379"/>
      <c r="H173" s="379"/>
      <c r="I173" s="379"/>
      <c r="J173" s="379"/>
      <c r="K173" s="379"/>
      <c r="L173" s="274"/>
      <c r="M173" s="274"/>
      <c r="N173" s="274"/>
      <c r="O173" s="274"/>
      <c r="P173" s="274"/>
      <c r="Q173" s="274"/>
      <c r="R173" s="274"/>
      <c r="S173" s="274"/>
      <c r="T173" s="274"/>
      <c r="U173" s="274"/>
      <c r="V173" s="274"/>
      <c r="W173" s="421" t="s">
        <v>362</v>
      </c>
      <c r="X173" s="421"/>
      <c r="Y173" s="421"/>
      <c r="Z173" s="421"/>
      <c r="AA173" s="421"/>
      <c r="AB173" s="421"/>
      <c r="AC173" s="421"/>
      <c r="AD173" s="421"/>
    </row>
    <row r="174" spans="2:30" ht="15" customHeight="1" x14ac:dyDescent="0.25">
      <c r="B174" s="422"/>
      <c r="C174" s="422"/>
      <c r="D174" s="422"/>
      <c r="E174" s="379"/>
      <c r="F174" s="379"/>
      <c r="G174" s="379"/>
      <c r="H174" s="379"/>
      <c r="I174" s="379"/>
      <c r="J174" s="379"/>
      <c r="K174" s="379"/>
      <c r="L174" s="274"/>
      <c r="M174" s="274"/>
      <c r="N174" s="274"/>
      <c r="O174" s="274"/>
      <c r="P174" s="274"/>
      <c r="Q174" s="274"/>
      <c r="R174" s="274"/>
      <c r="S174" s="274"/>
      <c r="T174" s="274"/>
      <c r="U174" s="274"/>
      <c r="V174" s="274"/>
      <c r="W174" s="421" t="s">
        <v>768</v>
      </c>
      <c r="X174" s="421"/>
      <c r="Y174" s="421"/>
      <c r="Z174" s="421"/>
      <c r="AA174" s="421"/>
      <c r="AB174" s="421"/>
      <c r="AC174" s="421"/>
      <c r="AD174" s="421"/>
    </row>
    <row r="175" spans="2:30" ht="15" customHeight="1" x14ac:dyDescent="0.25">
      <c r="B175" s="422"/>
      <c r="C175" s="422"/>
      <c r="D175" s="422"/>
      <c r="E175" s="379"/>
      <c r="F175" s="379"/>
      <c r="G175" s="379"/>
      <c r="H175" s="379"/>
      <c r="I175" s="379"/>
      <c r="J175" s="379"/>
      <c r="K175" s="379"/>
      <c r="L175" s="274"/>
      <c r="M175" s="274"/>
      <c r="N175" s="274"/>
      <c r="O175" s="274"/>
      <c r="P175" s="274"/>
      <c r="Q175" s="274"/>
      <c r="R175" s="274"/>
      <c r="S175" s="274"/>
      <c r="T175" s="274"/>
      <c r="U175" s="274"/>
      <c r="V175" s="274"/>
      <c r="W175" s="421" t="s">
        <v>363</v>
      </c>
      <c r="X175" s="421"/>
      <c r="Y175" s="421"/>
      <c r="Z175" s="421"/>
      <c r="AA175" s="421"/>
      <c r="AB175" s="421"/>
      <c r="AC175" s="421"/>
      <c r="AD175" s="421"/>
    </row>
    <row r="176" spans="2:30" ht="15" customHeight="1" x14ac:dyDescent="0.25">
      <c r="B176" s="422"/>
      <c r="C176" s="422"/>
      <c r="D176" s="422"/>
      <c r="E176" s="379"/>
      <c r="F176" s="379"/>
      <c r="G176" s="379"/>
      <c r="H176" s="379"/>
      <c r="I176" s="379"/>
      <c r="J176" s="379"/>
      <c r="K176" s="379"/>
      <c r="L176" s="274"/>
      <c r="M176" s="274"/>
      <c r="N176" s="274"/>
      <c r="O176" s="274"/>
      <c r="P176" s="274"/>
      <c r="Q176" s="274"/>
      <c r="R176" s="274"/>
      <c r="S176" s="274"/>
      <c r="T176" s="274"/>
      <c r="U176" s="274"/>
      <c r="V176" s="274"/>
      <c r="W176" s="421" t="s">
        <v>364</v>
      </c>
      <c r="X176" s="421"/>
      <c r="Y176" s="421"/>
      <c r="Z176" s="421"/>
      <c r="AA176" s="421"/>
      <c r="AB176" s="421"/>
      <c r="AC176" s="421"/>
      <c r="AD176" s="421"/>
    </row>
    <row r="177" spans="2:30" ht="15" customHeight="1" x14ac:dyDescent="0.25">
      <c r="B177" s="422"/>
      <c r="C177" s="422"/>
      <c r="D177" s="422"/>
      <c r="E177" s="379"/>
      <c r="F177" s="379"/>
      <c r="G177" s="379"/>
      <c r="H177" s="379"/>
      <c r="I177" s="379"/>
      <c r="J177" s="379"/>
      <c r="K177" s="379"/>
      <c r="L177" s="274"/>
      <c r="M177" s="274"/>
      <c r="N177" s="274"/>
      <c r="O177" s="274"/>
      <c r="P177" s="274"/>
      <c r="Q177" s="274"/>
      <c r="R177" s="274"/>
      <c r="S177" s="274"/>
      <c r="T177" s="274"/>
      <c r="U177" s="274"/>
      <c r="V177" s="274"/>
      <c r="W177" s="421" t="s">
        <v>365</v>
      </c>
      <c r="X177" s="421"/>
      <c r="Y177" s="421"/>
      <c r="Z177" s="421"/>
      <c r="AA177" s="421"/>
      <c r="AB177" s="421"/>
      <c r="AC177" s="421"/>
      <c r="AD177" s="421"/>
    </row>
    <row r="178" spans="2:30" ht="15" customHeight="1" x14ac:dyDescent="0.25">
      <c r="B178" s="422"/>
      <c r="C178" s="422"/>
      <c r="D178" s="422"/>
      <c r="E178" s="379"/>
      <c r="F178" s="379"/>
      <c r="G178" s="379"/>
      <c r="H178" s="379"/>
      <c r="I178" s="379"/>
      <c r="J178" s="379"/>
      <c r="K178" s="379"/>
      <c r="L178" s="274"/>
      <c r="M178" s="274"/>
      <c r="N178" s="274"/>
      <c r="O178" s="274"/>
      <c r="P178" s="274"/>
      <c r="Q178" s="274"/>
      <c r="R178" s="274"/>
      <c r="S178" s="274"/>
      <c r="T178" s="274"/>
      <c r="U178" s="274"/>
      <c r="V178" s="274"/>
      <c r="W178" s="421" t="s">
        <v>366</v>
      </c>
      <c r="X178" s="421"/>
      <c r="Y178" s="421"/>
      <c r="Z178" s="421"/>
      <c r="AA178" s="421"/>
      <c r="AB178" s="421"/>
      <c r="AC178" s="421"/>
      <c r="AD178" s="421"/>
    </row>
    <row r="179" spans="2:30" ht="15" customHeight="1" x14ac:dyDescent="0.25">
      <c r="B179" s="422"/>
      <c r="C179" s="422"/>
      <c r="D179" s="422"/>
      <c r="E179" s="379"/>
      <c r="F179" s="379"/>
      <c r="G179" s="379"/>
      <c r="H179" s="379"/>
      <c r="I179" s="379"/>
      <c r="J179" s="379"/>
      <c r="K179" s="379"/>
      <c r="L179" s="274"/>
      <c r="M179" s="274"/>
      <c r="N179" s="274"/>
      <c r="O179" s="274"/>
      <c r="P179" s="274"/>
      <c r="Q179" s="274"/>
      <c r="R179" s="274"/>
      <c r="S179" s="274"/>
      <c r="T179" s="274"/>
      <c r="U179" s="274"/>
      <c r="V179" s="274"/>
      <c r="W179" s="421" t="s">
        <v>769</v>
      </c>
      <c r="X179" s="421"/>
      <c r="Y179" s="421"/>
      <c r="Z179" s="421"/>
      <c r="AA179" s="421"/>
      <c r="AB179" s="421"/>
      <c r="AC179" s="421"/>
      <c r="AD179" s="421"/>
    </row>
    <row r="180" spans="2:30" ht="15" customHeight="1" x14ac:dyDescent="0.25">
      <c r="B180" s="422"/>
      <c r="C180" s="422"/>
      <c r="D180" s="422"/>
      <c r="E180" s="379"/>
      <c r="F180" s="379"/>
      <c r="G180" s="379"/>
      <c r="H180" s="379"/>
      <c r="I180" s="379"/>
      <c r="J180" s="379"/>
      <c r="K180" s="379"/>
      <c r="L180" s="274"/>
      <c r="M180" s="274"/>
      <c r="N180" s="274"/>
      <c r="O180" s="274"/>
      <c r="P180" s="274"/>
      <c r="Q180" s="274"/>
      <c r="R180" s="274"/>
      <c r="S180" s="274"/>
      <c r="T180" s="274"/>
      <c r="U180" s="274"/>
      <c r="V180" s="274"/>
      <c r="W180" s="421" t="s">
        <v>367</v>
      </c>
      <c r="X180" s="421"/>
      <c r="Y180" s="421"/>
      <c r="Z180" s="421"/>
      <c r="AA180" s="421"/>
      <c r="AB180" s="421"/>
      <c r="AC180" s="421"/>
      <c r="AD180" s="421"/>
    </row>
    <row r="181" spans="2:30" ht="15" customHeight="1" x14ac:dyDescent="0.25">
      <c r="B181" s="422"/>
      <c r="C181" s="422"/>
      <c r="D181" s="422"/>
      <c r="E181" s="379"/>
      <c r="F181" s="379"/>
      <c r="G181" s="379"/>
      <c r="H181" s="379"/>
      <c r="I181" s="379"/>
      <c r="J181" s="379"/>
      <c r="K181" s="379"/>
      <c r="L181" s="274"/>
      <c r="M181" s="274"/>
      <c r="N181" s="274"/>
      <c r="O181" s="274"/>
      <c r="P181" s="274"/>
      <c r="Q181" s="274"/>
      <c r="R181" s="274"/>
      <c r="S181" s="274"/>
      <c r="T181" s="274"/>
      <c r="U181" s="274"/>
      <c r="V181" s="274"/>
      <c r="W181" s="421" t="s">
        <v>368</v>
      </c>
      <c r="X181" s="421"/>
      <c r="Y181" s="421"/>
      <c r="Z181" s="421"/>
      <c r="AA181" s="421"/>
      <c r="AB181" s="421"/>
      <c r="AC181" s="421"/>
      <c r="AD181" s="421"/>
    </row>
    <row r="182" spans="2:30" ht="15" customHeight="1" x14ac:dyDescent="0.25">
      <c r="B182" s="422"/>
      <c r="C182" s="422"/>
      <c r="D182" s="422"/>
      <c r="E182" s="379"/>
      <c r="F182" s="379"/>
      <c r="G182" s="379"/>
      <c r="H182" s="379"/>
      <c r="I182" s="379"/>
      <c r="J182" s="379"/>
      <c r="K182" s="379"/>
      <c r="L182" s="274"/>
      <c r="M182" s="274"/>
      <c r="N182" s="274"/>
      <c r="O182" s="274"/>
      <c r="P182" s="274"/>
      <c r="Q182" s="274"/>
      <c r="R182" s="274"/>
      <c r="S182" s="274"/>
      <c r="T182" s="274"/>
      <c r="U182" s="274"/>
      <c r="V182" s="274"/>
      <c r="W182" s="421" t="s">
        <v>369</v>
      </c>
      <c r="X182" s="421"/>
      <c r="Y182" s="421"/>
      <c r="Z182" s="421"/>
      <c r="AA182" s="421"/>
      <c r="AB182" s="421"/>
      <c r="AC182" s="421"/>
      <c r="AD182" s="421"/>
    </row>
    <row r="183" spans="2:30" ht="24" customHeight="1" x14ac:dyDescent="0.25">
      <c r="B183" s="422" t="s">
        <v>100</v>
      </c>
      <c r="C183" s="422"/>
      <c r="D183" s="422"/>
      <c r="E183" s="270" t="s">
        <v>126</v>
      </c>
      <c r="F183" s="270"/>
      <c r="G183" s="270"/>
      <c r="H183" s="270"/>
      <c r="I183" s="270"/>
      <c r="J183" s="270"/>
      <c r="K183" s="270"/>
      <c r="L183" s="274" t="s">
        <v>389</v>
      </c>
      <c r="M183" s="274"/>
      <c r="N183" s="274"/>
      <c r="O183" s="274"/>
      <c r="P183" s="274"/>
      <c r="Q183" s="274"/>
      <c r="R183" s="274"/>
      <c r="S183" s="274"/>
      <c r="T183" s="274"/>
      <c r="U183" s="274"/>
      <c r="V183" s="274"/>
      <c r="W183" s="421" t="s">
        <v>371</v>
      </c>
      <c r="X183" s="421"/>
      <c r="Y183" s="421"/>
      <c r="Z183" s="421"/>
      <c r="AA183" s="421"/>
      <c r="AB183" s="421"/>
      <c r="AC183" s="421"/>
      <c r="AD183" s="421"/>
    </row>
    <row r="184" spans="2:30" ht="15" customHeight="1" x14ac:dyDescent="0.25">
      <c r="B184" s="422"/>
      <c r="C184" s="422"/>
      <c r="D184" s="422"/>
      <c r="E184" s="270"/>
      <c r="F184" s="270"/>
      <c r="G184" s="270"/>
      <c r="H184" s="270"/>
      <c r="I184" s="270"/>
      <c r="J184" s="270"/>
      <c r="K184" s="270"/>
      <c r="L184" s="274"/>
      <c r="M184" s="274"/>
      <c r="N184" s="274"/>
      <c r="O184" s="274"/>
      <c r="P184" s="274"/>
      <c r="Q184" s="274"/>
      <c r="R184" s="274"/>
      <c r="S184" s="274"/>
      <c r="T184" s="274"/>
      <c r="U184" s="274"/>
      <c r="V184" s="274"/>
      <c r="W184" s="421" t="s">
        <v>372</v>
      </c>
      <c r="X184" s="421"/>
      <c r="Y184" s="421"/>
      <c r="Z184" s="421"/>
      <c r="AA184" s="421"/>
      <c r="AB184" s="421"/>
      <c r="AC184" s="421"/>
      <c r="AD184" s="421"/>
    </row>
    <row r="185" spans="2:30" ht="15" customHeight="1" x14ac:dyDescent="0.25">
      <c r="B185" s="422"/>
      <c r="C185" s="422"/>
      <c r="D185" s="422"/>
      <c r="E185" s="270"/>
      <c r="F185" s="270"/>
      <c r="G185" s="270"/>
      <c r="H185" s="270"/>
      <c r="I185" s="270"/>
      <c r="J185" s="270"/>
      <c r="K185" s="270"/>
      <c r="L185" s="274"/>
      <c r="M185" s="274"/>
      <c r="N185" s="274"/>
      <c r="O185" s="274"/>
      <c r="P185" s="274"/>
      <c r="Q185" s="274"/>
      <c r="R185" s="274"/>
      <c r="S185" s="274"/>
      <c r="T185" s="274"/>
      <c r="U185" s="274"/>
      <c r="V185" s="274"/>
      <c r="W185" s="421" t="s">
        <v>373</v>
      </c>
      <c r="X185" s="421"/>
      <c r="Y185" s="421"/>
      <c r="Z185" s="421"/>
      <c r="AA185" s="421"/>
      <c r="AB185" s="421"/>
      <c r="AC185" s="421"/>
      <c r="AD185" s="421"/>
    </row>
    <row r="186" spans="2:30" ht="15" customHeight="1" x14ac:dyDescent="0.25">
      <c r="B186" s="422"/>
      <c r="C186" s="422"/>
      <c r="D186" s="422"/>
      <c r="E186" s="270"/>
      <c r="F186" s="270"/>
      <c r="G186" s="270"/>
      <c r="H186" s="270"/>
      <c r="I186" s="270"/>
      <c r="J186" s="270"/>
      <c r="K186" s="270"/>
      <c r="L186" s="274"/>
      <c r="M186" s="274"/>
      <c r="N186" s="274"/>
      <c r="O186" s="274"/>
      <c r="P186" s="274"/>
      <c r="Q186" s="274"/>
      <c r="R186" s="274"/>
      <c r="S186" s="274"/>
      <c r="T186" s="274"/>
      <c r="U186" s="274"/>
      <c r="V186" s="274"/>
      <c r="W186" s="421" t="s">
        <v>374</v>
      </c>
      <c r="X186" s="421"/>
      <c r="Y186" s="421"/>
      <c r="Z186" s="421"/>
      <c r="AA186" s="421"/>
      <c r="AB186" s="421"/>
      <c r="AC186" s="421"/>
      <c r="AD186" s="421"/>
    </row>
    <row r="187" spans="2:30" ht="15" customHeight="1" x14ac:dyDescent="0.25">
      <c r="B187" s="422"/>
      <c r="C187" s="422"/>
      <c r="D187" s="422"/>
      <c r="E187" s="270"/>
      <c r="F187" s="270"/>
      <c r="G187" s="270"/>
      <c r="H187" s="270"/>
      <c r="I187" s="270"/>
      <c r="J187" s="270"/>
      <c r="K187" s="270"/>
      <c r="L187" s="274"/>
      <c r="M187" s="274"/>
      <c r="N187" s="274"/>
      <c r="O187" s="274"/>
      <c r="P187" s="274"/>
      <c r="Q187" s="274"/>
      <c r="R187" s="274"/>
      <c r="S187" s="274"/>
      <c r="T187" s="274"/>
      <c r="U187" s="274"/>
      <c r="V187" s="274"/>
      <c r="W187" s="421" t="s">
        <v>360</v>
      </c>
      <c r="X187" s="421"/>
      <c r="Y187" s="421"/>
      <c r="Z187" s="421"/>
      <c r="AA187" s="421"/>
      <c r="AB187" s="421"/>
      <c r="AC187" s="421"/>
      <c r="AD187" s="421"/>
    </row>
    <row r="188" spans="2:30" ht="24" customHeight="1" x14ac:dyDescent="0.25">
      <c r="B188" s="422"/>
      <c r="C188" s="422"/>
      <c r="D188" s="422"/>
      <c r="E188" s="270"/>
      <c r="F188" s="270"/>
      <c r="G188" s="270"/>
      <c r="H188" s="270"/>
      <c r="I188" s="270"/>
      <c r="J188" s="270"/>
      <c r="K188" s="270"/>
      <c r="L188" s="274"/>
      <c r="M188" s="274"/>
      <c r="N188" s="274"/>
      <c r="O188" s="274"/>
      <c r="P188" s="274"/>
      <c r="Q188" s="274"/>
      <c r="R188" s="274"/>
      <c r="S188" s="274"/>
      <c r="T188" s="274"/>
      <c r="U188" s="274"/>
      <c r="V188" s="274"/>
      <c r="W188" s="421" t="s">
        <v>375</v>
      </c>
      <c r="X188" s="421"/>
      <c r="Y188" s="421"/>
      <c r="Z188" s="421"/>
      <c r="AA188" s="421"/>
      <c r="AB188" s="421"/>
      <c r="AC188" s="421"/>
      <c r="AD188" s="421"/>
    </row>
    <row r="189" spans="2:30" ht="15" customHeight="1" x14ac:dyDescent="0.25">
      <c r="B189" s="422"/>
      <c r="C189" s="422"/>
      <c r="D189" s="422"/>
      <c r="E189" s="270"/>
      <c r="F189" s="270"/>
      <c r="G189" s="270"/>
      <c r="H189" s="270"/>
      <c r="I189" s="270"/>
      <c r="J189" s="270"/>
      <c r="K189" s="270"/>
      <c r="L189" s="274"/>
      <c r="M189" s="274"/>
      <c r="N189" s="274"/>
      <c r="O189" s="274"/>
      <c r="P189" s="274"/>
      <c r="Q189" s="274"/>
      <c r="R189" s="274"/>
      <c r="S189" s="274"/>
      <c r="T189" s="274"/>
      <c r="U189" s="274"/>
      <c r="V189" s="274"/>
      <c r="W189" s="421" t="s">
        <v>376</v>
      </c>
      <c r="X189" s="421"/>
      <c r="Y189" s="421"/>
      <c r="Z189" s="421"/>
      <c r="AA189" s="421"/>
      <c r="AB189" s="421"/>
      <c r="AC189" s="421"/>
      <c r="AD189" s="421"/>
    </row>
    <row r="190" spans="2:30" ht="15" customHeight="1" x14ac:dyDescent="0.25">
      <c r="B190" s="422"/>
      <c r="C190" s="422"/>
      <c r="D190" s="422"/>
      <c r="E190" s="270"/>
      <c r="F190" s="270"/>
      <c r="G190" s="270"/>
      <c r="H190" s="270"/>
      <c r="I190" s="270"/>
      <c r="J190" s="270"/>
      <c r="K190" s="270"/>
      <c r="L190" s="274"/>
      <c r="M190" s="274"/>
      <c r="N190" s="274"/>
      <c r="O190" s="274"/>
      <c r="P190" s="274"/>
      <c r="Q190" s="274"/>
      <c r="R190" s="274"/>
      <c r="S190" s="274"/>
      <c r="T190" s="274"/>
      <c r="U190" s="274"/>
      <c r="V190" s="274"/>
      <c r="W190" s="421" t="s">
        <v>377</v>
      </c>
      <c r="X190" s="421"/>
      <c r="Y190" s="421"/>
      <c r="Z190" s="421"/>
      <c r="AA190" s="421"/>
      <c r="AB190" s="421"/>
      <c r="AC190" s="421"/>
      <c r="AD190" s="421"/>
    </row>
    <row r="191" spans="2:30" ht="15" customHeight="1" x14ac:dyDescent="0.25">
      <c r="B191" s="422"/>
      <c r="C191" s="422"/>
      <c r="D191" s="422"/>
      <c r="E191" s="270"/>
      <c r="F191" s="270"/>
      <c r="G191" s="270"/>
      <c r="H191" s="270"/>
      <c r="I191" s="270"/>
      <c r="J191" s="270"/>
      <c r="K191" s="270"/>
      <c r="L191" s="274"/>
      <c r="M191" s="274"/>
      <c r="N191" s="274"/>
      <c r="O191" s="274"/>
      <c r="P191" s="274"/>
      <c r="Q191" s="274"/>
      <c r="R191" s="274"/>
      <c r="S191" s="274"/>
      <c r="T191" s="274"/>
      <c r="U191" s="274"/>
      <c r="V191" s="274"/>
      <c r="W191" s="421" t="s">
        <v>378</v>
      </c>
      <c r="X191" s="421"/>
      <c r="Y191" s="421"/>
      <c r="Z191" s="421"/>
      <c r="AA191" s="421"/>
      <c r="AB191" s="421"/>
      <c r="AC191" s="421"/>
      <c r="AD191" s="421"/>
    </row>
    <row r="192" spans="2:30" ht="15" customHeight="1" x14ac:dyDescent="0.25">
      <c r="B192" s="422"/>
      <c r="C192" s="422"/>
      <c r="D192" s="422"/>
      <c r="E192" s="270"/>
      <c r="F192" s="270"/>
      <c r="G192" s="270"/>
      <c r="H192" s="270"/>
      <c r="I192" s="270"/>
      <c r="J192" s="270"/>
      <c r="K192" s="270"/>
      <c r="L192" s="274"/>
      <c r="M192" s="274"/>
      <c r="N192" s="274"/>
      <c r="O192" s="274"/>
      <c r="P192" s="274"/>
      <c r="Q192" s="274"/>
      <c r="R192" s="274"/>
      <c r="S192" s="274"/>
      <c r="T192" s="274"/>
      <c r="U192" s="274"/>
      <c r="V192" s="274"/>
      <c r="W192" s="421" t="s">
        <v>379</v>
      </c>
      <c r="X192" s="421"/>
      <c r="Y192" s="421"/>
      <c r="Z192" s="421"/>
      <c r="AA192" s="421"/>
      <c r="AB192" s="421"/>
      <c r="AC192" s="421"/>
      <c r="AD192" s="421"/>
    </row>
    <row r="193" spans="2:30" ht="15" customHeight="1" x14ac:dyDescent="0.25">
      <c r="B193" s="422"/>
      <c r="C193" s="422"/>
      <c r="D193" s="422"/>
      <c r="E193" s="270"/>
      <c r="F193" s="270"/>
      <c r="G193" s="270"/>
      <c r="H193" s="270"/>
      <c r="I193" s="270"/>
      <c r="J193" s="270"/>
      <c r="K193" s="270"/>
      <c r="L193" s="274"/>
      <c r="M193" s="274"/>
      <c r="N193" s="274"/>
      <c r="O193" s="274"/>
      <c r="P193" s="274"/>
      <c r="Q193" s="274"/>
      <c r="R193" s="274"/>
      <c r="S193" s="274"/>
      <c r="T193" s="274"/>
      <c r="U193" s="274"/>
      <c r="V193" s="274"/>
      <c r="W193" s="421" t="s">
        <v>380</v>
      </c>
      <c r="X193" s="421"/>
      <c r="Y193" s="421"/>
      <c r="Z193" s="421"/>
      <c r="AA193" s="421"/>
      <c r="AB193" s="421"/>
      <c r="AC193" s="421"/>
      <c r="AD193" s="421"/>
    </row>
    <row r="194" spans="2:30" ht="15" customHeight="1" x14ac:dyDescent="0.25">
      <c r="B194" s="422"/>
      <c r="C194" s="422"/>
      <c r="D194" s="422"/>
      <c r="E194" s="270"/>
      <c r="F194" s="270"/>
      <c r="G194" s="270"/>
      <c r="H194" s="270"/>
      <c r="I194" s="270"/>
      <c r="J194" s="270"/>
      <c r="K194" s="270"/>
      <c r="L194" s="274"/>
      <c r="M194" s="274"/>
      <c r="N194" s="274"/>
      <c r="O194" s="274"/>
      <c r="P194" s="274"/>
      <c r="Q194" s="274"/>
      <c r="R194" s="274"/>
      <c r="S194" s="274"/>
      <c r="T194" s="274"/>
      <c r="U194" s="274"/>
      <c r="V194" s="274"/>
      <c r="W194" s="421" t="s">
        <v>381</v>
      </c>
      <c r="X194" s="421"/>
      <c r="Y194" s="421"/>
      <c r="Z194" s="421"/>
      <c r="AA194" s="421"/>
      <c r="AB194" s="421"/>
      <c r="AC194" s="421"/>
      <c r="AD194" s="421"/>
    </row>
    <row r="195" spans="2:30" ht="15" customHeight="1" x14ac:dyDescent="0.25">
      <c r="B195" s="422"/>
      <c r="C195" s="422"/>
      <c r="D195" s="422"/>
      <c r="E195" s="270"/>
      <c r="F195" s="270"/>
      <c r="G195" s="270"/>
      <c r="H195" s="270"/>
      <c r="I195" s="270"/>
      <c r="J195" s="270"/>
      <c r="K195" s="270"/>
      <c r="L195" s="274"/>
      <c r="M195" s="274"/>
      <c r="N195" s="274"/>
      <c r="O195" s="274"/>
      <c r="P195" s="274"/>
      <c r="Q195" s="274"/>
      <c r="R195" s="274"/>
      <c r="S195" s="274"/>
      <c r="T195" s="274"/>
      <c r="U195" s="274"/>
      <c r="V195" s="274"/>
      <c r="W195" s="421" t="s">
        <v>382</v>
      </c>
      <c r="X195" s="421"/>
      <c r="Y195" s="421"/>
      <c r="Z195" s="421"/>
      <c r="AA195" s="421"/>
      <c r="AB195" s="421"/>
      <c r="AC195" s="421"/>
      <c r="AD195" s="421"/>
    </row>
    <row r="196" spans="2:30" ht="15" customHeight="1" x14ac:dyDescent="0.25">
      <c r="B196" s="422"/>
      <c r="C196" s="422"/>
      <c r="D196" s="422"/>
      <c r="E196" s="270"/>
      <c r="F196" s="270"/>
      <c r="G196" s="270"/>
      <c r="H196" s="270"/>
      <c r="I196" s="270"/>
      <c r="J196" s="270"/>
      <c r="K196" s="270"/>
      <c r="L196" s="274"/>
      <c r="M196" s="274"/>
      <c r="N196" s="274"/>
      <c r="O196" s="274"/>
      <c r="P196" s="274"/>
      <c r="Q196" s="274"/>
      <c r="R196" s="274"/>
      <c r="S196" s="274"/>
      <c r="T196" s="274"/>
      <c r="U196" s="274"/>
      <c r="V196" s="274"/>
      <c r="W196" s="421" t="s">
        <v>767</v>
      </c>
      <c r="X196" s="421"/>
      <c r="Y196" s="421"/>
      <c r="Z196" s="421"/>
      <c r="AA196" s="421"/>
      <c r="AB196" s="421"/>
      <c r="AC196" s="421"/>
      <c r="AD196" s="421"/>
    </row>
    <row r="197" spans="2:30" ht="15" customHeight="1" x14ac:dyDescent="0.25">
      <c r="B197" s="422"/>
      <c r="C197" s="422"/>
      <c r="D197" s="422"/>
      <c r="E197" s="270"/>
      <c r="F197" s="270"/>
      <c r="G197" s="270"/>
      <c r="H197" s="270"/>
      <c r="I197" s="270"/>
      <c r="J197" s="270"/>
      <c r="K197" s="270"/>
      <c r="L197" s="274"/>
      <c r="M197" s="274"/>
      <c r="N197" s="274"/>
      <c r="O197" s="274"/>
      <c r="P197" s="274"/>
      <c r="Q197" s="274"/>
      <c r="R197" s="274"/>
      <c r="S197" s="274"/>
      <c r="T197" s="274"/>
      <c r="U197" s="274"/>
      <c r="V197" s="274"/>
      <c r="W197" s="421" t="s">
        <v>383</v>
      </c>
      <c r="X197" s="421"/>
      <c r="Y197" s="421"/>
      <c r="Z197" s="421"/>
      <c r="AA197" s="421"/>
      <c r="AB197" s="421"/>
      <c r="AC197" s="421"/>
      <c r="AD197" s="421"/>
    </row>
    <row r="198" spans="2:30" ht="15" customHeight="1" x14ac:dyDescent="0.25">
      <c r="B198" s="422"/>
      <c r="C198" s="422"/>
      <c r="D198" s="422"/>
      <c r="E198" s="270"/>
      <c r="F198" s="270"/>
      <c r="G198" s="270"/>
      <c r="H198" s="270"/>
      <c r="I198" s="270"/>
      <c r="J198" s="270"/>
      <c r="K198" s="270"/>
      <c r="L198" s="274"/>
      <c r="M198" s="274"/>
      <c r="N198" s="274"/>
      <c r="O198" s="274"/>
      <c r="P198" s="274"/>
      <c r="Q198" s="274"/>
      <c r="R198" s="274"/>
      <c r="S198" s="274"/>
      <c r="T198" s="274"/>
      <c r="U198" s="274"/>
      <c r="V198" s="274"/>
      <c r="W198" s="421" t="s">
        <v>384</v>
      </c>
      <c r="X198" s="421"/>
      <c r="Y198" s="421"/>
      <c r="Z198" s="421"/>
      <c r="AA198" s="421"/>
      <c r="AB198" s="421"/>
      <c r="AC198" s="421"/>
      <c r="AD198" s="421"/>
    </row>
    <row r="199" spans="2:30" ht="15" customHeight="1" x14ac:dyDescent="0.25">
      <c r="B199" s="422"/>
      <c r="C199" s="422"/>
      <c r="D199" s="422"/>
      <c r="E199" s="270"/>
      <c r="F199" s="270"/>
      <c r="G199" s="270"/>
      <c r="H199" s="270"/>
      <c r="I199" s="270"/>
      <c r="J199" s="270"/>
      <c r="K199" s="270"/>
      <c r="L199" s="274"/>
      <c r="M199" s="274"/>
      <c r="N199" s="274"/>
      <c r="O199" s="274"/>
      <c r="P199" s="274"/>
      <c r="Q199" s="274"/>
      <c r="R199" s="274"/>
      <c r="S199" s="274"/>
      <c r="T199" s="274"/>
      <c r="U199" s="274"/>
      <c r="V199" s="274"/>
      <c r="W199" s="421" t="s">
        <v>385</v>
      </c>
      <c r="X199" s="421"/>
      <c r="Y199" s="421"/>
      <c r="Z199" s="421"/>
      <c r="AA199" s="421"/>
      <c r="AB199" s="421"/>
      <c r="AC199" s="421"/>
      <c r="AD199" s="421"/>
    </row>
    <row r="200" spans="2:30" ht="24" customHeight="1" x14ac:dyDescent="0.25">
      <c r="B200" s="422"/>
      <c r="C200" s="422"/>
      <c r="D200" s="422"/>
      <c r="E200" s="270"/>
      <c r="F200" s="270"/>
      <c r="G200" s="270"/>
      <c r="H200" s="270"/>
      <c r="I200" s="270"/>
      <c r="J200" s="270"/>
      <c r="K200" s="270"/>
      <c r="L200" s="274"/>
      <c r="M200" s="274"/>
      <c r="N200" s="274"/>
      <c r="O200" s="274"/>
      <c r="P200" s="274"/>
      <c r="Q200" s="274"/>
      <c r="R200" s="274"/>
      <c r="S200" s="274"/>
      <c r="T200" s="274"/>
      <c r="U200" s="274"/>
      <c r="V200" s="274"/>
      <c r="W200" s="421" t="s">
        <v>386</v>
      </c>
      <c r="X200" s="421"/>
      <c r="Y200" s="421"/>
      <c r="Z200" s="421"/>
      <c r="AA200" s="421"/>
      <c r="AB200" s="421"/>
      <c r="AC200" s="421"/>
      <c r="AD200" s="421"/>
    </row>
    <row r="201" spans="2:30" ht="15" customHeight="1" x14ac:dyDescent="0.25">
      <c r="B201" s="422"/>
      <c r="C201" s="422"/>
      <c r="D201" s="422"/>
      <c r="E201" s="270"/>
      <c r="F201" s="270"/>
      <c r="G201" s="270"/>
      <c r="H201" s="270"/>
      <c r="I201" s="270"/>
      <c r="J201" s="270"/>
      <c r="K201" s="270"/>
      <c r="L201" s="274"/>
      <c r="M201" s="274"/>
      <c r="N201" s="274"/>
      <c r="O201" s="274"/>
      <c r="P201" s="274"/>
      <c r="Q201" s="274"/>
      <c r="R201" s="274"/>
      <c r="S201" s="274"/>
      <c r="T201" s="274"/>
      <c r="U201" s="274"/>
      <c r="V201" s="274"/>
      <c r="W201" s="421" t="s">
        <v>387</v>
      </c>
      <c r="X201" s="421"/>
      <c r="Y201" s="421"/>
      <c r="Z201" s="421"/>
      <c r="AA201" s="421"/>
      <c r="AB201" s="421"/>
      <c r="AC201" s="421"/>
      <c r="AD201" s="421"/>
    </row>
    <row r="202" spans="2:30" ht="36" customHeight="1" x14ac:dyDescent="0.25">
      <c r="B202" s="422"/>
      <c r="C202" s="422"/>
      <c r="D202" s="422"/>
      <c r="E202" s="270"/>
      <c r="F202" s="270"/>
      <c r="G202" s="270"/>
      <c r="H202" s="270"/>
      <c r="I202" s="270"/>
      <c r="J202" s="270"/>
      <c r="K202" s="270"/>
      <c r="L202" s="274"/>
      <c r="M202" s="274"/>
      <c r="N202" s="274"/>
      <c r="O202" s="274"/>
      <c r="P202" s="274"/>
      <c r="Q202" s="274"/>
      <c r="R202" s="274"/>
      <c r="S202" s="274"/>
      <c r="T202" s="274"/>
      <c r="U202" s="274"/>
      <c r="V202" s="274"/>
      <c r="W202" s="421" t="s">
        <v>388</v>
      </c>
      <c r="X202" s="421"/>
      <c r="Y202" s="421"/>
      <c r="Z202" s="421"/>
      <c r="AA202" s="421"/>
      <c r="AB202" s="421"/>
      <c r="AC202" s="421"/>
      <c r="AD202" s="421"/>
    </row>
    <row r="203" spans="2:30" ht="15" customHeight="1" x14ac:dyDescent="0.25">
      <c r="B203" s="423" t="s">
        <v>102</v>
      </c>
      <c r="C203" s="423"/>
      <c r="D203" s="423"/>
      <c r="E203" s="270" t="s">
        <v>191</v>
      </c>
      <c r="F203" s="270"/>
      <c r="G203" s="270"/>
      <c r="H203" s="270"/>
      <c r="I203" s="270"/>
      <c r="J203" s="270"/>
      <c r="K203" s="270"/>
      <c r="L203" s="274" t="s">
        <v>407</v>
      </c>
      <c r="M203" s="274"/>
      <c r="N203" s="274"/>
      <c r="O203" s="274"/>
      <c r="P203" s="274"/>
      <c r="Q203" s="274"/>
      <c r="R203" s="274"/>
      <c r="S203" s="274"/>
      <c r="T203" s="274"/>
      <c r="U203" s="274"/>
      <c r="V203" s="274"/>
      <c r="W203" s="421" t="s">
        <v>390</v>
      </c>
      <c r="X203" s="421"/>
      <c r="Y203" s="421"/>
      <c r="Z203" s="421"/>
      <c r="AA203" s="421"/>
      <c r="AB203" s="421"/>
      <c r="AC203" s="421"/>
      <c r="AD203" s="421"/>
    </row>
    <row r="204" spans="2:30" ht="15" customHeight="1" x14ac:dyDescent="0.25">
      <c r="B204" s="423"/>
      <c r="C204" s="423"/>
      <c r="D204" s="423"/>
      <c r="E204" s="270"/>
      <c r="F204" s="270"/>
      <c r="G204" s="270"/>
      <c r="H204" s="270"/>
      <c r="I204" s="270"/>
      <c r="J204" s="270"/>
      <c r="K204" s="270"/>
      <c r="L204" s="274"/>
      <c r="M204" s="274"/>
      <c r="N204" s="274"/>
      <c r="O204" s="274"/>
      <c r="P204" s="274"/>
      <c r="Q204" s="274"/>
      <c r="R204" s="274"/>
      <c r="S204" s="274"/>
      <c r="T204" s="274"/>
      <c r="U204" s="274"/>
      <c r="V204" s="274"/>
      <c r="W204" s="421" t="s">
        <v>391</v>
      </c>
      <c r="X204" s="421"/>
      <c r="Y204" s="421"/>
      <c r="Z204" s="421"/>
      <c r="AA204" s="421"/>
      <c r="AB204" s="421"/>
      <c r="AC204" s="421"/>
      <c r="AD204" s="421"/>
    </row>
    <row r="205" spans="2:30" ht="15" customHeight="1" x14ac:dyDescent="0.25">
      <c r="B205" s="423"/>
      <c r="C205" s="423"/>
      <c r="D205" s="423"/>
      <c r="E205" s="270"/>
      <c r="F205" s="270"/>
      <c r="G205" s="270"/>
      <c r="H205" s="270"/>
      <c r="I205" s="270"/>
      <c r="J205" s="270"/>
      <c r="K205" s="270"/>
      <c r="L205" s="274"/>
      <c r="M205" s="274"/>
      <c r="N205" s="274"/>
      <c r="O205" s="274"/>
      <c r="P205" s="274"/>
      <c r="Q205" s="274"/>
      <c r="R205" s="274"/>
      <c r="S205" s="274"/>
      <c r="T205" s="274"/>
      <c r="U205" s="274"/>
      <c r="V205" s="274"/>
      <c r="W205" s="421" t="s">
        <v>392</v>
      </c>
      <c r="X205" s="421"/>
      <c r="Y205" s="421"/>
      <c r="Z205" s="421"/>
      <c r="AA205" s="421"/>
      <c r="AB205" s="421"/>
      <c r="AC205" s="421"/>
      <c r="AD205" s="421"/>
    </row>
    <row r="206" spans="2:30" ht="24" customHeight="1" x14ac:dyDescent="0.25">
      <c r="B206" s="423"/>
      <c r="C206" s="423"/>
      <c r="D206" s="423"/>
      <c r="E206" s="270"/>
      <c r="F206" s="270"/>
      <c r="G206" s="270"/>
      <c r="H206" s="270"/>
      <c r="I206" s="270"/>
      <c r="J206" s="270"/>
      <c r="K206" s="270"/>
      <c r="L206" s="274"/>
      <c r="M206" s="274"/>
      <c r="N206" s="274"/>
      <c r="O206" s="274"/>
      <c r="P206" s="274"/>
      <c r="Q206" s="274"/>
      <c r="R206" s="274"/>
      <c r="S206" s="274"/>
      <c r="T206" s="274"/>
      <c r="U206" s="274"/>
      <c r="V206" s="274"/>
      <c r="W206" s="421" t="s">
        <v>393</v>
      </c>
      <c r="X206" s="421"/>
      <c r="Y206" s="421"/>
      <c r="Z206" s="421"/>
      <c r="AA206" s="421"/>
      <c r="AB206" s="421"/>
      <c r="AC206" s="421"/>
      <c r="AD206" s="421"/>
    </row>
    <row r="207" spans="2:30" ht="15" customHeight="1" x14ac:dyDescent="0.25">
      <c r="B207" s="423"/>
      <c r="C207" s="423"/>
      <c r="D207" s="423"/>
      <c r="E207" s="270"/>
      <c r="F207" s="270"/>
      <c r="G207" s="270"/>
      <c r="H207" s="270"/>
      <c r="I207" s="270"/>
      <c r="J207" s="270"/>
      <c r="K207" s="270"/>
      <c r="L207" s="274"/>
      <c r="M207" s="274"/>
      <c r="N207" s="274"/>
      <c r="O207" s="274"/>
      <c r="P207" s="274"/>
      <c r="Q207" s="274"/>
      <c r="R207" s="274"/>
      <c r="S207" s="274"/>
      <c r="T207" s="274"/>
      <c r="U207" s="274"/>
      <c r="V207" s="274"/>
      <c r="W207" s="421" t="s">
        <v>394</v>
      </c>
      <c r="X207" s="421"/>
      <c r="Y207" s="421"/>
      <c r="Z207" s="421"/>
      <c r="AA207" s="421"/>
      <c r="AB207" s="421"/>
      <c r="AC207" s="421"/>
      <c r="AD207" s="421"/>
    </row>
    <row r="208" spans="2:30" ht="15" customHeight="1" x14ac:dyDescent="0.25">
      <c r="B208" s="423"/>
      <c r="C208" s="423"/>
      <c r="D208" s="423"/>
      <c r="E208" s="270"/>
      <c r="F208" s="270"/>
      <c r="G208" s="270"/>
      <c r="H208" s="270"/>
      <c r="I208" s="270"/>
      <c r="J208" s="270"/>
      <c r="K208" s="270"/>
      <c r="L208" s="274"/>
      <c r="M208" s="274"/>
      <c r="N208" s="274"/>
      <c r="O208" s="274"/>
      <c r="P208" s="274"/>
      <c r="Q208" s="274"/>
      <c r="R208" s="274"/>
      <c r="S208" s="274"/>
      <c r="T208" s="274"/>
      <c r="U208" s="274"/>
      <c r="V208" s="274"/>
      <c r="W208" s="421" t="s">
        <v>395</v>
      </c>
      <c r="X208" s="421"/>
      <c r="Y208" s="421"/>
      <c r="Z208" s="421"/>
      <c r="AA208" s="421"/>
      <c r="AB208" s="421"/>
      <c r="AC208" s="421"/>
      <c r="AD208" s="421"/>
    </row>
    <row r="209" spans="2:30" ht="15" customHeight="1" x14ac:dyDescent="0.25">
      <c r="B209" s="423"/>
      <c r="C209" s="423"/>
      <c r="D209" s="423"/>
      <c r="E209" s="270"/>
      <c r="F209" s="270"/>
      <c r="G209" s="270"/>
      <c r="H209" s="270"/>
      <c r="I209" s="270"/>
      <c r="J209" s="270"/>
      <c r="K209" s="270"/>
      <c r="L209" s="274"/>
      <c r="M209" s="274"/>
      <c r="N209" s="274"/>
      <c r="O209" s="274"/>
      <c r="P209" s="274"/>
      <c r="Q209" s="274"/>
      <c r="R209" s="274"/>
      <c r="S209" s="274"/>
      <c r="T209" s="274"/>
      <c r="U209" s="274"/>
      <c r="V209" s="274"/>
      <c r="W209" s="421" t="s">
        <v>396</v>
      </c>
      <c r="X209" s="421"/>
      <c r="Y209" s="421"/>
      <c r="Z209" s="421"/>
      <c r="AA209" s="421"/>
      <c r="AB209" s="421"/>
      <c r="AC209" s="421"/>
      <c r="AD209" s="421"/>
    </row>
    <row r="210" spans="2:30" ht="15" customHeight="1" x14ac:dyDescent="0.25">
      <c r="B210" s="423"/>
      <c r="C210" s="423"/>
      <c r="D210" s="423"/>
      <c r="E210" s="270"/>
      <c r="F210" s="270"/>
      <c r="G210" s="270"/>
      <c r="H210" s="270"/>
      <c r="I210" s="270"/>
      <c r="J210" s="270"/>
      <c r="K210" s="270"/>
      <c r="L210" s="274"/>
      <c r="M210" s="274"/>
      <c r="N210" s="274"/>
      <c r="O210" s="274"/>
      <c r="P210" s="274"/>
      <c r="Q210" s="274"/>
      <c r="R210" s="274"/>
      <c r="S210" s="274"/>
      <c r="T210" s="274"/>
      <c r="U210" s="274"/>
      <c r="V210" s="274"/>
      <c r="W210" s="421" t="s">
        <v>397</v>
      </c>
      <c r="X210" s="421"/>
      <c r="Y210" s="421"/>
      <c r="Z210" s="421"/>
      <c r="AA210" s="421"/>
      <c r="AB210" s="421"/>
      <c r="AC210" s="421"/>
      <c r="AD210" s="421"/>
    </row>
    <row r="211" spans="2:30" ht="15" customHeight="1" x14ac:dyDescent="0.25">
      <c r="B211" s="423"/>
      <c r="C211" s="423"/>
      <c r="D211" s="423"/>
      <c r="E211" s="270"/>
      <c r="F211" s="270"/>
      <c r="G211" s="270"/>
      <c r="H211" s="270"/>
      <c r="I211" s="270"/>
      <c r="J211" s="270"/>
      <c r="K211" s="270"/>
      <c r="L211" s="274"/>
      <c r="M211" s="274"/>
      <c r="N211" s="274"/>
      <c r="O211" s="274"/>
      <c r="P211" s="274"/>
      <c r="Q211" s="274"/>
      <c r="R211" s="274"/>
      <c r="S211" s="274"/>
      <c r="T211" s="274"/>
      <c r="U211" s="274"/>
      <c r="V211" s="274"/>
      <c r="W211" s="421" t="s">
        <v>398</v>
      </c>
      <c r="X211" s="421"/>
      <c r="Y211" s="421"/>
      <c r="Z211" s="421"/>
      <c r="AA211" s="421"/>
      <c r="AB211" s="421"/>
      <c r="AC211" s="421"/>
      <c r="AD211" s="421"/>
    </row>
    <row r="212" spans="2:30" ht="15" customHeight="1" x14ac:dyDescent="0.25">
      <c r="B212" s="423"/>
      <c r="C212" s="423"/>
      <c r="D212" s="423"/>
      <c r="E212" s="270"/>
      <c r="F212" s="270"/>
      <c r="G212" s="270"/>
      <c r="H212" s="270"/>
      <c r="I212" s="270"/>
      <c r="J212" s="270"/>
      <c r="K212" s="270"/>
      <c r="L212" s="274"/>
      <c r="M212" s="274"/>
      <c r="N212" s="274"/>
      <c r="O212" s="274"/>
      <c r="P212" s="274"/>
      <c r="Q212" s="274"/>
      <c r="R212" s="274"/>
      <c r="S212" s="274"/>
      <c r="T212" s="274"/>
      <c r="U212" s="274"/>
      <c r="V212" s="274"/>
      <c r="W212" s="421" t="s">
        <v>399</v>
      </c>
      <c r="X212" s="421"/>
      <c r="Y212" s="421"/>
      <c r="Z212" s="421"/>
      <c r="AA212" s="421"/>
      <c r="AB212" s="421"/>
      <c r="AC212" s="421"/>
      <c r="AD212" s="421"/>
    </row>
    <row r="213" spans="2:30" ht="24" customHeight="1" x14ac:dyDescent="0.25">
      <c r="B213" s="423"/>
      <c r="C213" s="423"/>
      <c r="D213" s="423"/>
      <c r="E213" s="270"/>
      <c r="F213" s="270"/>
      <c r="G213" s="270"/>
      <c r="H213" s="270"/>
      <c r="I213" s="270"/>
      <c r="J213" s="270"/>
      <c r="K213" s="270"/>
      <c r="L213" s="274"/>
      <c r="M213" s="274"/>
      <c r="N213" s="274"/>
      <c r="O213" s="274"/>
      <c r="P213" s="274"/>
      <c r="Q213" s="274"/>
      <c r="R213" s="274"/>
      <c r="S213" s="274"/>
      <c r="T213" s="274"/>
      <c r="U213" s="274"/>
      <c r="V213" s="274"/>
      <c r="W213" s="421" t="s">
        <v>400</v>
      </c>
      <c r="X213" s="421"/>
      <c r="Y213" s="421"/>
      <c r="Z213" s="421"/>
      <c r="AA213" s="421"/>
      <c r="AB213" s="421"/>
      <c r="AC213" s="421"/>
      <c r="AD213" s="421"/>
    </row>
    <row r="214" spans="2:30" ht="15" customHeight="1" x14ac:dyDescent="0.25">
      <c r="B214" s="423"/>
      <c r="C214" s="423"/>
      <c r="D214" s="423"/>
      <c r="E214" s="270"/>
      <c r="F214" s="270"/>
      <c r="G214" s="270"/>
      <c r="H214" s="270"/>
      <c r="I214" s="270"/>
      <c r="J214" s="270"/>
      <c r="K214" s="270"/>
      <c r="L214" s="274"/>
      <c r="M214" s="274"/>
      <c r="N214" s="274"/>
      <c r="O214" s="274"/>
      <c r="P214" s="274"/>
      <c r="Q214" s="274"/>
      <c r="R214" s="274"/>
      <c r="S214" s="274"/>
      <c r="T214" s="274"/>
      <c r="U214" s="274"/>
      <c r="V214" s="274"/>
      <c r="W214" s="421" t="s">
        <v>401</v>
      </c>
      <c r="X214" s="421"/>
      <c r="Y214" s="421"/>
      <c r="Z214" s="421"/>
      <c r="AA214" s="421"/>
      <c r="AB214" s="421"/>
      <c r="AC214" s="421"/>
      <c r="AD214" s="421"/>
    </row>
    <row r="215" spans="2:30" ht="15" customHeight="1" x14ac:dyDescent="0.25">
      <c r="B215" s="423"/>
      <c r="C215" s="423"/>
      <c r="D215" s="423"/>
      <c r="E215" s="270"/>
      <c r="F215" s="270"/>
      <c r="G215" s="270"/>
      <c r="H215" s="270"/>
      <c r="I215" s="270"/>
      <c r="J215" s="270"/>
      <c r="K215" s="270"/>
      <c r="L215" s="274"/>
      <c r="M215" s="274"/>
      <c r="N215" s="274"/>
      <c r="O215" s="274"/>
      <c r="P215" s="274"/>
      <c r="Q215" s="274"/>
      <c r="R215" s="274"/>
      <c r="S215" s="274"/>
      <c r="T215" s="274"/>
      <c r="U215" s="274"/>
      <c r="V215" s="274"/>
      <c r="W215" s="421" t="s">
        <v>402</v>
      </c>
      <c r="X215" s="421"/>
      <c r="Y215" s="421"/>
      <c r="Z215" s="421"/>
      <c r="AA215" s="421"/>
      <c r="AB215" s="421"/>
      <c r="AC215" s="421"/>
      <c r="AD215" s="421"/>
    </row>
    <row r="216" spans="2:30" ht="24" customHeight="1" x14ac:dyDescent="0.25">
      <c r="B216" s="423"/>
      <c r="C216" s="423"/>
      <c r="D216" s="423"/>
      <c r="E216" s="270"/>
      <c r="F216" s="270"/>
      <c r="G216" s="270"/>
      <c r="H216" s="270"/>
      <c r="I216" s="270"/>
      <c r="J216" s="270"/>
      <c r="K216" s="270"/>
      <c r="L216" s="274"/>
      <c r="M216" s="274"/>
      <c r="N216" s="274"/>
      <c r="O216" s="274"/>
      <c r="P216" s="274"/>
      <c r="Q216" s="274"/>
      <c r="R216" s="274"/>
      <c r="S216" s="274"/>
      <c r="T216" s="274"/>
      <c r="U216" s="274"/>
      <c r="V216" s="274"/>
      <c r="W216" s="421" t="s">
        <v>403</v>
      </c>
      <c r="X216" s="421"/>
      <c r="Y216" s="421"/>
      <c r="Z216" s="421"/>
      <c r="AA216" s="421"/>
      <c r="AB216" s="421"/>
      <c r="AC216" s="421"/>
      <c r="AD216" s="421"/>
    </row>
    <row r="217" spans="2:30" ht="15" customHeight="1" x14ac:dyDescent="0.25">
      <c r="B217" s="423"/>
      <c r="C217" s="423"/>
      <c r="D217" s="423"/>
      <c r="E217" s="270"/>
      <c r="F217" s="270"/>
      <c r="G217" s="270"/>
      <c r="H217" s="270"/>
      <c r="I217" s="270"/>
      <c r="J217" s="270"/>
      <c r="K217" s="270"/>
      <c r="L217" s="274"/>
      <c r="M217" s="274"/>
      <c r="N217" s="274"/>
      <c r="O217" s="274"/>
      <c r="P217" s="274"/>
      <c r="Q217" s="274"/>
      <c r="R217" s="274"/>
      <c r="S217" s="274"/>
      <c r="T217" s="274"/>
      <c r="U217" s="274"/>
      <c r="V217" s="274"/>
      <c r="W217" s="421" t="s">
        <v>404</v>
      </c>
      <c r="X217" s="421"/>
      <c r="Y217" s="421"/>
      <c r="Z217" s="421"/>
      <c r="AA217" s="421"/>
      <c r="AB217" s="421"/>
      <c r="AC217" s="421"/>
      <c r="AD217" s="421"/>
    </row>
    <row r="218" spans="2:30" ht="15" customHeight="1" x14ac:dyDescent="0.25">
      <c r="B218" s="423"/>
      <c r="C218" s="423"/>
      <c r="D218" s="423"/>
      <c r="E218" s="270"/>
      <c r="F218" s="270"/>
      <c r="G218" s="270"/>
      <c r="H218" s="270"/>
      <c r="I218" s="270"/>
      <c r="J218" s="270"/>
      <c r="K218" s="270"/>
      <c r="L218" s="274"/>
      <c r="M218" s="274"/>
      <c r="N218" s="274"/>
      <c r="O218" s="274"/>
      <c r="P218" s="274"/>
      <c r="Q218" s="274"/>
      <c r="R218" s="274"/>
      <c r="S218" s="274"/>
      <c r="T218" s="274"/>
      <c r="U218" s="274"/>
      <c r="V218" s="274"/>
      <c r="W218" s="421" t="s">
        <v>405</v>
      </c>
      <c r="X218" s="421"/>
      <c r="Y218" s="421"/>
      <c r="Z218" s="421"/>
      <c r="AA218" s="421"/>
      <c r="AB218" s="421"/>
      <c r="AC218" s="421"/>
      <c r="AD218" s="421"/>
    </row>
    <row r="219" spans="2:30" ht="15" customHeight="1" x14ac:dyDescent="0.25">
      <c r="B219" s="423"/>
      <c r="C219" s="423"/>
      <c r="D219" s="423"/>
      <c r="E219" s="270"/>
      <c r="F219" s="270"/>
      <c r="G219" s="270"/>
      <c r="H219" s="270"/>
      <c r="I219" s="270"/>
      <c r="J219" s="270"/>
      <c r="K219" s="270"/>
      <c r="L219" s="274"/>
      <c r="M219" s="274"/>
      <c r="N219" s="274"/>
      <c r="O219" s="274"/>
      <c r="P219" s="274"/>
      <c r="Q219" s="274"/>
      <c r="R219" s="274"/>
      <c r="S219" s="274"/>
      <c r="T219" s="274"/>
      <c r="U219" s="274"/>
      <c r="V219" s="274"/>
      <c r="W219" s="421" t="s">
        <v>406</v>
      </c>
      <c r="X219" s="421"/>
      <c r="Y219" s="421"/>
      <c r="Z219" s="421"/>
      <c r="AA219" s="421"/>
      <c r="AB219" s="421"/>
      <c r="AC219" s="421"/>
      <c r="AD219" s="421"/>
    </row>
    <row r="220" spans="2:30" ht="36" customHeight="1" x14ac:dyDescent="0.25">
      <c r="B220" s="423"/>
      <c r="C220" s="423"/>
      <c r="D220" s="423"/>
      <c r="E220" s="270"/>
      <c r="F220" s="270"/>
      <c r="G220" s="270"/>
      <c r="H220" s="270"/>
      <c r="I220" s="270"/>
      <c r="J220" s="270"/>
      <c r="K220" s="270"/>
      <c r="L220" s="274"/>
      <c r="M220" s="274"/>
      <c r="N220" s="274"/>
      <c r="O220" s="274"/>
      <c r="P220" s="274"/>
      <c r="Q220" s="274"/>
      <c r="R220" s="274"/>
      <c r="S220" s="274"/>
      <c r="T220" s="274"/>
      <c r="U220" s="274"/>
      <c r="V220" s="274"/>
      <c r="W220" s="421" t="s">
        <v>766</v>
      </c>
      <c r="X220" s="421"/>
      <c r="Y220" s="421"/>
      <c r="Z220" s="421"/>
      <c r="AA220" s="421"/>
      <c r="AB220" s="421"/>
      <c r="AC220" s="421"/>
      <c r="AD220" s="421"/>
    </row>
    <row r="221" spans="2:30" ht="15" customHeight="1" x14ac:dyDescent="0.25">
      <c r="B221" s="422" t="s">
        <v>104</v>
      </c>
      <c r="C221" s="422"/>
      <c r="D221" s="422"/>
      <c r="E221" s="270" t="s">
        <v>127</v>
      </c>
      <c r="F221" s="270"/>
      <c r="G221" s="270"/>
      <c r="H221" s="270"/>
      <c r="I221" s="270"/>
      <c r="J221" s="270"/>
      <c r="K221" s="270"/>
      <c r="L221" s="274" t="s">
        <v>425</v>
      </c>
      <c r="M221" s="274"/>
      <c r="N221" s="274"/>
      <c r="O221" s="274"/>
      <c r="P221" s="274"/>
      <c r="Q221" s="274"/>
      <c r="R221" s="274"/>
      <c r="S221" s="274"/>
      <c r="T221" s="274"/>
      <c r="U221" s="274"/>
      <c r="V221" s="274"/>
      <c r="W221" s="421" t="s">
        <v>408</v>
      </c>
      <c r="X221" s="421"/>
      <c r="Y221" s="421"/>
      <c r="Z221" s="421"/>
      <c r="AA221" s="421"/>
      <c r="AB221" s="421"/>
      <c r="AC221" s="421"/>
      <c r="AD221" s="421"/>
    </row>
    <row r="222" spans="2:30" ht="15" customHeight="1" x14ac:dyDescent="0.25">
      <c r="B222" s="422"/>
      <c r="C222" s="422"/>
      <c r="D222" s="422"/>
      <c r="E222" s="270"/>
      <c r="F222" s="270"/>
      <c r="G222" s="270"/>
      <c r="H222" s="270"/>
      <c r="I222" s="270"/>
      <c r="J222" s="270"/>
      <c r="K222" s="270"/>
      <c r="L222" s="274"/>
      <c r="M222" s="274"/>
      <c r="N222" s="274"/>
      <c r="O222" s="274"/>
      <c r="P222" s="274"/>
      <c r="Q222" s="274"/>
      <c r="R222" s="274"/>
      <c r="S222" s="274"/>
      <c r="T222" s="274"/>
      <c r="U222" s="274"/>
      <c r="V222" s="274"/>
      <c r="W222" s="421" t="s">
        <v>409</v>
      </c>
      <c r="X222" s="421"/>
      <c r="Y222" s="421"/>
      <c r="Z222" s="421"/>
      <c r="AA222" s="421"/>
      <c r="AB222" s="421"/>
      <c r="AC222" s="421"/>
      <c r="AD222" s="421"/>
    </row>
    <row r="223" spans="2:30" ht="15" customHeight="1" x14ac:dyDescent="0.25">
      <c r="B223" s="422"/>
      <c r="C223" s="422"/>
      <c r="D223" s="422"/>
      <c r="E223" s="270"/>
      <c r="F223" s="270"/>
      <c r="G223" s="270"/>
      <c r="H223" s="270"/>
      <c r="I223" s="270"/>
      <c r="J223" s="270"/>
      <c r="K223" s="270"/>
      <c r="L223" s="274"/>
      <c r="M223" s="274"/>
      <c r="N223" s="274"/>
      <c r="O223" s="274"/>
      <c r="P223" s="274"/>
      <c r="Q223" s="274"/>
      <c r="R223" s="274"/>
      <c r="S223" s="274"/>
      <c r="T223" s="274"/>
      <c r="U223" s="274"/>
      <c r="V223" s="274"/>
      <c r="W223" s="421" t="s">
        <v>410</v>
      </c>
      <c r="X223" s="421"/>
      <c r="Y223" s="421"/>
      <c r="Z223" s="421"/>
      <c r="AA223" s="421"/>
      <c r="AB223" s="421"/>
      <c r="AC223" s="421"/>
      <c r="AD223" s="421"/>
    </row>
    <row r="224" spans="2:30" ht="15" customHeight="1" x14ac:dyDescent="0.25">
      <c r="B224" s="422"/>
      <c r="C224" s="422"/>
      <c r="D224" s="422"/>
      <c r="E224" s="270"/>
      <c r="F224" s="270"/>
      <c r="G224" s="270"/>
      <c r="H224" s="270"/>
      <c r="I224" s="270"/>
      <c r="J224" s="270"/>
      <c r="K224" s="270"/>
      <c r="L224" s="274"/>
      <c r="M224" s="274"/>
      <c r="N224" s="274"/>
      <c r="O224" s="274"/>
      <c r="P224" s="274"/>
      <c r="Q224" s="274"/>
      <c r="R224" s="274"/>
      <c r="S224" s="274"/>
      <c r="T224" s="274"/>
      <c r="U224" s="274"/>
      <c r="V224" s="274"/>
      <c r="W224" s="421" t="s">
        <v>411</v>
      </c>
      <c r="X224" s="421"/>
      <c r="Y224" s="421"/>
      <c r="Z224" s="421"/>
      <c r="AA224" s="421"/>
      <c r="AB224" s="421"/>
      <c r="AC224" s="421"/>
      <c r="AD224" s="421"/>
    </row>
    <row r="225" spans="2:30" ht="15" customHeight="1" x14ac:dyDescent="0.25">
      <c r="B225" s="422"/>
      <c r="C225" s="422"/>
      <c r="D225" s="422"/>
      <c r="E225" s="270"/>
      <c r="F225" s="270"/>
      <c r="G225" s="270"/>
      <c r="H225" s="270"/>
      <c r="I225" s="270"/>
      <c r="J225" s="270"/>
      <c r="K225" s="270"/>
      <c r="L225" s="274"/>
      <c r="M225" s="274"/>
      <c r="N225" s="274"/>
      <c r="O225" s="274"/>
      <c r="P225" s="274"/>
      <c r="Q225" s="274"/>
      <c r="R225" s="274"/>
      <c r="S225" s="274"/>
      <c r="T225" s="274"/>
      <c r="U225" s="274"/>
      <c r="V225" s="274"/>
      <c r="W225" s="421" t="s">
        <v>765</v>
      </c>
      <c r="X225" s="421"/>
      <c r="Y225" s="421"/>
      <c r="Z225" s="421"/>
      <c r="AA225" s="421"/>
      <c r="AB225" s="421"/>
      <c r="AC225" s="421"/>
      <c r="AD225" s="421"/>
    </row>
    <row r="226" spans="2:30" ht="15" customHeight="1" x14ac:dyDescent="0.25">
      <c r="B226" s="422"/>
      <c r="C226" s="422"/>
      <c r="D226" s="422"/>
      <c r="E226" s="270"/>
      <c r="F226" s="270"/>
      <c r="G226" s="270"/>
      <c r="H226" s="270"/>
      <c r="I226" s="270"/>
      <c r="J226" s="270"/>
      <c r="K226" s="270"/>
      <c r="L226" s="274"/>
      <c r="M226" s="274"/>
      <c r="N226" s="274"/>
      <c r="O226" s="274"/>
      <c r="P226" s="274"/>
      <c r="Q226" s="274"/>
      <c r="R226" s="274"/>
      <c r="S226" s="274"/>
      <c r="T226" s="274"/>
      <c r="U226" s="274"/>
      <c r="V226" s="274"/>
      <c r="W226" s="421" t="s">
        <v>412</v>
      </c>
      <c r="X226" s="421"/>
      <c r="Y226" s="421"/>
      <c r="Z226" s="421"/>
      <c r="AA226" s="421"/>
      <c r="AB226" s="421"/>
      <c r="AC226" s="421"/>
      <c r="AD226" s="421"/>
    </row>
    <row r="227" spans="2:30" ht="15" customHeight="1" x14ac:dyDescent="0.25">
      <c r="B227" s="422"/>
      <c r="C227" s="422"/>
      <c r="D227" s="422"/>
      <c r="E227" s="270"/>
      <c r="F227" s="270"/>
      <c r="G227" s="270"/>
      <c r="H227" s="270"/>
      <c r="I227" s="270"/>
      <c r="J227" s="270"/>
      <c r="K227" s="270"/>
      <c r="L227" s="274"/>
      <c r="M227" s="274"/>
      <c r="N227" s="274"/>
      <c r="O227" s="274"/>
      <c r="P227" s="274"/>
      <c r="Q227" s="274"/>
      <c r="R227" s="274"/>
      <c r="S227" s="274"/>
      <c r="T227" s="274"/>
      <c r="U227" s="274"/>
      <c r="V227" s="274"/>
      <c r="W227" s="421" t="s">
        <v>413</v>
      </c>
      <c r="X227" s="421"/>
      <c r="Y227" s="421"/>
      <c r="Z227" s="421"/>
      <c r="AA227" s="421"/>
      <c r="AB227" s="421"/>
      <c r="AC227" s="421"/>
      <c r="AD227" s="421"/>
    </row>
    <row r="228" spans="2:30" ht="15" customHeight="1" x14ac:dyDescent="0.25">
      <c r="B228" s="422"/>
      <c r="C228" s="422"/>
      <c r="D228" s="422"/>
      <c r="E228" s="270"/>
      <c r="F228" s="270"/>
      <c r="G228" s="270"/>
      <c r="H228" s="270"/>
      <c r="I228" s="270"/>
      <c r="J228" s="270"/>
      <c r="K228" s="270"/>
      <c r="L228" s="274"/>
      <c r="M228" s="274"/>
      <c r="N228" s="274"/>
      <c r="O228" s="274"/>
      <c r="P228" s="274"/>
      <c r="Q228" s="274"/>
      <c r="R228" s="274"/>
      <c r="S228" s="274"/>
      <c r="T228" s="274"/>
      <c r="U228" s="274"/>
      <c r="V228" s="274"/>
      <c r="W228" s="421" t="s">
        <v>414</v>
      </c>
      <c r="X228" s="421"/>
      <c r="Y228" s="421"/>
      <c r="Z228" s="421"/>
      <c r="AA228" s="421"/>
      <c r="AB228" s="421"/>
      <c r="AC228" s="421"/>
      <c r="AD228" s="421"/>
    </row>
    <row r="229" spans="2:30" ht="15" customHeight="1" x14ac:dyDescent="0.25">
      <c r="B229" s="422"/>
      <c r="C229" s="422"/>
      <c r="D229" s="422"/>
      <c r="E229" s="270"/>
      <c r="F229" s="270"/>
      <c r="G229" s="270"/>
      <c r="H229" s="270"/>
      <c r="I229" s="270"/>
      <c r="J229" s="270"/>
      <c r="K229" s="270"/>
      <c r="L229" s="274"/>
      <c r="M229" s="274"/>
      <c r="N229" s="274"/>
      <c r="O229" s="274"/>
      <c r="P229" s="274"/>
      <c r="Q229" s="274"/>
      <c r="R229" s="274"/>
      <c r="S229" s="274"/>
      <c r="T229" s="274"/>
      <c r="U229" s="274"/>
      <c r="V229" s="274"/>
      <c r="W229" s="421" t="s">
        <v>764</v>
      </c>
      <c r="X229" s="421"/>
      <c r="Y229" s="421"/>
      <c r="Z229" s="421"/>
      <c r="AA229" s="421"/>
      <c r="AB229" s="421"/>
      <c r="AC229" s="421"/>
      <c r="AD229" s="421"/>
    </row>
    <row r="230" spans="2:30" ht="15" customHeight="1" x14ac:dyDescent="0.25">
      <c r="B230" s="422"/>
      <c r="C230" s="422"/>
      <c r="D230" s="422"/>
      <c r="E230" s="270"/>
      <c r="F230" s="270"/>
      <c r="G230" s="270"/>
      <c r="H230" s="270"/>
      <c r="I230" s="270"/>
      <c r="J230" s="270"/>
      <c r="K230" s="270"/>
      <c r="L230" s="274"/>
      <c r="M230" s="274"/>
      <c r="N230" s="274"/>
      <c r="O230" s="274"/>
      <c r="P230" s="274"/>
      <c r="Q230" s="274"/>
      <c r="R230" s="274"/>
      <c r="S230" s="274"/>
      <c r="T230" s="274"/>
      <c r="U230" s="274"/>
      <c r="V230" s="274"/>
      <c r="W230" s="281" t="s">
        <v>762</v>
      </c>
      <c r="X230" s="281"/>
      <c r="Y230" s="281"/>
      <c r="Z230" s="281"/>
      <c r="AA230" s="281"/>
      <c r="AB230" s="281"/>
      <c r="AC230" s="281"/>
      <c r="AD230" s="281"/>
    </row>
    <row r="231" spans="2:30" ht="15" customHeight="1" x14ac:dyDescent="0.25">
      <c r="B231" s="422"/>
      <c r="C231" s="422"/>
      <c r="D231" s="422"/>
      <c r="E231" s="270"/>
      <c r="F231" s="270"/>
      <c r="G231" s="270"/>
      <c r="H231" s="270"/>
      <c r="I231" s="270"/>
      <c r="J231" s="270"/>
      <c r="K231" s="270"/>
      <c r="L231" s="274"/>
      <c r="M231" s="274"/>
      <c r="N231" s="274"/>
      <c r="O231" s="274"/>
      <c r="P231" s="274"/>
      <c r="Q231" s="274"/>
      <c r="R231" s="274"/>
      <c r="S231" s="274"/>
      <c r="T231" s="274"/>
      <c r="U231" s="274"/>
      <c r="V231" s="274"/>
      <c r="W231" s="281" t="s">
        <v>763</v>
      </c>
      <c r="X231" s="281"/>
      <c r="Y231" s="281"/>
      <c r="Z231" s="281"/>
      <c r="AA231" s="281"/>
      <c r="AB231" s="281"/>
      <c r="AC231" s="281"/>
      <c r="AD231" s="281"/>
    </row>
    <row r="232" spans="2:30" ht="15" customHeight="1" x14ac:dyDescent="0.25">
      <c r="B232" s="422"/>
      <c r="C232" s="422"/>
      <c r="D232" s="422"/>
      <c r="E232" s="270"/>
      <c r="F232" s="270"/>
      <c r="G232" s="270"/>
      <c r="H232" s="270"/>
      <c r="I232" s="270"/>
      <c r="J232" s="270"/>
      <c r="K232" s="270"/>
      <c r="L232" s="274"/>
      <c r="M232" s="274"/>
      <c r="N232" s="274"/>
      <c r="O232" s="274"/>
      <c r="P232" s="274"/>
      <c r="Q232" s="274"/>
      <c r="R232" s="274"/>
      <c r="S232" s="274"/>
      <c r="T232" s="274"/>
      <c r="U232" s="274"/>
      <c r="V232" s="274"/>
      <c r="W232" s="421" t="s">
        <v>415</v>
      </c>
      <c r="X232" s="421"/>
      <c r="Y232" s="421"/>
      <c r="Z232" s="421"/>
      <c r="AA232" s="421"/>
      <c r="AB232" s="421"/>
      <c r="AC232" s="421"/>
      <c r="AD232" s="421"/>
    </row>
    <row r="233" spans="2:30" ht="24" customHeight="1" x14ac:dyDescent="0.25">
      <c r="B233" s="422"/>
      <c r="C233" s="422"/>
      <c r="D233" s="422"/>
      <c r="E233" s="270"/>
      <c r="F233" s="270"/>
      <c r="G233" s="270"/>
      <c r="H233" s="270"/>
      <c r="I233" s="270"/>
      <c r="J233" s="270"/>
      <c r="K233" s="270"/>
      <c r="L233" s="274"/>
      <c r="M233" s="274"/>
      <c r="N233" s="274"/>
      <c r="O233" s="274"/>
      <c r="P233" s="274"/>
      <c r="Q233" s="274"/>
      <c r="R233" s="274"/>
      <c r="S233" s="274"/>
      <c r="T233" s="274"/>
      <c r="U233" s="274"/>
      <c r="V233" s="274"/>
      <c r="W233" s="421" t="s">
        <v>416</v>
      </c>
      <c r="X233" s="421"/>
      <c r="Y233" s="421"/>
      <c r="Z233" s="421"/>
      <c r="AA233" s="421"/>
      <c r="AB233" s="421"/>
      <c r="AC233" s="421"/>
      <c r="AD233" s="421"/>
    </row>
    <row r="234" spans="2:30" ht="15" customHeight="1" x14ac:dyDescent="0.25">
      <c r="B234" s="422"/>
      <c r="C234" s="422"/>
      <c r="D234" s="422"/>
      <c r="E234" s="270"/>
      <c r="F234" s="270"/>
      <c r="G234" s="270"/>
      <c r="H234" s="270"/>
      <c r="I234" s="270"/>
      <c r="J234" s="270"/>
      <c r="K234" s="270"/>
      <c r="L234" s="274"/>
      <c r="M234" s="274"/>
      <c r="N234" s="274"/>
      <c r="O234" s="274"/>
      <c r="P234" s="274"/>
      <c r="Q234" s="274"/>
      <c r="R234" s="274"/>
      <c r="S234" s="274"/>
      <c r="T234" s="274"/>
      <c r="U234" s="274"/>
      <c r="V234" s="274"/>
      <c r="W234" s="421" t="s">
        <v>417</v>
      </c>
      <c r="X234" s="421"/>
      <c r="Y234" s="421"/>
      <c r="Z234" s="421"/>
      <c r="AA234" s="421"/>
      <c r="AB234" s="421"/>
      <c r="AC234" s="421"/>
      <c r="AD234" s="421"/>
    </row>
    <row r="235" spans="2:30" ht="15" customHeight="1" x14ac:dyDescent="0.25">
      <c r="B235" s="422"/>
      <c r="C235" s="422"/>
      <c r="D235" s="422"/>
      <c r="E235" s="270"/>
      <c r="F235" s="270"/>
      <c r="G235" s="270"/>
      <c r="H235" s="270"/>
      <c r="I235" s="270"/>
      <c r="J235" s="270"/>
      <c r="K235" s="270"/>
      <c r="L235" s="274"/>
      <c r="M235" s="274"/>
      <c r="N235" s="274"/>
      <c r="O235" s="274"/>
      <c r="P235" s="274"/>
      <c r="Q235" s="274"/>
      <c r="R235" s="274"/>
      <c r="S235" s="274"/>
      <c r="T235" s="274"/>
      <c r="U235" s="274"/>
      <c r="V235" s="274"/>
      <c r="W235" s="421" t="s">
        <v>418</v>
      </c>
      <c r="X235" s="421"/>
      <c r="Y235" s="421"/>
      <c r="Z235" s="421"/>
      <c r="AA235" s="421"/>
      <c r="AB235" s="421"/>
      <c r="AC235" s="421"/>
      <c r="AD235" s="421"/>
    </row>
    <row r="236" spans="2:30" ht="15" customHeight="1" x14ac:dyDescent="0.25">
      <c r="B236" s="422"/>
      <c r="C236" s="422"/>
      <c r="D236" s="422"/>
      <c r="E236" s="270"/>
      <c r="F236" s="270"/>
      <c r="G236" s="270"/>
      <c r="H236" s="270"/>
      <c r="I236" s="270"/>
      <c r="J236" s="270"/>
      <c r="K236" s="270"/>
      <c r="L236" s="274"/>
      <c r="M236" s="274"/>
      <c r="N236" s="274"/>
      <c r="O236" s="274"/>
      <c r="P236" s="274"/>
      <c r="Q236" s="274"/>
      <c r="R236" s="274"/>
      <c r="S236" s="274"/>
      <c r="T236" s="274"/>
      <c r="U236" s="274"/>
      <c r="V236" s="274"/>
      <c r="W236" s="421" t="s">
        <v>419</v>
      </c>
      <c r="X236" s="421"/>
      <c r="Y236" s="421"/>
      <c r="Z236" s="421"/>
      <c r="AA236" s="421"/>
      <c r="AB236" s="421"/>
      <c r="AC236" s="421"/>
      <c r="AD236" s="421"/>
    </row>
    <row r="237" spans="2:30" ht="15" customHeight="1" x14ac:dyDescent="0.25">
      <c r="B237" s="422"/>
      <c r="C237" s="422"/>
      <c r="D237" s="422"/>
      <c r="E237" s="270"/>
      <c r="F237" s="270"/>
      <c r="G237" s="270"/>
      <c r="H237" s="270"/>
      <c r="I237" s="270"/>
      <c r="J237" s="270"/>
      <c r="K237" s="270"/>
      <c r="L237" s="274"/>
      <c r="M237" s="274"/>
      <c r="N237" s="274"/>
      <c r="O237" s="274"/>
      <c r="P237" s="274"/>
      <c r="Q237" s="274"/>
      <c r="R237" s="274"/>
      <c r="S237" s="274"/>
      <c r="T237" s="274"/>
      <c r="U237" s="274"/>
      <c r="V237" s="274"/>
      <c r="W237" s="421" t="s">
        <v>420</v>
      </c>
      <c r="X237" s="421"/>
      <c r="Y237" s="421"/>
      <c r="Z237" s="421"/>
      <c r="AA237" s="421"/>
      <c r="AB237" s="421"/>
      <c r="AC237" s="421"/>
      <c r="AD237" s="421"/>
    </row>
    <row r="238" spans="2:30" ht="15" customHeight="1" x14ac:dyDescent="0.25">
      <c r="B238" s="422"/>
      <c r="C238" s="422"/>
      <c r="D238" s="422"/>
      <c r="E238" s="270"/>
      <c r="F238" s="270"/>
      <c r="G238" s="270"/>
      <c r="H238" s="270"/>
      <c r="I238" s="270"/>
      <c r="J238" s="270"/>
      <c r="K238" s="270"/>
      <c r="L238" s="274"/>
      <c r="M238" s="274"/>
      <c r="N238" s="274"/>
      <c r="O238" s="274"/>
      <c r="P238" s="274"/>
      <c r="Q238" s="274"/>
      <c r="R238" s="274"/>
      <c r="S238" s="274"/>
      <c r="T238" s="274"/>
      <c r="U238" s="274"/>
      <c r="V238" s="274"/>
      <c r="W238" s="421" t="s">
        <v>421</v>
      </c>
      <c r="X238" s="421"/>
      <c r="Y238" s="421"/>
      <c r="Z238" s="421"/>
      <c r="AA238" s="421"/>
      <c r="AB238" s="421"/>
      <c r="AC238" s="421"/>
      <c r="AD238" s="421"/>
    </row>
    <row r="239" spans="2:30" ht="15" customHeight="1" x14ac:dyDescent="0.25">
      <c r="B239" s="422"/>
      <c r="C239" s="422"/>
      <c r="D239" s="422"/>
      <c r="E239" s="270"/>
      <c r="F239" s="270"/>
      <c r="G239" s="270"/>
      <c r="H239" s="270"/>
      <c r="I239" s="270"/>
      <c r="J239" s="270"/>
      <c r="K239" s="270"/>
      <c r="L239" s="274"/>
      <c r="M239" s="274"/>
      <c r="N239" s="274"/>
      <c r="O239" s="274"/>
      <c r="P239" s="274"/>
      <c r="Q239" s="274"/>
      <c r="R239" s="274"/>
      <c r="S239" s="274"/>
      <c r="T239" s="274"/>
      <c r="U239" s="274"/>
      <c r="V239" s="274"/>
      <c r="W239" s="421" t="s">
        <v>422</v>
      </c>
      <c r="X239" s="421"/>
      <c r="Y239" s="421"/>
      <c r="Z239" s="421"/>
      <c r="AA239" s="421"/>
      <c r="AB239" s="421"/>
      <c r="AC239" s="421"/>
      <c r="AD239" s="421"/>
    </row>
    <row r="240" spans="2:30" ht="15" customHeight="1" x14ac:dyDescent="0.25">
      <c r="B240" s="422"/>
      <c r="C240" s="422"/>
      <c r="D240" s="422"/>
      <c r="E240" s="270"/>
      <c r="F240" s="270"/>
      <c r="G240" s="270"/>
      <c r="H240" s="270"/>
      <c r="I240" s="270"/>
      <c r="J240" s="270"/>
      <c r="K240" s="270"/>
      <c r="L240" s="274"/>
      <c r="M240" s="274"/>
      <c r="N240" s="274"/>
      <c r="O240" s="274"/>
      <c r="P240" s="274"/>
      <c r="Q240" s="274"/>
      <c r="R240" s="274"/>
      <c r="S240" s="274"/>
      <c r="T240" s="274"/>
      <c r="U240" s="274"/>
      <c r="V240" s="274"/>
      <c r="W240" s="421" t="s">
        <v>423</v>
      </c>
      <c r="X240" s="421"/>
      <c r="Y240" s="421"/>
      <c r="Z240" s="421"/>
      <c r="AA240" s="421"/>
      <c r="AB240" s="421"/>
      <c r="AC240" s="421"/>
      <c r="AD240" s="421"/>
    </row>
    <row r="241" spans="2:30" ht="24" customHeight="1" x14ac:dyDescent="0.25">
      <c r="B241" s="422"/>
      <c r="C241" s="422"/>
      <c r="D241" s="422"/>
      <c r="E241" s="270"/>
      <c r="F241" s="270"/>
      <c r="G241" s="270"/>
      <c r="H241" s="270"/>
      <c r="I241" s="270"/>
      <c r="J241" s="270"/>
      <c r="K241" s="270"/>
      <c r="L241" s="274"/>
      <c r="M241" s="274"/>
      <c r="N241" s="274"/>
      <c r="O241" s="274"/>
      <c r="P241" s="274"/>
      <c r="Q241" s="274"/>
      <c r="R241" s="274"/>
      <c r="S241" s="274"/>
      <c r="T241" s="274"/>
      <c r="U241" s="274"/>
      <c r="V241" s="274"/>
      <c r="W241" s="421" t="s">
        <v>424</v>
      </c>
      <c r="X241" s="421"/>
      <c r="Y241" s="421"/>
      <c r="Z241" s="421"/>
      <c r="AA241" s="421"/>
      <c r="AB241" s="421"/>
      <c r="AC241" s="421"/>
      <c r="AD241" s="421"/>
    </row>
    <row r="242" spans="2:30" ht="24" customHeight="1" x14ac:dyDescent="0.25">
      <c r="B242" s="422" t="s">
        <v>106</v>
      </c>
      <c r="C242" s="422"/>
      <c r="D242" s="422"/>
      <c r="E242" s="379" t="s">
        <v>430</v>
      </c>
      <c r="F242" s="379"/>
      <c r="G242" s="379"/>
      <c r="H242" s="379"/>
      <c r="I242" s="379"/>
      <c r="J242" s="379"/>
      <c r="K242" s="379"/>
      <c r="L242" s="274" t="s">
        <v>431</v>
      </c>
      <c r="M242" s="274"/>
      <c r="N242" s="274"/>
      <c r="O242" s="274"/>
      <c r="P242" s="274"/>
      <c r="Q242" s="274"/>
      <c r="R242" s="274"/>
      <c r="S242" s="274"/>
      <c r="T242" s="274"/>
      <c r="U242" s="274"/>
      <c r="V242" s="274"/>
      <c r="W242" s="421" t="s">
        <v>426</v>
      </c>
      <c r="X242" s="421"/>
      <c r="Y242" s="421"/>
      <c r="Z242" s="421"/>
      <c r="AA242" s="421"/>
      <c r="AB242" s="421"/>
      <c r="AC242" s="421"/>
      <c r="AD242" s="421"/>
    </row>
    <row r="243" spans="2:30" ht="24" customHeight="1" x14ac:dyDescent="0.25">
      <c r="B243" s="422"/>
      <c r="C243" s="422"/>
      <c r="D243" s="422"/>
      <c r="E243" s="379"/>
      <c r="F243" s="379"/>
      <c r="G243" s="379"/>
      <c r="H243" s="379"/>
      <c r="I243" s="379"/>
      <c r="J243" s="379"/>
      <c r="K243" s="379"/>
      <c r="L243" s="274"/>
      <c r="M243" s="274"/>
      <c r="N243" s="274"/>
      <c r="O243" s="274"/>
      <c r="P243" s="274"/>
      <c r="Q243" s="274"/>
      <c r="R243" s="274"/>
      <c r="S243" s="274"/>
      <c r="T243" s="274"/>
      <c r="U243" s="274"/>
      <c r="V243" s="274"/>
      <c r="W243" s="421" t="s">
        <v>761</v>
      </c>
      <c r="X243" s="421"/>
      <c r="Y243" s="421"/>
      <c r="Z243" s="421"/>
      <c r="AA243" s="421"/>
      <c r="AB243" s="421"/>
      <c r="AC243" s="421"/>
      <c r="AD243" s="421"/>
    </row>
    <row r="244" spans="2:30" ht="15" customHeight="1" x14ac:dyDescent="0.25">
      <c r="B244" s="422"/>
      <c r="C244" s="422"/>
      <c r="D244" s="422"/>
      <c r="E244" s="379"/>
      <c r="F244" s="379"/>
      <c r="G244" s="379"/>
      <c r="H244" s="379"/>
      <c r="I244" s="379"/>
      <c r="J244" s="379"/>
      <c r="K244" s="379"/>
      <c r="L244" s="274"/>
      <c r="M244" s="274"/>
      <c r="N244" s="274"/>
      <c r="O244" s="274"/>
      <c r="P244" s="274"/>
      <c r="Q244" s="274"/>
      <c r="R244" s="274"/>
      <c r="S244" s="274"/>
      <c r="T244" s="274"/>
      <c r="U244" s="274"/>
      <c r="V244" s="274"/>
      <c r="W244" s="421" t="s">
        <v>760</v>
      </c>
      <c r="X244" s="421"/>
      <c r="Y244" s="421"/>
      <c r="Z244" s="421"/>
      <c r="AA244" s="421"/>
      <c r="AB244" s="421"/>
      <c r="AC244" s="421"/>
      <c r="AD244" s="421"/>
    </row>
    <row r="245" spans="2:30" ht="15" customHeight="1" x14ac:dyDescent="0.25">
      <c r="B245" s="422"/>
      <c r="C245" s="422"/>
      <c r="D245" s="422"/>
      <c r="E245" s="379"/>
      <c r="F245" s="379"/>
      <c r="G245" s="379"/>
      <c r="H245" s="379"/>
      <c r="I245" s="379"/>
      <c r="J245" s="379"/>
      <c r="K245" s="379"/>
      <c r="L245" s="274"/>
      <c r="M245" s="274"/>
      <c r="N245" s="274"/>
      <c r="O245" s="274"/>
      <c r="P245" s="274"/>
      <c r="Q245" s="274"/>
      <c r="R245" s="274"/>
      <c r="S245" s="274"/>
      <c r="T245" s="274"/>
      <c r="U245" s="274"/>
      <c r="V245" s="274"/>
      <c r="W245" s="421" t="s">
        <v>759</v>
      </c>
      <c r="X245" s="421"/>
      <c r="Y245" s="421"/>
      <c r="Z245" s="421"/>
      <c r="AA245" s="421"/>
      <c r="AB245" s="421"/>
      <c r="AC245" s="421"/>
      <c r="AD245" s="421"/>
    </row>
    <row r="246" spans="2:30" ht="24" customHeight="1" x14ac:dyDescent="0.25">
      <c r="B246" s="422"/>
      <c r="C246" s="422"/>
      <c r="D246" s="422"/>
      <c r="E246" s="379"/>
      <c r="F246" s="379"/>
      <c r="G246" s="379"/>
      <c r="H246" s="379"/>
      <c r="I246" s="379"/>
      <c r="J246" s="379"/>
      <c r="K246" s="379"/>
      <c r="L246" s="274"/>
      <c r="M246" s="274"/>
      <c r="N246" s="274"/>
      <c r="O246" s="274"/>
      <c r="P246" s="274"/>
      <c r="Q246" s="274"/>
      <c r="R246" s="274"/>
      <c r="S246" s="274"/>
      <c r="T246" s="274"/>
      <c r="U246" s="274"/>
      <c r="V246" s="274"/>
      <c r="W246" s="421" t="s">
        <v>758</v>
      </c>
      <c r="X246" s="421"/>
      <c r="Y246" s="421"/>
      <c r="Z246" s="421"/>
      <c r="AA246" s="421"/>
      <c r="AB246" s="421"/>
      <c r="AC246" s="421"/>
      <c r="AD246" s="421"/>
    </row>
    <row r="247" spans="2:30" ht="15" customHeight="1" x14ac:dyDescent="0.25">
      <c r="B247" s="422"/>
      <c r="C247" s="422"/>
      <c r="D247" s="422"/>
      <c r="E247" s="379"/>
      <c r="F247" s="379"/>
      <c r="G247" s="379"/>
      <c r="H247" s="379"/>
      <c r="I247" s="379"/>
      <c r="J247" s="379"/>
      <c r="K247" s="379"/>
      <c r="L247" s="274"/>
      <c r="M247" s="274"/>
      <c r="N247" s="274"/>
      <c r="O247" s="274"/>
      <c r="P247" s="274"/>
      <c r="Q247" s="274"/>
      <c r="R247" s="274"/>
      <c r="S247" s="274"/>
      <c r="T247" s="274"/>
      <c r="U247" s="274"/>
      <c r="V247" s="274"/>
      <c r="W247" s="421" t="s">
        <v>383</v>
      </c>
      <c r="X247" s="421"/>
      <c r="Y247" s="421"/>
      <c r="Z247" s="421"/>
      <c r="AA247" s="421"/>
      <c r="AB247" s="421"/>
      <c r="AC247" s="421"/>
      <c r="AD247" s="421"/>
    </row>
    <row r="248" spans="2:30" ht="15" customHeight="1" x14ac:dyDescent="0.25">
      <c r="B248" s="422"/>
      <c r="C248" s="422"/>
      <c r="D248" s="422"/>
      <c r="E248" s="379"/>
      <c r="F248" s="379"/>
      <c r="G248" s="379"/>
      <c r="H248" s="379"/>
      <c r="I248" s="379"/>
      <c r="J248" s="379"/>
      <c r="K248" s="379"/>
      <c r="L248" s="274"/>
      <c r="M248" s="274"/>
      <c r="N248" s="274"/>
      <c r="O248" s="274"/>
      <c r="P248" s="274"/>
      <c r="Q248" s="274"/>
      <c r="R248" s="274"/>
      <c r="S248" s="274"/>
      <c r="T248" s="274"/>
      <c r="U248" s="274"/>
      <c r="V248" s="274"/>
      <c r="W248" s="421" t="s">
        <v>757</v>
      </c>
      <c r="X248" s="421"/>
      <c r="Y248" s="421"/>
      <c r="Z248" s="421"/>
      <c r="AA248" s="421"/>
      <c r="AB248" s="421"/>
      <c r="AC248" s="421"/>
      <c r="AD248" s="421"/>
    </row>
    <row r="249" spans="2:30" ht="24" customHeight="1" x14ac:dyDescent="0.25">
      <c r="B249" s="422"/>
      <c r="C249" s="422"/>
      <c r="D249" s="422"/>
      <c r="E249" s="379"/>
      <c r="F249" s="379"/>
      <c r="G249" s="379"/>
      <c r="H249" s="379"/>
      <c r="I249" s="379"/>
      <c r="J249" s="379"/>
      <c r="K249" s="379"/>
      <c r="L249" s="274"/>
      <c r="M249" s="274"/>
      <c r="N249" s="274"/>
      <c r="O249" s="274"/>
      <c r="P249" s="274"/>
      <c r="Q249" s="274"/>
      <c r="R249" s="274"/>
      <c r="S249" s="274"/>
      <c r="T249" s="274"/>
      <c r="U249" s="274"/>
      <c r="V249" s="274"/>
      <c r="W249" s="421" t="s">
        <v>427</v>
      </c>
      <c r="X249" s="421"/>
      <c r="Y249" s="421"/>
      <c r="Z249" s="421"/>
      <c r="AA249" s="421"/>
      <c r="AB249" s="421"/>
      <c r="AC249" s="421"/>
      <c r="AD249" s="421"/>
    </row>
    <row r="250" spans="2:30" ht="15" customHeight="1" x14ac:dyDescent="0.25">
      <c r="B250" s="422"/>
      <c r="C250" s="422"/>
      <c r="D250" s="422"/>
      <c r="E250" s="379"/>
      <c r="F250" s="379"/>
      <c r="G250" s="379"/>
      <c r="H250" s="379"/>
      <c r="I250" s="379"/>
      <c r="J250" s="379"/>
      <c r="K250" s="379"/>
      <c r="L250" s="274"/>
      <c r="M250" s="274"/>
      <c r="N250" s="274"/>
      <c r="O250" s="274"/>
      <c r="P250" s="274"/>
      <c r="Q250" s="274"/>
      <c r="R250" s="274"/>
      <c r="S250" s="274"/>
      <c r="T250" s="274"/>
      <c r="U250" s="274"/>
      <c r="V250" s="274"/>
      <c r="W250" s="421" t="s">
        <v>428</v>
      </c>
      <c r="X250" s="421"/>
      <c r="Y250" s="421"/>
      <c r="Z250" s="421"/>
      <c r="AA250" s="421"/>
      <c r="AB250" s="421"/>
      <c r="AC250" s="421"/>
      <c r="AD250" s="421"/>
    </row>
    <row r="251" spans="2:30" ht="24" customHeight="1" x14ac:dyDescent="0.25">
      <c r="B251" s="422"/>
      <c r="C251" s="422"/>
      <c r="D251" s="422"/>
      <c r="E251" s="379"/>
      <c r="F251" s="379"/>
      <c r="G251" s="379"/>
      <c r="H251" s="379"/>
      <c r="I251" s="379"/>
      <c r="J251" s="379"/>
      <c r="K251" s="379"/>
      <c r="L251" s="274"/>
      <c r="M251" s="274"/>
      <c r="N251" s="274"/>
      <c r="O251" s="274"/>
      <c r="P251" s="274"/>
      <c r="Q251" s="274"/>
      <c r="R251" s="274"/>
      <c r="S251" s="274"/>
      <c r="T251" s="274"/>
      <c r="U251" s="274"/>
      <c r="V251" s="274"/>
      <c r="W251" s="421" t="s">
        <v>429</v>
      </c>
      <c r="X251" s="421"/>
      <c r="Y251" s="421"/>
      <c r="Z251" s="421"/>
      <c r="AA251" s="421"/>
      <c r="AB251" s="421"/>
      <c r="AC251" s="421"/>
      <c r="AD251" s="421"/>
    </row>
    <row r="252" spans="2:30" ht="15" customHeight="1" x14ac:dyDescent="0.25">
      <c r="B252" s="422" t="s">
        <v>108</v>
      </c>
      <c r="C252" s="422"/>
      <c r="D252" s="422"/>
      <c r="E252" s="379" t="s">
        <v>129</v>
      </c>
      <c r="F252" s="379"/>
      <c r="G252" s="379"/>
      <c r="H252" s="379"/>
      <c r="I252" s="379"/>
      <c r="J252" s="379"/>
      <c r="K252" s="379"/>
      <c r="L252" s="274" t="s">
        <v>437</v>
      </c>
      <c r="M252" s="274"/>
      <c r="N252" s="274"/>
      <c r="O252" s="274"/>
      <c r="P252" s="274"/>
      <c r="Q252" s="274"/>
      <c r="R252" s="274"/>
      <c r="S252" s="274"/>
      <c r="T252" s="274"/>
      <c r="U252" s="274"/>
      <c r="V252" s="274"/>
      <c r="W252" s="421" t="s">
        <v>432</v>
      </c>
      <c r="X252" s="421"/>
      <c r="Y252" s="421"/>
      <c r="Z252" s="421"/>
      <c r="AA252" s="421"/>
      <c r="AB252" s="421"/>
      <c r="AC252" s="421"/>
      <c r="AD252" s="421"/>
    </row>
    <row r="253" spans="2:30" ht="15" customHeight="1" x14ac:dyDescent="0.25">
      <c r="B253" s="422"/>
      <c r="C253" s="422"/>
      <c r="D253" s="422"/>
      <c r="E253" s="379"/>
      <c r="F253" s="379"/>
      <c r="G253" s="379"/>
      <c r="H253" s="379"/>
      <c r="I253" s="379"/>
      <c r="J253" s="379"/>
      <c r="K253" s="379"/>
      <c r="L253" s="274"/>
      <c r="M253" s="274"/>
      <c r="N253" s="274"/>
      <c r="O253" s="274"/>
      <c r="P253" s="274"/>
      <c r="Q253" s="274"/>
      <c r="R253" s="274"/>
      <c r="S253" s="274"/>
      <c r="T253" s="274"/>
      <c r="U253" s="274"/>
      <c r="V253" s="274"/>
      <c r="W253" s="421" t="s">
        <v>433</v>
      </c>
      <c r="X253" s="421"/>
      <c r="Y253" s="421"/>
      <c r="Z253" s="421"/>
      <c r="AA253" s="421"/>
      <c r="AB253" s="421"/>
      <c r="AC253" s="421"/>
      <c r="AD253" s="421"/>
    </row>
    <row r="254" spans="2:30" ht="36" customHeight="1" x14ac:dyDescent="0.25">
      <c r="B254" s="422"/>
      <c r="C254" s="422"/>
      <c r="D254" s="422"/>
      <c r="E254" s="379"/>
      <c r="F254" s="379"/>
      <c r="G254" s="379"/>
      <c r="H254" s="379"/>
      <c r="I254" s="379"/>
      <c r="J254" s="379"/>
      <c r="K254" s="379"/>
      <c r="L254" s="274"/>
      <c r="M254" s="274"/>
      <c r="N254" s="274"/>
      <c r="O254" s="274"/>
      <c r="P254" s="274"/>
      <c r="Q254" s="274"/>
      <c r="R254" s="274"/>
      <c r="S254" s="274"/>
      <c r="T254" s="274"/>
      <c r="U254" s="274"/>
      <c r="V254" s="274"/>
      <c r="W254" s="421" t="s">
        <v>434</v>
      </c>
      <c r="X254" s="421"/>
      <c r="Y254" s="421"/>
      <c r="Z254" s="421"/>
      <c r="AA254" s="421"/>
      <c r="AB254" s="421"/>
      <c r="AC254" s="421"/>
      <c r="AD254" s="421"/>
    </row>
    <row r="255" spans="2:30" ht="15" customHeight="1" x14ac:dyDescent="0.25">
      <c r="B255" s="422"/>
      <c r="C255" s="422"/>
      <c r="D255" s="422"/>
      <c r="E255" s="379"/>
      <c r="F255" s="379"/>
      <c r="G255" s="379"/>
      <c r="H255" s="379"/>
      <c r="I255" s="379"/>
      <c r="J255" s="379"/>
      <c r="K255" s="379"/>
      <c r="L255" s="274"/>
      <c r="M255" s="274"/>
      <c r="N255" s="274"/>
      <c r="O255" s="274"/>
      <c r="P255" s="274"/>
      <c r="Q255" s="274"/>
      <c r="R255" s="274"/>
      <c r="S255" s="274"/>
      <c r="T255" s="274"/>
      <c r="U255" s="274"/>
      <c r="V255" s="274"/>
      <c r="W255" s="421" t="s">
        <v>435</v>
      </c>
      <c r="X255" s="421"/>
      <c r="Y255" s="421"/>
      <c r="Z255" s="421"/>
      <c r="AA255" s="421"/>
      <c r="AB255" s="421"/>
      <c r="AC255" s="421"/>
      <c r="AD255" s="421"/>
    </row>
    <row r="256" spans="2:30" ht="24" customHeight="1" x14ac:dyDescent="0.25">
      <c r="B256" s="422"/>
      <c r="C256" s="422"/>
      <c r="D256" s="422"/>
      <c r="E256" s="379"/>
      <c r="F256" s="379"/>
      <c r="G256" s="379"/>
      <c r="H256" s="379"/>
      <c r="I256" s="379"/>
      <c r="J256" s="379"/>
      <c r="K256" s="379"/>
      <c r="L256" s="274"/>
      <c r="M256" s="274"/>
      <c r="N256" s="274"/>
      <c r="O256" s="274"/>
      <c r="P256" s="274"/>
      <c r="Q256" s="274"/>
      <c r="R256" s="274"/>
      <c r="S256" s="274"/>
      <c r="T256" s="274"/>
      <c r="U256" s="274"/>
      <c r="V256" s="274"/>
      <c r="W256" s="421" t="s">
        <v>436</v>
      </c>
      <c r="X256" s="421"/>
      <c r="Y256" s="421"/>
      <c r="Z256" s="421"/>
      <c r="AA256" s="421"/>
      <c r="AB256" s="421"/>
      <c r="AC256" s="421"/>
      <c r="AD256" s="421"/>
    </row>
    <row r="257" spans="2:30" ht="15" customHeight="1" x14ac:dyDescent="0.25">
      <c r="B257" s="422" t="s">
        <v>110</v>
      </c>
      <c r="C257" s="422"/>
      <c r="D257" s="422"/>
      <c r="E257" s="270" t="s">
        <v>130</v>
      </c>
      <c r="F257" s="270"/>
      <c r="G257" s="270"/>
      <c r="H257" s="270"/>
      <c r="I257" s="270"/>
      <c r="J257" s="270"/>
      <c r="K257" s="270"/>
      <c r="L257" s="274" t="s">
        <v>451</v>
      </c>
      <c r="M257" s="274"/>
      <c r="N257" s="274"/>
      <c r="O257" s="274"/>
      <c r="P257" s="274"/>
      <c r="Q257" s="274"/>
      <c r="R257" s="274"/>
      <c r="S257" s="274"/>
      <c r="T257" s="274"/>
      <c r="U257" s="274"/>
      <c r="V257" s="274"/>
      <c r="W257" s="421" t="s">
        <v>438</v>
      </c>
      <c r="X257" s="421"/>
      <c r="Y257" s="421"/>
      <c r="Z257" s="421"/>
      <c r="AA257" s="421"/>
      <c r="AB257" s="421"/>
      <c r="AC257" s="421"/>
      <c r="AD257" s="421"/>
    </row>
    <row r="258" spans="2:30" ht="15" customHeight="1" x14ac:dyDescent="0.25">
      <c r="B258" s="422"/>
      <c r="C258" s="422"/>
      <c r="D258" s="422"/>
      <c r="E258" s="270"/>
      <c r="F258" s="270"/>
      <c r="G258" s="270"/>
      <c r="H258" s="270"/>
      <c r="I258" s="270"/>
      <c r="J258" s="270"/>
      <c r="K258" s="270"/>
      <c r="L258" s="274"/>
      <c r="M258" s="274"/>
      <c r="N258" s="274"/>
      <c r="O258" s="274"/>
      <c r="P258" s="274"/>
      <c r="Q258" s="274"/>
      <c r="R258" s="274"/>
      <c r="S258" s="274"/>
      <c r="T258" s="274"/>
      <c r="U258" s="274"/>
      <c r="V258" s="274"/>
      <c r="W258" s="421" t="s">
        <v>439</v>
      </c>
      <c r="X258" s="421"/>
      <c r="Y258" s="421"/>
      <c r="Z258" s="421"/>
      <c r="AA258" s="421"/>
      <c r="AB258" s="421"/>
      <c r="AC258" s="421"/>
      <c r="AD258" s="421"/>
    </row>
    <row r="259" spans="2:30" ht="15" customHeight="1" x14ac:dyDescent="0.25">
      <c r="B259" s="422"/>
      <c r="C259" s="422"/>
      <c r="D259" s="422"/>
      <c r="E259" s="270"/>
      <c r="F259" s="270"/>
      <c r="G259" s="270"/>
      <c r="H259" s="270"/>
      <c r="I259" s="270"/>
      <c r="J259" s="270"/>
      <c r="K259" s="270"/>
      <c r="L259" s="274"/>
      <c r="M259" s="274"/>
      <c r="N259" s="274"/>
      <c r="O259" s="274"/>
      <c r="P259" s="274"/>
      <c r="Q259" s="274"/>
      <c r="R259" s="274"/>
      <c r="S259" s="274"/>
      <c r="T259" s="274"/>
      <c r="U259" s="274"/>
      <c r="V259" s="274"/>
      <c r="W259" s="421" t="s">
        <v>440</v>
      </c>
      <c r="X259" s="421"/>
      <c r="Y259" s="421"/>
      <c r="Z259" s="421"/>
      <c r="AA259" s="421"/>
      <c r="AB259" s="421"/>
      <c r="AC259" s="421"/>
      <c r="AD259" s="421"/>
    </row>
    <row r="260" spans="2:30" ht="15" customHeight="1" x14ac:dyDescent="0.25">
      <c r="B260" s="422"/>
      <c r="C260" s="422"/>
      <c r="D260" s="422"/>
      <c r="E260" s="270"/>
      <c r="F260" s="270"/>
      <c r="G260" s="270"/>
      <c r="H260" s="270"/>
      <c r="I260" s="270"/>
      <c r="J260" s="270"/>
      <c r="K260" s="270"/>
      <c r="L260" s="274"/>
      <c r="M260" s="274"/>
      <c r="N260" s="274"/>
      <c r="O260" s="274"/>
      <c r="P260" s="274"/>
      <c r="Q260" s="274"/>
      <c r="R260" s="274"/>
      <c r="S260" s="274"/>
      <c r="T260" s="274"/>
      <c r="U260" s="274"/>
      <c r="V260" s="274"/>
      <c r="W260" s="421" t="s">
        <v>441</v>
      </c>
      <c r="X260" s="421"/>
      <c r="Y260" s="421"/>
      <c r="Z260" s="421"/>
      <c r="AA260" s="421"/>
      <c r="AB260" s="421"/>
      <c r="AC260" s="421"/>
      <c r="AD260" s="421"/>
    </row>
    <row r="261" spans="2:30" ht="15" customHeight="1" x14ac:dyDescent="0.25">
      <c r="B261" s="422"/>
      <c r="C261" s="422"/>
      <c r="D261" s="422"/>
      <c r="E261" s="270"/>
      <c r="F261" s="270"/>
      <c r="G261" s="270"/>
      <c r="H261" s="270"/>
      <c r="I261" s="270"/>
      <c r="J261" s="270"/>
      <c r="K261" s="270"/>
      <c r="L261" s="274"/>
      <c r="M261" s="274"/>
      <c r="N261" s="274"/>
      <c r="O261" s="274"/>
      <c r="P261" s="274"/>
      <c r="Q261" s="274"/>
      <c r="R261" s="274"/>
      <c r="S261" s="274"/>
      <c r="T261" s="274"/>
      <c r="U261" s="274"/>
      <c r="V261" s="274"/>
      <c r="W261" s="421" t="s">
        <v>442</v>
      </c>
      <c r="X261" s="421"/>
      <c r="Y261" s="421"/>
      <c r="Z261" s="421"/>
      <c r="AA261" s="421"/>
      <c r="AB261" s="421"/>
      <c r="AC261" s="421"/>
      <c r="AD261" s="421"/>
    </row>
    <row r="262" spans="2:30" ht="15" customHeight="1" x14ac:dyDescent="0.25">
      <c r="B262" s="422"/>
      <c r="C262" s="422"/>
      <c r="D262" s="422"/>
      <c r="E262" s="270"/>
      <c r="F262" s="270"/>
      <c r="G262" s="270"/>
      <c r="H262" s="270"/>
      <c r="I262" s="270"/>
      <c r="J262" s="270"/>
      <c r="K262" s="270"/>
      <c r="L262" s="274"/>
      <c r="M262" s="274"/>
      <c r="N262" s="274"/>
      <c r="O262" s="274"/>
      <c r="P262" s="274"/>
      <c r="Q262" s="274"/>
      <c r="R262" s="274"/>
      <c r="S262" s="274"/>
      <c r="T262" s="274"/>
      <c r="U262" s="274"/>
      <c r="V262" s="274"/>
      <c r="W262" s="421" t="s">
        <v>443</v>
      </c>
      <c r="X262" s="421"/>
      <c r="Y262" s="421"/>
      <c r="Z262" s="421"/>
      <c r="AA262" s="421"/>
      <c r="AB262" s="421"/>
      <c r="AC262" s="421"/>
      <c r="AD262" s="421"/>
    </row>
    <row r="263" spans="2:30" ht="15" customHeight="1" x14ac:dyDescent="0.25">
      <c r="B263" s="422"/>
      <c r="C263" s="422"/>
      <c r="D263" s="422"/>
      <c r="E263" s="270"/>
      <c r="F263" s="270"/>
      <c r="G263" s="270"/>
      <c r="H263" s="270"/>
      <c r="I263" s="270"/>
      <c r="J263" s="270"/>
      <c r="K263" s="270"/>
      <c r="L263" s="274"/>
      <c r="M263" s="274"/>
      <c r="N263" s="274"/>
      <c r="O263" s="274"/>
      <c r="P263" s="274"/>
      <c r="Q263" s="274"/>
      <c r="R263" s="274"/>
      <c r="S263" s="274"/>
      <c r="T263" s="274"/>
      <c r="U263" s="274"/>
      <c r="V263" s="274"/>
      <c r="W263" s="421" t="s">
        <v>444</v>
      </c>
      <c r="X263" s="421"/>
      <c r="Y263" s="421"/>
      <c r="Z263" s="421"/>
      <c r="AA263" s="421"/>
      <c r="AB263" s="421"/>
      <c r="AC263" s="421"/>
      <c r="AD263" s="421"/>
    </row>
    <row r="264" spans="2:30" ht="15" customHeight="1" x14ac:dyDescent="0.25">
      <c r="B264" s="422"/>
      <c r="C264" s="422"/>
      <c r="D264" s="422"/>
      <c r="E264" s="270"/>
      <c r="F264" s="270"/>
      <c r="G264" s="270"/>
      <c r="H264" s="270"/>
      <c r="I264" s="270"/>
      <c r="J264" s="270"/>
      <c r="K264" s="270"/>
      <c r="L264" s="274"/>
      <c r="M264" s="274"/>
      <c r="N264" s="274"/>
      <c r="O264" s="274"/>
      <c r="P264" s="274"/>
      <c r="Q264" s="274"/>
      <c r="R264" s="274"/>
      <c r="S264" s="274"/>
      <c r="T264" s="274"/>
      <c r="U264" s="274"/>
      <c r="V264" s="274"/>
      <c r="W264" s="421" t="s">
        <v>445</v>
      </c>
      <c r="X264" s="421"/>
      <c r="Y264" s="421"/>
      <c r="Z264" s="421"/>
      <c r="AA264" s="421"/>
      <c r="AB264" s="421"/>
      <c r="AC264" s="421"/>
      <c r="AD264" s="421"/>
    </row>
    <row r="265" spans="2:30" ht="15" customHeight="1" x14ac:dyDescent="0.25">
      <c r="B265" s="422"/>
      <c r="C265" s="422"/>
      <c r="D265" s="422"/>
      <c r="E265" s="270"/>
      <c r="F265" s="270"/>
      <c r="G265" s="270"/>
      <c r="H265" s="270"/>
      <c r="I265" s="270"/>
      <c r="J265" s="270"/>
      <c r="K265" s="270"/>
      <c r="L265" s="274"/>
      <c r="M265" s="274"/>
      <c r="N265" s="274"/>
      <c r="O265" s="274"/>
      <c r="P265" s="274"/>
      <c r="Q265" s="274"/>
      <c r="R265" s="274"/>
      <c r="S265" s="274"/>
      <c r="T265" s="274"/>
      <c r="U265" s="274"/>
      <c r="V265" s="274"/>
      <c r="W265" s="421" t="s">
        <v>756</v>
      </c>
      <c r="X265" s="421"/>
      <c r="Y265" s="421"/>
      <c r="Z265" s="421"/>
      <c r="AA265" s="421"/>
      <c r="AB265" s="421"/>
      <c r="AC265" s="421"/>
      <c r="AD265" s="421"/>
    </row>
    <row r="266" spans="2:30" ht="15" customHeight="1" x14ac:dyDescent="0.25">
      <c r="B266" s="422"/>
      <c r="C266" s="422"/>
      <c r="D266" s="422"/>
      <c r="E266" s="270"/>
      <c r="F266" s="270"/>
      <c r="G266" s="270"/>
      <c r="H266" s="270"/>
      <c r="I266" s="270"/>
      <c r="J266" s="270"/>
      <c r="K266" s="270"/>
      <c r="L266" s="274"/>
      <c r="M266" s="274"/>
      <c r="N266" s="274"/>
      <c r="O266" s="274"/>
      <c r="P266" s="274"/>
      <c r="Q266" s="274"/>
      <c r="R266" s="274"/>
      <c r="S266" s="274"/>
      <c r="T266" s="274"/>
      <c r="U266" s="274"/>
      <c r="V266" s="274"/>
      <c r="W266" s="421" t="s">
        <v>446</v>
      </c>
      <c r="X266" s="421"/>
      <c r="Y266" s="421"/>
      <c r="Z266" s="421"/>
      <c r="AA266" s="421"/>
      <c r="AB266" s="421"/>
      <c r="AC266" s="421"/>
      <c r="AD266" s="421"/>
    </row>
    <row r="267" spans="2:30" ht="15" customHeight="1" x14ac:dyDescent="0.25">
      <c r="B267" s="422"/>
      <c r="C267" s="422"/>
      <c r="D267" s="422"/>
      <c r="E267" s="270"/>
      <c r="F267" s="270"/>
      <c r="G267" s="270"/>
      <c r="H267" s="270"/>
      <c r="I267" s="270"/>
      <c r="J267" s="270"/>
      <c r="K267" s="270"/>
      <c r="L267" s="274"/>
      <c r="M267" s="274"/>
      <c r="N267" s="274"/>
      <c r="O267" s="274"/>
      <c r="P267" s="274"/>
      <c r="Q267" s="274"/>
      <c r="R267" s="274"/>
      <c r="S267" s="274"/>
      <c r="T267" s="274"/>
      <c r="U267" s="274"/>
      <c r="V267" s="274"/>
      <c r="W267" s="421" t="s">
        <v>447</v>
      </c>
      <c r="X267" s="421"/>
      <c r="Y267" s="421"/>
      <c r="Z267" s="421"/>
      <c r="AA267" s="421"/>
      <c r="AB267" s="421"/>
      <c r="AC267" s="421"/>
      <c r="AD267" s="421"/>
    </row>
    <row r="268" spans="2:30" ht="15" customHeight="1" x14ac:dyDescent="0.25">
      <c r="B268" s="422"/>
      <c r="C268" s="422"/>
      <c r="D268" s="422"/>
      <c r="E268" s="270"/>
      <c r="F268" s="270"/>
      <c r="G268" s="270"/>
      <c r="H268" s="270"/>
      <c r="I268" s="270"/>
      <c r="J268" s="270"/>
      <c r="K268" s="270"/>
      <c r="L268" s="274"/>
      <c r="M268" s="274"/>
      <c r="N268" s="274"/>
      <c r="O268" s="274"/>
      <c r="P268" s="274"/>
      <c r="Q268" s="274"/>
      <c r="R268" s="274"/>
      <c r="S268" s="274"/>
      <c r="T268" s="274"/>
      <c r="U268" s="274"/>
      <c r="V268" s="274"/>
      <c r="W268" s="421" t="s">
        <v>448</v>
      </c>
      <c r="X268" s="421"/>
      <c r="Y268" s="421"/>
      <c r="Z268" s="421"/>
      <c r="AA268" s="421"/>
      <c r="AB268" s="421"/>
      <c r="AC268" s="421"/>
      <c r="AD268" s="421"/>
    </row>
    <row r="269" spans="2:30" ht="15" customHeight="1" x14ac:dyDescent="0.25">
      <c r="B269" s="422"/>
      <c r="C269" s="422"/>
      <c r="D269" s="422"/>
      <c r="E269" s="270"/>
      <c r="F269" s="270"/>
      <c r="G269" s="270"/>
      <c r="H269" s="270"/>
      <c r="I269" s="270"/>
      <c r="J269" s="270"/>
      <c r="K269" s="270"/>
      <c r="L269" s="274"/>
      <c r="M269" s="274"/>
      <c r="N269" s="274"/>
      <c r="O269" s="274"/>
      <c r="P269" s="274"/>
      <c r="Q269" s="274"/>
      <c r="R269" s="274"/>
      <c r="S269" s="274"/>
      <c r="T269" s="274"/>
      <c r="U269" s="274"/>
      <c r="V269" s="274"/>
      <c r="W269" s="421" t="s">
        <v>449</v>
      </c>
      <c r="X269" s="421"/>
      <c r="Y269" s="421"/>
      <c r="Z269" s="421"/>
      <c r="AA269" s="421"/>
      <c r="AB269" s="421"/>
      <c r="AC269" s="421"/>
      <c r="AD269" s="421"/>
    </row>
    <row r="270" spans="2:30" ht="24" customHeight="1" x14ac:dyDescent="0.25">
      <c r="B270" s="422"/>
      <c r="C270" s="422"/>
      <c r="D270" s="422"/>
      <c r="E270" s="270"/>
      <c r="F270" s="270"/>
      <c r="G270" s="270"/>
      <c r="H270" s="270"/>
      <c r="I270" s="270"/>
      <c r="J270" s="270"/>
      <c r="K270" s="270"/>
      <c r="L270" s="274"/>
      <c r="M270" s="274"/>
      <c r="N270" s="274"/>
      <c r="O270" s="274"/>
      <c r="P270" s="274"/>
      <c r="Q270" s="274"/>
      <c r="R270" s="274"/>
      <c r="S270" s="274"/>
      <c r="T270" s="274"/>
      <c r="U270" s="274"/>
      <c r="V270" s="274"/>
      <c r="W270" s="421" t="s">
        <v>450</v>
      </c>
      <c r="X270" s="421"/>
      <c r="Y270" s="421"/>
      <c r="Z270" s="421"/>
      <c r="AA270" s="421"/>
      <c r="AB270" s="421"/>
      <c r="AC270" s="421"/>
      <c r="AD270" s="421"/>
    </row>
    <row r="271" spans="2:30" ht="15" customHeight="1" x14ac:dyDescent="0.25">
      <c r="B271" s="422" t="s">
        <v>112</v>
      </c>
      <c r="C271" s="422"/>
      <c r="D271" s="422"/>
      <c r="E271" s="379" t="s">
        <v>131</v>
      </c>
      <c r="F271" s="379"/>
      <c r="G271" s="379"/>
      <c r="H271" s="379"/>
      <c r="I271" s="379"/>
      <c r="J271" s="379"/>
      <c r="K271" s="379"/>
      <c r="L271" s="274" t="s">
        <v>462</v>
      </c>
      <c r="M271" s="274"/>
      <c r="N271" s="274"/>
      <c r="O271" s="274"/>
      <c r="P271" s="274"/>
      <c r="Q271" s="274"/>
      <c r="R271" s="274"/>
      <c r="S271" s="274"/>
      <c r="T271" s="274"/>
      <c r="U271" s="274"/>
      <c r="V271" s="274"/>
      <c r="W271" s="281" t="s">
        <v>452</v>
      </c>
      <c r="X271" s="281"/>
      <c r="Y271" s="281"/>
      <c r="Z271" s="281"/>
      <c r="AA271" s="281"/>
      <c r="AB271" s="281"/>
      <c r="AC271" s="281"/>
      <c r="AD271" s="281"/>
    </row>
    <row r="272" spans="2:30" ht="15" customHeight="1" x14ac:dyDescent="0.25">
      <c r="B272" s="422"/>
      <c r="C272" s="422"/>
      <c r="D272" s="422"/>
      <c r="E272" s="379"/>
      <c r="F272" s="379"/>
      <c r="G272" s="379"/>
      <c r="H272" s="379"/>
      <c r="I272" s="379"/>
      <c r="J272" s="379"/>
      <c r="K272" s="379"/>
      <c r="L272" s="274"/>
      <c r="M272" s="274"/>
      <c r="N272" s="274"/>
      <c r="O272" s="274"/>
      <c r="P272" s="274"/>
      <c r="Q272" s="274"/>
      <c r="R272" s="274"/>
      <c r="S272" s="274"/>
      <c r="T272" s="274"/>
      <c r="U272" s="274"/>
      <c r="V272" s="274"/>
      <c r="W272" s="421" t="s">
        <v>453</v>
      </c>
      <c r="X272" s="421"/>
      <c r="Y272" s="421"/>
      <c r="Z272" s="421"/>
      <c r="AA272" s="421"/>
      <c r="AB272" s="421"/>
      <c r="AC272" s="421"/>
      <c r="AD272" s="421"/>
    </row>
    <row r="273" spans="2:30" ht="15" customHeight="1" x14ac:dyDescent="0.25">
      <c r="B273" s="422"/>
      <c r="C273" s="422"/>
      <c r="D273" s="422"/>
      <c r="E273" s="379"/>
      <c r="F273" s="379"/>
      <c r="G273" s="379"/>
      <c r="H273" s="379"/>
      <c r="I273" s="379"/>
      <c r="J273" s="379"/>
      <c r="K273" s="379"/>
      <c r="L273" s="274"/>
      <c r="M273" s="274"/>
      <c r="N273" s="274"/>
      <c r="O273" s="274"/>
      <c r="P273" s="274"/>
      <c r="Q273" s="274"/>
      <c r="R273" s="274"/>
      <c r="S273" s="274"/>
      <c r="T273" s="274"/>
      <c r="U273" s="274"/>
      <c r="V273" s="274"/>
      <c r="W273" s="421" t="s">
        <v>454</v>
      </c>
      <c r="X273" s="421"/>
      <c r="Y273" s="421"/>
      <c r="Z273" s="421"/>
      <c r="AA273" s="421"/>
      <c r="AB273" s="421"/>
      <c r="AC273" s="421"/>
      <c r="AD273" s="421"/>
    </row>
    <row r="274" spans="2:30" ht="15" customHeight="1" x14ac:dyDescent="0.25">
      <c r="B274" s="422"/>
      <c r="C274" s="422"/>
      <c r="D274" s="422"/>
      <c r="E274" s="379"/>
      <c r="F274" s="379"/>
      <c r="G274" s="379"/>
      <c r="H274" s="379"/>
      <c r="I274" s="379"/>
      <c r="J274" s="379"/>
      <c r="K274" s="379"/>
      <c r="L274" s="274"/>
      <c r="M274" s="274"/>
      <c r="N274" s="274"/>
      <c r="O274" s="274"/>
      <c r="P274" s="274"/>
      <c r="Q274" s="274"/>
      <c r="R274" s="274"/>
      <c r="S274" s="274"/>
      <c r="T274" s="274"/>
      <c r="U274" s="274"/>
      <c r="V274" s="274"/>
      <c r="W274" s="421" t="s">
        <v>455</v>
      </c>
      <c r="X274" s="421"/>
      <c r="Y274" s="421"/>
      <c r="Z274" s="421"/>
      <c r="AA274" s="421"/>
      <c r="AB274" s="421"/>
      <c r="AC274" s="421"/>
      <c r="AD274" s="421"/>
    </row>
    <row r="275" spans="2:30" ht="15" customHeight="1" x14ac:dyDescent="0.25">
      <c r="B275" s="422"/>
      <c r="C275" s="422"/>
      <c r="D275" s="422"/>
      <c r="E275" s="379"/>
      <c r="F275" s="379"/>
      <c r="G275" s="379"/>
      <c r="H275" s="379"/>
      <c r="I275" s="379"/>
      <c r="J275" s="379"/>
      <c r="K275" s="379"/>
      <c r="L275" s="274"/>
      <c r="M275" s="274"/>
      <c r="N275" s="274"/>
      <c r="O275" s="274"/>
      <c r="P275" s="274"/>
      <c r="Q275" s="274"/>
      <c r="R275" s="274"/>
      <c r="S275" s="274"/>
      <c r="T275" s="274"/>
      <c r="U275" s="274"/>
      <c r="V275" s="274"/>
      <c r="W275" s="421" t="s">
        <v>456</v>
      </c>
      <c r="X275" s="421"/>
      <c r="Y275" s="421"/>
      <c r="Z275" s="421"/>
      <c r="AA275" s="421"/>
      <c r="AB275" s="421"/>
      <c r="AC275" s="421"/>
      <c r="AD275" s="421"/>
    </row>
    <row r="276" spans="2:30" ht="15" customHeight="1" x14ac:dyDescent="0.25">
      <c r="B276" s="422"/>
      <c r="C276" s="422"/>
      <c r="D276" s="422"/>
      <c r="E276" s="379"/>
      <c r="F276" s="379"/>
      <c r="G276" s="379"/>
      <c r="H276" s="379"/>
      <c r="I276" s="379"/>
      <c r="J276" s="379"/>
      <c r="K276" s="379"/>
      <c r="L276" s="274"/>
      <c r="M276" s="274"/>
      <c r="N276" s="274"/>
      <c r="O276" s="274"/>
      <c r="P276" s="274"/>
      <c r="Q276" s="274"/>
      <c r="R276" s="274"/>
      <c r="S276" s="274"/>
      <c r="T276" s="274"/>
      <c r="U276" s="274"/>
      <c r="V276" s="274"/>
      <c r="W276" s="421" t="s">
        <v>457</v>
      </c>
      <c r="X276" s="421"/>
      <c r="Y276" s="421"/>
      <c r="Z276" s="421"/>
      <c r="AA276" s="421"/>
      <c r="AB276" s="421"/>
      <c r="AC276" s="421"/>
      <c r="AD276" s="421"/>
    </row>
    <row r="277" spans="2:30" ht="15" customHeight="1" x14ac:dyDescent="0.25">
      <c r="B277" s="422"/>
      <c r="C277" s="422"/>
      <c r="D277" s="422"/>
      <c r="E277" s="379"/>
      <c r="F277" s="379"/>
      <c r="G277" s="379"/>
      <c r="H277" s="379"/>
      <c r="I277" s="379"/>
      <c r="J277" s="379"/>
      <c r="K277" s="379"/>
      <c r="L277" s="274"/>
      <c r="M277" s="274"/>
      <c r="N277" s="274"/>
      <c r="O277" s="274"/>
      <c r="P277" s="274"/>
      <c r="Q277" s="274"/>
      <c r="R277" s="274"/>
      <c r="S277" s="274"/>
      <c r="T277" s="274"/>
      <c r="U277" s="274"/>
      <c r="V277" s="274"/>
      <c r="W277" s="421" t="s">
        <v>458</v>
      </c>
      <c r="X277" s="421"/>
      <c r="Y277" s="421"/>
      <c r="Z277" s="421"/>
      <c r="AA277" s="421"/>
      <c r="AB277" s="421"/>
      <c r="AC277" s="421"/>
      <c r="AD277" s="421"/>
    </row>
    <row r="278" spans="2:30" ht="15" customHeight="1" x14ac:dyDescent="0.25">
      <c r="B278" s="422"/>
      <c r="C278" s="422"/>
      <c r="D278" s="422"/>
      <c r="E278" s="379"/>
      <c r="F278" s="379"/>
      <c r="G278" s="379"/>
      <c r="H278" s="379"/>
      <c r="I278" s="379"/>
      <c r="J278" s="379"/>
      <c r="K278" s="379"/>
      <c r="L278" s="274"/>
      <c r="M278" s="274"/>
      <c r="N278" s="274"/>
      <c r="O278" s="274"/>
      <c r="P278" s="274"/>
      <c r="Q278" s="274"/>
      <c r="R278" s="274"/>
      <c r="S278" s="274"/>
      <c r="T278" s="274"/>
      <c r="U278" s="274"/>
      <c r="V278" s="274"/>
      <c r="W278" s="421" t="s">
        <v>459</v>
      </c>
      <c r="X278" s="421"/>
      <c r="Y278" s="421"/>
      <c r="Z278" s="421"/>
      <c r="AA278" s="421"/>
      <c r="AB278" s="421"/>
      <c r="AC278" s="421"/>
      <c r="AD278" s="421"/>
    </row>
    <row r="279" spans="2:30" ht="15" customHeight="1" x14ac:dyDescent="0.25">
      <c r="B279" s="422"/>
      <c r="C279" s="422"/>
      <c r="D279" s="422"/>
      <c r="E279" s="379"/>
      <c r="F279" s="379"/>
      <c r="G279" s="379"/>
      <c r="H279" s="379"/>
      <c r="I279" s="379"/>
      <c r="J279" s="379"/>
      <c r="K279" s="379"/>
      <c r="L279" s="274"/>
      <c r="M279" s="274"/>
      <c r="N279" s="274"/>
      <c r="O279" s="274"/>
      <c r="P279" s="274"/>
      <c r="Q279" s="274"/>
      <c r="R279" s="274"/>
      <c r="S279" s="274"/>
      <c r="T279" s="274"/>
      <c r="U279" s="274"/>
      <c r="V279" s="274"/>
      <c r="W279" s="421" t="s">
        <v>460</v>
      </c>
      <c r="X279" s="421"/>
      <c r="Y279" s="421"/>
      <c r="Z279" s="421"/>
      <c r="AA279" s="421"/>
      <c r="AB279" s="421"/>
      <c r="AC279" s="421"/>
      <c r="AD279" s="421"/>
    </row>
    <row r="280" spans="2:30" ht="15" customHeight="1" x14ac:dyDescent="0.25">
      <c r="B280" s="422"/>
      <c r="C280" s="422"/>
      <c r="D280" s="422"/>
      <c r="E280" s="379"/>
      <c r="F280" s="379"/>
      <c r="G280" s="379"/>
      <c r="H280" s="379"/>
      <c r="I280" s="379"/>
      <c r="J280" s="379"/>
      <c r="K280" s="379"/>
      <c r="L280" s="274"/>
      <c r="M280" s="274"/>
      <c r="N280" s="274"/>
      <c r="O280" s="274"/>
      <c r="P280" s="274"/>
      <c r="Q280" s="274"/>
      <c r="R280" s="274"/>
      <c r="S280" s="274"/>
      <c r="T280" s="274"/>
      <c r="U280" s="274"/>
      <c r="V280" s="274"/>
      <c r="W280" s="421" t="s">
        <v>755</v>
      </c>
      <c r="X280" s="421"/>
      <c r="Y280" s="421"/>
      <c r="Z280" s="421"/>
      <c r="AA280" s="421"/>
      <c r="AB280" s="421"/>
      <c r="AC280" s="421"/>
      <c r="AD280" s="421"/>
    </row>
    <row r="281" spans="2:30" ht="24" customHeight="1" x14ac:dyDescent="0.25">
      <c r="B281" s="422"/>
      <c r="C281" s="422"/>
      <c r="D281" s="422"/>
      <c r="E281" s="379"/>
      <c r="F281" s="379"/>
      <c r="G281" s="379"/>
      <c r="H281" s="379"/>
      <c r="I281" s="379"/>
      <c r="J281" s="379"/>
      <c r="K281" s="379"/>
      <c r="L281" s="274"/>
      <c r="M281" s="274"/>
      <c r="N281" s="274"/>
      <c r="O281" s="274"/>
      <c r="P281" s="274"/>
      <c r="Q281" s="274"/>
      <c r="R281" s="274"/>
      <c r="S281" s="274"/>
      <c r="T281" s="274"/>
      <c r="U281" s="274"/>
      <c r="V281" s="274"/>
      <c r="W281" s="421" t="s">
        <v>461</v>
      </c>
      <c r="X281" s="421"/>
      <c r="Y281" s="421"/>
      <c r="Z281" s="421"/>
      <c r="AA281" s="421"/>
      <c r="AB281" s="421"/>
      <c r="AC281" s="421"/>
      <c r="AD281" s="421"/>
    </row>
    <row r="282" spans="2:30" ht="36" customHeight="1" x14ac:dyDescent="0.25">
      <c r="B282" s="422" t="s">
        <v>132</v>
      </c>
      <c r="C282" s="422"/>
      <c r="D282" s="422"/>
      <c r="E282" s="379" t="s">
        <v>604</v>
      </c>
      <c r="F282" s="379"/>
      <c r="G282" s="379"/>
      <c r="H282" s="379"/>
      <c r="I282" s="379"/>
      <c r="J282" s="379"/>
      <c r="K282" s="379"/>
      <c r="L282" s="274" t="s">
        <v>463</v>
      </c>
      <c r="M282" s="274"/>
      <c r="N282" s="274"/>
      <c r="O282" s="274"/>
      <c r="P282" s="274"/>
      <c r="Q282" s="274"/>
      <c r="R282" s="274"/>
      <c r="S282" s="274"/>
      <c r="T282" s="274"/>
      <c r="U282" s="274"/>
      <c r="V282" s="274"/>
      <c r="W282" s="421" t="s">
        <v>133</v>
      </c>
      <c r="X282" s="421"/>
      <c r="Y282" s="421"/>
      <c r="Z282" s="421"/>
      <c r="AA282" s="421"/>
      <c r="AB282" s="421"/>
      <c r="AC282" s="421"/>
      <c r="AD282" s="421"/>
    </row>
    <row r="283" spans="2:30" ht="15" customHeight="1" x14ac:dyDescent="0.25"/>
    <row r="284" spans="2:30" ht="15" customHeight="1" x14ac:dyDescent="0.25"/>
    <row r="285" spans="2:30" ht="15" customHeight="1" x14ac:dyDescent="0.25"/>
  </sheetData>
  <sheetProtection algorithmName="SHA-512" hashValue="xkWoCy8KG/toQNGAUdB7vjFXs/dhqHZn3jncoOPM5EtGR5sL61uas6PAbTP21WfdohxuUcMppIm1LfQbX+hw3Q==" saltValue="e18g30gjhG8UPFVbFwq+iQ==" spinCount="100000" sheet="1" objects="1" scenarios="1"/>
  <mergeCells count="331">
    <mergeCell ref="L257:V270"/>
    <mergeCell ref="E257:K270"/>
    <mergeCell ref="B257:D270"/>
    <mergeCell ref="L271:V281"/>
    <mergeCell ref="E271:K281"/>
    <mergeCell ref="B271:D281"/>
    <mergeCell ref="L282:V282"/>
    <mergeCell ref="E282:K282"/>
    <mergeCell ref="B282:D282"/>
    <mergeCell ref="W281:AD281"/>
    <mergeCell ref="W282:AD282"/>
    <mergeCell ref="W275:AD275"/>
    <mergeCell ref="W276:AD276"/>
    <mergeCell ref="W277:AD277"/>
    <mergeCell ref="W278:AD278"/>
    <mergeCell ref="W279:AD279"/>
    <mergeCell ref="W280:AD280"/>
    <mergeCell ref="W269:AD269"/>
    <mergeCell ref="W270:AD270"/>
    <mergeCell ref="W271:AD271"/>
    <mergeCell ref="W272:AD272"/>
    <mergeCell ref="W273:AD273"/>
    <mergeCell ref="W274:AD274"/>
    <mergeCell ref="W263:AD263"/>
    <mergeCell ref="W264:AD264"/>
    <mergeCell ref="W265:AD265"/>
    <mergeCell ref="W266:AD266"/>
    <mergeCell ref="W267:AD267"/>
    <mergeCell ref="W268:AD268"/>
    <mergeCell ref="W260:AD260"/>
    <mergeCell ref="W261:AD261"/>
    <mergeCell ref="W262:AD262"/>
    <mergeCell ref="L242:V251"/>
    <mergeCell ref="E242:K251"/>
    <mergeCell ref="B242:D251"/>
    <mergeCell ref="L252:V256"/>
    <mergeCell ref="E252:K256"/>
    <mergeCell ref="B252:D256"/>
    <mergeCell ref="W254:AD254"/>
    <mergeCell ref="W255:AD255"/>
    <mergeCell ref="W256:AD256"/>
    <mergeCell ref="W242:AD242"/>
    <mergeCell ref="W243:AD243"/>
    <mergeCell ref="W244:AD244"/>
    <mergeCell ref="W245:AD245"/>
    <mergeCell ref="W246:AD246"/>
    <mergeCell ref="W247:AD247"/>
    <mergeCell ref="W257:AD257"/>
    <mergeCell ref="W258:AD258"/>
    <mergeCell ref="W259:AD259"/>
    <mergeCell ref="W248:AD248"/>
    <mergeCell ref="W249:AD249"/>
    <mergeCell ref="W250:AD250"/>
    <mergeCell ref="W251:AD251"/>
    <mergeCell ref="W252:AD252"/>
    <mergeCell ref="W253:AD253"/>
    <mergeCell ref="W240:AD240"/>
    <mergeCell ref="W241:AD241"/>
    <mergeCell ref="L221:V241"/>
    <mergeCell ref="E221:K241"/>
    <mergeCell ref="B221:D241"/>
    <mergeCell ref="W235:AD235"/>
    <mergeCell ref="W236:AD236"/>
    <mergeCell ref="W237:AD237"/>
    <mergeCell ref="W238:AD238"/>
    <mergeCell ref="W239:AD239"/>
    <mergeCell ref="L203:V220"/>
    <mergeCell ref="W229:AD229"/>
    <mergeCell ref="W230:AD230"/>
    <mergeCell ref="W231:AD231"/>
    <mergeCell ref="W232:AD232"/>
    <mergeCell ref="W233:AD233"/>
    <mergeCell ref="W234:AD234"/>
    <mergeCell ref="W223:AD223"/>
    <mergeCell ref="W224:AD224"/>
    <mergeCell ref="W225:AD225"/>
    <mergeCell ref="W226:AD226"/>
    <mergeCell ref="W227:AD227"/>
    <mergeCell ref="W228:AD228"/>
    <mergeCell ref="W204:AD204"/>
    <mergeCell ref="W205:AD205"/>
    <mergeCell ref="B183:D202"/>
    <mergeCell ref="W218:AD218"/>
    <mergeCell ref="W219:AD219"/>
    <mergeCell ref="W220:AD220"/>
    <mergeCell ref="W221:AD221"/>
    <mergeCell ref="W222:AD222"/>
    <mergeCell ref="E203:K220"/>
    <mergeCell ref="B203:D220"/>
    <mergeCell ref="W212:AD212"/>
    <mergeCell ref="W213:AD213"/>
    <mergeCell ref="W214:AD214"/>
    <mergeCell ref="W215:AD215"/>
    <mergeCell ref="W216:AD216"/>
    <mergeCell ref="W217:AD217"/>
    <mergeCell ref="W206:AD206"/>
    <mergeCell ref="W207:AD207"/>
    <mergeCell ref="W208:AD208"/>
    <mergeCell ref="W209:AD209"/>
    <mergeCell ref="W210:AD210"/>
    <mergeCell ref="W211:AD211"/>
    <mergeCell ref="W200:AD200"/>
    <mergeCell ref="W201:AD201"/>
    <mergeCell ref="W202:AD202"/>
    <mergeCell ref="W203:AD203"/>
    <mergeCell ref="W194:AD194"/>
    <mergeCell ref="W195:AD195"/>
    <mergeCell ref="W196:AD196"/>
    <mergeCell ref="W197:AD197"/>
    <mergeCell ref="W198:AD198"/>
    <mergeCell ref="W199:AD199"/>
    <mergeCell ref="W188:AD188"/>
    <mergeCell ref="W189:AD189"/>
    <mergeCell ref="W190:AD190"/>
    <mergeCell ref="W191:AD191"/>
    <mergeCell ref="W192:AD192"/>
    <mergeCell ref="W193:AD193"/>
    <mergeCell ref="W186:AD186"/>
    <mergeCell ref="W187:AD187"/>
    <mergeCell ref="L133:V164"/>
    <mergeCell ref="E133:K164"/>
    <mergeCell ref="B133:D164"/>
    <mergeCell ref="L165:V182"/>
    <mergeCell ref="E165:K182"/>
    <mergeCell ref="B165:D182"/>
    <mergeCell ref="L183:V202"/>
    <mergeCell ref="E183:K202"/>
    <mergeCell ref="W180:AD180"/>
    <mergeCell ref="W181:AD181"/>
    <mergeCell ref="W182:AD182"/>
    <mergeCell ref="W183:AD183"/>
    <mergeCell ref="W184:AD184"/>
    <mergeCell ref="W185:AD185"/>
    <mergeCell ref="W174:AD174"/>
    <mergeCell ref="W175:AD175"/>
    <mergeCell ref="W176:AD176"/>
    <mergeCell ref="W177:AD177"/>
    <mergeCell ref="W178:AD178"/>
    <mergeCell ref="W179:AD179"/>
    <mergeCell ref="W168:AD168"/>
    <mergeCell ref="W169:AD169"/>
    <mergeCell ref="W170:AD170"/>
    <mergeCell ref="W171:AD171"/>
    <mergeCell ref="W172:AD172"/>
    <mergeCell ref="W173:AD173"/>
    <mergeCell ref="W162:AD162"/>
    <mergeCell ref="W163:AD163"/>
    <mergeCell ref="W164:AD164"/>
    <mergeCell ref="W165:AD165"/>
    <mergeCell ref="W166:AD166"/>
    <mergeCell ref="W167:AD167"/>
    <mergeCell ref="B124:D132"/>
    <mergeCell ref="W158:AD158"/>
    <mergeCell ref="W159:AD159"/>
    <mergeCell ref="W160:AD160"/>
    <mergeCell ref="W161:AD161"/>
    <mergeCell ref="W154:AD154"/>
    <mergeCell ref="W155:AD155"/>
    <mergeCell ref="W156:AD156"/>
    <mergeCell ref="W157:AD157"/>
    <mergeCell ref="L124:V132"/>
    <mergeCell ref="E124:K132"/>
    <mergeCell ref="W148:AD148"/>
    <mergeCell ref="W149:AD149"/>
    <mergeCell ref="W150:AD150"/>
    <mergeCell ref="W151:AD151"/>
    <mergeCell ref="W152:AD152"/>
    <mergeCell ref="W153:AD153"/>
    <mergeCell ref="W142:AD142"/>
    <mergeCell ref="W143:AD143"/>
    <mergeCell ref="W144:AD144"/>
    <mergeCell ref="W145:AD145"/>
    <mergeCell ref="W146:AD146"/>
    <mergeCell ref="W147:AD147"/>
    <mergeCell ref="W136:AD136"/>
    <mergeCell ref="W137:AD137"/>
    <mergeCell ref="W138:AD138"/>
    <mergeCell ref="W139:AD139"/>
    <mergeCell ref="W140:AD140"/>
    <mergeCell ref="W141:AD141"/>
    <mergeCell ref="W130:AD130"/>
    <mergeCell ref="W131:AD131"/>
    <mergeCell ref="W132:AD132"/>
    <mergeCell ref="W133:AD133"/>
    <mergeCell ref="W134:AD134"/>
    <mergeCell ref="W135:AD135"/>
    <mergeCell ref="W126:AD126"/>
    <mergeCell ref="W127:AD127"/>
    <mergeCell ref="W128:AD128"/>
    <mergeCell ref="W129:AD129"/>
    <mergeCell ref="L100:V123"/>
    <mergeCell ref="E100:K123"/>
    <mergeCell ref="W120:AD120"/>
    <mergeCell ref="W121:AD121"/>
    <mergeCell ref="W122:AD122"/>
    <mergeCell ref="W123:AD123"/>
    <mergeCell ref="W124:AD124"/>
    <mergeCell ref="W125:AD125"/>
    <mergeCell ref="B93:D99"/>
    <mergeCell ref="W115:AD115"/>
    <mergeCell ref="W116:AD116"/>
    <mergeCell ref="W117:AD117"/>
    <mergeCell ref="W118:AD118"/>
    <mergeCell ref="W119:AD119"/>
    <mergeCell ref="B100:D123"/>
    <mergeCell ref="W113:AD113"/>
    <mergeCell ref="W114:AD114"/>
    <mergeCell ref="W108:AD108"/>
    <mergeCell ref="W109:AD109"/>
    <mergeCell ref="W110:AD110"/>
    <mergeCell ref="W111:AD111"/>
    <mergeCell ref="W112:AD112"/>
    <mergeCell ref="L59:V69"/>
    <mergeCell ref="E59:K69"/>
    <mergeCell ref="B59:D69"/>
    <mergeCell ref="L70:V92"/>
    <mergeCell ref="E70:K92"/>
    <mergeCell ref="B70:D92"/>
    <mergeCell ref="L93:V99"/>
    <mergeCell ref="E93:K99"/>
    <mergeCell ref="W107:AD107"/>
    <mergeCell ref="W101:AD101"/>
    <mergeCell ref="W102:AD102"/>
    <mergeCell ref="W103:AD103"/>
    <mergeCell ref="W104:AD104"/>
    <mergeCell ref="W105:AD105"/>
    <mergeCell ref="W106:AD106"/>
    <mergeCell ref="W95:AD95"/>
    <mergeCell ref="W96:AD96"/>
    <mergeCell ref="W97:AD97"/>
    <mergeCell ref="W98:AD98"/>
    <mergeCell ref="W99:AD99"/>
    <mergeCell ref="W100:AD100"/>
    <mergeCell ref="W89:AD89"/>
    <mergeCell ref="W90:AD90"/>
    <mergeCell ref="W91:AD91"/>
    <mergeCell ref="W92:AD92"/>
    <mergeCell ref="W93:AD93"/>
    <mergeCell ref="W94:AD94"/>
    <mergeCell ref="W83:AD83"/>
    <mergeCell ref="W84:AD84"/>
    <mergeCell ref="W85:AD85"/>
    <mergeCell ref="W86:AD86"/>
    <mergeCell ref="W87:AD87"/>
    <mergeCell ref="W88:AD88"/>
    <mergeCell ref="W77:AD77"/>
    <mergeCell ref="W78:AD78"/>
    <mergeCell ref="W79:AD79"/>
    <mergeCell ref="W80:AD80"/>
    <mergeCell ref="W81:AD81"/>
    <mergeCell ref="W82:AD82"/>
    <mergeCell ref="W73:AD73"/>
    <mergeCell ref="W74:AD74"/>
    <mergeCell ref="W75:AD75"/>
    <mergeCell ref="W76:AD76"/>
    <mergeCell ref="L49:V58"/>
    <mergeCell ref="E49:K58"/>
    <mergeCell ref="W67:AD67"/>
    <mergeCell ref="W68:AD68"/>
    <mergeCell ref="W69:AD69"/>
    <mergeCell ref="W70:AD70"/>
    <mergeCell ref="W71:AD71"/>
    <mergeCell ref="W72:AD72"/>
    <mergeCell ref="W61:AD61"/>
    <mergeCell ref="W62:AD62"/>
    <mergeCell ref="W63:AD63"/>
    <mergeCell ref="W64:AD64"/>
    <mergeCell ref="W65:AD65"/>
    <mergeCell ref="W66:AD66"/>
    <mergeCell ref="W55:AD55"/>
    <mergeCell ref="W56:AD56"/>
    <mergeCell ref="W57:AD57"/>
    <mergeCell ref="W58:AD58"/>
    <mergeCell ref="W59:AD59"/>
    <mergeCell ref="W60:AD60"/>
    <mergeCell ref="W50:AD50"/>
    <mergeCell ref="W51:AD51"/>
    <mergeCell ref="W52:AD52"/>
    <mergeCell ref="W53:AD53"/>
    <mergeCell ref="W54:AD54"/>
    <mergeCell ref="B13:D48"/>
    <mergeCell ref="E13:K48"/>
    <mergeCell ref="L13:V48"/>
    <mergeCell ref="B49:D58"/>
    <mergeCell ref="W44:AD44"/>
    <mergeCell ref="W45:AD45"/>
    <mergeCell ref="W46:AD46"/>
    <mergeCell ref="W47:AD47"/>
    <mergeCell ref="W48:AD48"/>
    <mergeCell ref="W49:AD49"/>
    <mergeCell ref="W38:AD38"/>
    <mergeCell ref="W39:AD39"/>
    <mergeCell ref="W40:AD40"/>
    <mergeCell ref="W41:AD41"/>
    <mergeCell ref="W42:AD42"/>
    <mergeCell ref="W43:AD43"/>
    <mergeCell ref="W32:AD32"/>
    <mergeCell ref="W33:AD33"/>
    <mergeCell ref="W34:AD34"/>
    <mergeCell ref="W35:AD35"/>
    <mergeCell ref="W36:AD36"/>
    <mergeCell ref="W37:AD37"/>
    <mergeCell ref="W26:AD26"/>
    <mergeCell ref="W28:AD28"/>
    <mergeCell ref="W29:AD29"/>
    <mergeCell ref="W30:AD30"/>
    <mergeCell ref="W31:AD31"/>
    <mergeCell ref="W20:AD20"/>
    <mergeCell ref="W21:AD21"/>
    <mergeCell ref="W22:AD22"/>
    <mergeCell ref="W23:AD23"/>
    <mergeCell ref="W24:AD24"/>
    <mergeCell ref="W25:AD25"/>
    <mergeCell ref="W17:AD17"/>
    <mergeCell ref="W18:AD18"/>
    <mergeCell ref="W19:AD19"/>
    <mergeCell ref="B12:D12"/>
    <mergeCell ref="E12:K12"/>
    <mergeCell ref="L12:V12"/>
    <mergeCell ref="W12:AD12"/>
    <mergeCell ref="W13:AD13"/>
    <mergeCell ref="W27:AD27"/>
    <mergeCell ref="B1:AD1"/>
    <mergeCell ref="B3:AD3"/>
    <mergeCell ref="B5:AD5"/>
    <mergeCell ref="AA9:AD9"/>
    <mergeCell ref="B10:L10"/>
    <mergeCell ref="W14:AD14"/>
    <mergeCell ref="W15:AD15"/>
    <mergeCell ref="W16:AD16"/>
    <mergeCell ref="B7:AD7"/>
  </mergeCells>
  <hyperlinks>
    <hyperlink ref="AA10:AD10" location="Índice!A1" display="Índice"/>
    <hyperlink ref="AA9:AD9" location="Índice!B17" display="Índice"/>
  </hyperlinks>
  <pageMargins left="0.70866141732283472" right="0.70866141732283472" top="0.74803149606299213" bottom="0.74803149606299213" header="0.31496062992125984" footer="0.31496062992125984"/>
  <pageSetup scale="62" orientation="portrait" r:id="rId1"/>
  <headerFooter>
    <oddHeader>&amp;CMódulo 1
Anexo 1</oddHeader>
    <oddFooter>&amp;LCenso Nacional de Gobierno, Seguridad Pública y Sistema Penitenciario Estatales 2020&amp;R&amp;P de &amp;N</oddFooter>
  </headerFooter>
  <rowBreaks count="4" manualBreakCount="4">
    <brk id="48" max="30" man="1"/>
    <brk id="99" max="30" man="1"/>
    <brk id="164" max="30" man="1"/>
    <brk id="220"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topLeftCell="A3" zoomScaleNormal="100" zoomScaleSheetLayoutView="90" workbookViewId="0">
      <selection activeCell="I6" sqref="I6"/>
    </sheetView>
  </sheetViews>
  <sheetFormatPr baseColWidth="10" defaultColWidth="0" defaultRowHeight="15" customHeight="1" zeroHeight="1" x14ac:dyDescent="0.2"/>
  <cols>
    <col min="1" max="1" width="5.7109375" style="12" customWidth="1"/>
    <col min="2" max="30" width="3.7109375" style="12" customWidth="1"/>
    <col min="31" max="31" width="5.7109375" style="12" customWidth="1"/>
    <col min="32" max="32" width="0" style="12" hidden="1" customWidth="1"/>
    <col min="33" max="16384" width="3.7109375" style="12" hidden="1"/>
  </cols>
  <sheetData>
    <row r="1" spans="1:32" ht="173.25" customHeight="1" x14ac:dyDescent="0.3">
      <c r="B1" s="192" t="s">
        <v>493</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row>
    <row r="2" spans="1:32" ht="15" customHeight="1" x14ac:dyDescent="0.2"/>
    <row r="3" spans="1:32" ht="45" customHeight="1" x14ac:dyDescent="0.2">
      <c r="B3" s="194" t="s">
        <v>525</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row>
    <row r="4" spans="1:32" ht="15" customHeight="1" x14ac:dyDescent="0.2"/>
    <row r="5" spans="1:32" ht="45" customHeight="1" x14ac:dyDescent="0.2">
      <c r="B5" s="194" t="s">
        <v>5</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row>
    <row r="6" spans="1:32" ht="15" customHeight="1" x14ac:dyDescent="0.2">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row>
    <row r="7" spans="1:32" ht="45" customHeight="1" x14ac:dyDescent="0.2">
      <c r="B7" s="194" t="s">
        <v>3</v>
      </c>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row>
    <row r="8" spans="1:32" ht="15" customHeight="1" x14ac:dyDescent="0.2">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row>
    <row r="9" spans="1:32" ht="15" customHeight="1" thickBot="1" x14ac:dyDescent="0.25">
      <c r="AA9" s="223" t="s">
        <v>0</v>
      </c>
      <c r="AB9" s="223"/>
      <c r="AC9" s="223"/>
      <c r="AD9" s="223"/>
    </row>
    <row r="10" spans="1:32" ht="15" customHeight="1" thickBot="1" x14ac:dyDescent="0.25">
      <c r="A10" s="52"/>
      <c r="B10" s="429" t="str">
        <f>IF(Índice!B9="","",Índice!B9)</f>
        <v>Veracruz de Ignacio de la Llave</v>
      </c>
      <c r="C10" s="430"/>
      <c r="D10" s="430"/>
      <c r="E10" s="430"/>
      <c r="F10" s="430"/>
      <c r="G10" s="430"/>
      <c r="H10" s="430"/>
      <c r="I10" s="430"/>
      <c r="J10" s="430"/>
      <c r="K10" s="430"/>
      <c r="L10" s="431"/>
      <c r="N10" s="42">
        <f>IF(Índice!N9="","",Índice!N9)</f>
        <v>230</v>
      </c>
      <c r="AF10" s="17"/>
    </row>
    <row r="11" spans="1:32" ht="15" customHeight="1" thickBot="1" x14ac:dyDescent="0.25">
      <c r="A11" s="52"/>
      <c r="AF11" s="17"/>
    </row>
    <row r="12" spans="1:32" ht="15" customHeight="1" thickBot="1" x14ac:dyDescent="0.25">
      <c r="A12" s="52"/>
      <c r="B12" s="425" t="s">
        <v>464</v>
      </c>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7"/>
      <c r="AF12" s="17"/>
    </row>
    <row r="13" spans="1:32" ht="15" customHeight="1" thickBot="1" x14ac:dyDescent="0.25">
      <c r="A13" s="52"/>
      <c r="AF13" s="17"/>
    </row>
    <row r="14" spans="1:32" ht="15" customHeight="1" x14ac:dyDescent="0.2">
      <c r="A14" s="52"/>
      <c r="B14" s="53"/>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5"/>
      <c r="AF14" s="17"/>
    </row>
    <row r="15" spans="1:32" ht="15" customHeight="1" x14ac:dyDescent="0.2">
      <c r="A15" s="56">
        <v>1</v>
      </c>
      <c r="B15" s="57"/>
      <c r="C15" s="58" t="s">
        <v>16</v>
      </c>
      <c r="D15" s="3"/>
      <c r="E15" s="3"/>
      <c r="F15" s="3"/>
      <c r="G15" s="3"/>
      <c r="H15" s="424"/>
      <c r="I15" s="424"/>
      <c r="J15" s="424"/>
      <c r="K15" s="424"/>
      <c r="L15" s="424"/>
      <c r="M15" s="424"/>
      <c r="N15" s="424"/>
      <c r="O15" s="424"/>
      <c r="P15" s="424"/>
      <c r="Q15" s="424"/>
      <c r="R15" s="424"/>
      <c r="S15" s="424"/>
      <c r="T15" s="424"/>
      <c r="U15" s="424"/>
      <c r="V15" s="424"/>
      <c r="W15" s="424"/>
      <c r="X15" s="424"/>
      <c r="Y15" s="424"/>
      <c r="Z15" s="424"/>
      <c r="AA15" s="424"/>
      <c r="AB15" s="424"/>
      <c r="AC15" s="424"/>
      <c r="AD15" s="59"/>
      <c r="AF15" s="17"/>
    </row>
    <row r="16" spans="1:32" ht="15" customHeight="1" x14ac:dyDescent="0.2">
      <c r="A16" s="52"/>
      <c r="B16" s="57"/>
      <c r="C16" s="58" t="s">
        <v>19</v>
      </c>
      <c r="D16" s="3"/>
      <c r="E16" s="3"/>
      <c r="F16" s="3"/>
      <c r="G16" s="3"/>
      <c r="H16" s="3"/>
      <c r="I16" s="3"/>
      <c r="J16" s="3"/>
      <c r="K16" s="3"/>
      <c r="L16" s="245"/>
      <c r="M16" s="245"/>
      <c r="N16" s="245"/>
      <c r="O16" s="245"/>
      <c r="P16" s="245"/>
      <c r="Q16" s="245"/>
      <c r="R16" s="245"/>
      <c r="S16" s="245"/>
      <c r="T16" s="245"/>
      <c r="U16" s="245"/>
      <c r="V16" s="245"/>
      <c r="W16" s="245"/>
      <c r="X16" s="245"/>
      <c r="Y16" s="245"/>
      <c r="Z16" s="245"/>
      <c r="AA16" s="245"/>
      <c r="AB16" s="245"/>
      <c r="AC16" s="245"/>
      <c r="AD16" s="59"/>
      <c r="AF16" s="17"/>
    </row>
    <row r="17" spans="1:32" ht="15" customHeight="1" x14ac:dyDescent="0.2">
      <c r="A17" s="52"/>
      <c r="B17" s="57"/>
      <c r="C17" s="58" t="s">
        <v>17</v>
      </c>
      <c r="D17" s="3"/>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59"/>
      <c r="AF17" s="17"/>
    </row>
    <row r="18" spans="1:32" ht="15" customHeight="1" x14ac:dyDescent="0.2">
      <c r="A18" s="52"/>
      <c r="B18" s="57"/>
      <c r="C18" s="58" t="s">
        <v>14</v>
      </c>
      <c r="D18" s="3"/>
      <c r="E18" s="3"/>
      <c r="F18" s="3"/>
      <c r="G18" s="3"/>
      <c r="H18" s="245"/>
      <c r="I18" s="245"/>
      <c r="J18" s="245"/>
      <c r="K18" s="245"/>
      <c r="L18" s="245"/>
      <c r="M18" s="245"/>
      <c r="N18" s="245"/>
      <c r="O18" s="245"/>
      <c r="P18" s="245"/>
      <c r="Q18" s="245"/>
      <c r="R18" s="245"/>
      <c r="S18" s="245"/>
      <c r="T18" s="245"/>
      <c r="U18" s="245"/>
      <c r="V18" s="245"/>
      <c r="W18" s="245"/>
      <c r="X18" s="245"/>
      <c r="Y18" s="245"/>
      <c r="Z18" s="245"/>
      <c r="AA18" s="245"/>
      <c r="AB18" s="245"/>
      <c r="AC18" s="245"/>
      <c r="AD18" s="59"/>
      <c r="AF18" s="17"/>
    </row>
    <row r="19" spans="1:32" ht="15" customHeight="1" x14ac:dyDescent="0.2">
      <c r="A19" s="52"/>
      <c r="B19" s="57"/>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60"/>
      <c r="AF19" s="17"/>
    </row>
    <row r="20" spans="1:32" ht="15" customHeight="1" x14ac:dyDescent="0.2">
      <c r="A20" s="52"/>
      <c r="B20" s="57"/>
      <c r="C20" s="428" t="s">
        <v>465</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61"/>
      <c r="AF20" s="17"/>
    </row>
    <row r="21" spans="1:32" ht="15" customHeight="1" x14ac:dyDescent="0.2">
      <c r="A21" s="52"/>
      <c r="B21" s="57"/>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60"/>
      <c r="AF21" s="17"/>
    </row>
    <row r="22" spans="1:32" ht="60" customHeight="1" x14ac:dyDescent="0.2">
      <c r="A22" s="52"/>
      <c r="B22" s="57"/>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59"/>
      <c r="AF22" s="17"/>
    </row>
    <row r="23" spans="1:32" ht="15" customHeight="1" thickBot="1" x14ac:dyDescent="0.25">
      <c r="A23" s="52"/>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4"/>
      <c r="AF23" s="17"/>
    </row>
    <row r="24" spans="1:32" ht="15" customHeight="1" thickBot="1" x14ac:dyDescent="0.25">
      <c r="A24" s="52"/>
      <c r="AF24" s="17"/>
    </row>
    <row r="25" spans="1:32" ht="15" customHeight="1" x14ac:dyDescent="0.2">
      <c r="A25" s="52"/>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5"/>
      <c r="AF25" s="17"/>
    </row>
    <row r="26" spans="1:32" ht="15" customHeight="1" x14ac:dyDescent="0.2">
      <c r="A26" s="56">
        <v>2</v>
      </c>
      <c r="B26" s="57"/>
      <c r="C26" s="58" t="s">
        <v>16</v>
      </c>
      <c r="D26" s="3"/>
      <c r="E26" s="3"/>
      <c r="F26" s="3"/>
      <c r="G26" s="3"/>
      <c r="H26" s="424"/>
      <c r="I26" s="424"/>
      <c r="J26" s="424"/>
      <c r="K26" s="424"/>
      <c r="L26" s="424"/>
      <c r="M26" s="424"/>
      <c r="N26" s="424"/>
      <c r="O26" s="424"/>
      <c r="P26" s="424"/>
      <c r="Q26" s="424"/>
      <c r="R26" s="424"/>
      <c r="S26" s="424"/>
      <c r="T26" s="424"/>
      <c r="U26" s="424"/>
      <c r="V26" s="424"/>
      <c r="W26" s="424"/>
      <c r="X26" s="424"/>
      <c r="Y26" s="424"/>
      <c r="Z26" s="424"/>
      <c r="AA26" s="424"/>
      <c r="AB26" s="424"/>
      <c r="AC26" s="424"/>
      <c r="AD26" s="59"/>
      <c r="AF26" s="17"/>
    </row>
    <row r="27" spans="1:32" ht="15" customHeight="1" x14ac:dyDescent="0.2">
      <c r="A27" s="52"/>
      <c r="B27" s="57"/>
      <c r="C27" s="58" t="s">
        <v>19</v>
      </c>
      <c r="D27" s="3"/>
      <c r="E27" s="3"/>
      <c r="F27" s="3"/>
      <c r="G27" s="3"/>
      <c r="H27" s="3"/>
      <c r="I27" s="3"/>
      <c r="J27" s="3"/>
      <c r="K27" s="3"/>
      <c r="L27" s="245"/>
      <c r="M27" s="245"/>
      <c r="N27" s="245"/>
      <c r="O27" s="245"/>
      <c r="P27" s="245"/>
      <c r="Q27" s="245"/>
      <c r="R27" s="245"/>
      <c r="S27" s="245"/>
      <c r="T27" s="245"/>
      <c r="U27" s="245"/>
      <c r="V27" s="245"/>
      <c r="W27" s="245"/>
      <c r="X27" s="245"/>
      <c r="Y27" s="245"/>
      <c r="Z27" s="245"/>
      <c r="AA27" s="245"/>
      <c r="AB27" s="245"/>
      <c r="AC27" s="245"/>
      <c r="AD27" s="59"/>
      <c r="AF27" s="17"/>
    </row>
    <row r="28" spans="1:32" ht="15" customHeight="1" x14ac:dyDescent="0.2">
      <c r="A28" s="52"/>
      <c r="B28" s="57"/>
      <c r="C28" s="58" t="s">
        <v>17</v>
      </c>
      <c r="D28" s="3"/>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59"/>
      <c r="AF28" s="17"/>
    </row>
    <row r="29" spans="1:32" ht="15" customHeight="1" x14ac:dyDescent="0.2">
      <c r="A29" s="52"/>
      <c r="B29" s="57"/>
      <c r="C29" s="58" t="s">
        <v>14</v>
      </c>
      <c r="D29" s="3"/>
      <c r="E29" s="3"/>
      <c r="F29" s="3"/>
      <c r="G29" s="3"/>
      <c r="H29" s="245"/>
      <c r="I29" s="245"/>
      <c r="J29" s="245"/>
      <c r="K29" s="245"/>
      <c r="L29" s="245"/>
      <c r="M29" s="245"/>
      <c r="N29" s="245"/>
      <c r="O29" s="245"/>
      <c r="P29" s="245"/>
      <c r="Q29" s="245"/>
      <c r="R29" s="245"/>
      <c r="S29" s="245"/>
      <c r="T29" s="245"/>
      <c r="U29" s="245"/>
      <c r="V29" s="245"/>
      <c r="W29" s="245"/>
      <c r="X29" s="245"/>
      <c r="Y29" s="245"/>
      <c r="Z29" s="245"/>
      <c r="AA29" s="245"/>
      <c r="AB29" s="245"/>
      <c r="AC29" s="245"/>
      <c r="AD29" s="59"/>
      <c r="AF29" s="17"/>
    </row>
    <row r="30" spans="1:32" ht="15" customHeight="1" x14ac:dyDescent="0.2">
      <c r="A30" s="52"/>
      <c r="B30" s="57"/>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60"/>
      <c r="AF30" s="17"/>
    </row>
    <row r="31" spans="1:32" ht="15" customHeight="1" x14ac:dyDescent="0.2">
      <c r="A31" s="52"/>
      <c r="B31" s="57"/>
      <c r="C31" s="428" t="s">
        <v>465</v>
      </c>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61"/>
      <c r="AF31" s="17"/>
    </row>
    <row r="32" spans="1:32" ht="15" customHeight="1" x14ac:dyDescent="0.2">
      <c r="A32" s="52"/>
      <c r="B32" s="5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60"/>
      <c r="AF32" s="17"/>
    </row>
    <row r="33" spans="1:32" ht="60" customHeight="1" x14ac:dyDescent="0.2">
      <c r="A33" s="52"/>
      <c r="B33" s="57"/>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59"/>
      <c r="AF33" s="17"/>
    </row>
    <row r="34" spans="1:32" ht="15" customHeight="1" thickBot="1" x14ac:dyDescent="0.25">
      <c r="A34" s="52"/>
      <c r="B34" s="62"/>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4"/>
      <c r="AF34" s="17"/>
    </row>
    <row r="35" spans="1:32" ht="15" customHeight="1" thickBot="1" x14ac:dyDescent="0.25">
      <c r="A35" s="52"/>
      <c r="AF35" s="17"/>
    </row>
    <row r="36" spans="1:32" ht="15" customHeight="1" x14ac:dyDescent="0.2">
      <c r="A36" s="52"/>
      <c r="B36" s="53"/>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5"/>
      <c r="AF36" s="17"/>
    </row>
    <row r="37" spans="1:32" ht="15" customHeight="1" x14ac:dyDescent="0.2">
      <c r="A37" s="56">
        <v>3</v>
      </c>
      <c r="B37" s="57"/>
      <c r="C37" s="58" t="s">
        <v>16</v>
      </c>
      <c r="D37" s="3"/>
      <c r="E37" s="3"/>
      <c r="F37" s="3"/>
      <c r="G37" s="3"/>
      <c r="H37" s="424"/>
      <c r="I37" s="424"/>
      <c r="J37" s="424"/>
      <c r="K37" s="424"/>
      <c r="L37" s="424"/>
      <c r="M37" s="424"/>
      <c r="N37" s="424"/>
      <c r="O37" s="424"/>
      <c r="P37" s="424"/>
      <c r="Q37" s="424"/>
      <c r="R37" s="424"/>
      <c r="S37" s="424"/>
      <c r="T37" s="424"/>
      <c r="U37" s="424"/>
      <c r="V37" s="424"/>
      <c r="W37" s="424"/>
      <c r="X37" s="424"/>
      <c r="Y37" s="424"/>
      <c r="Z37" s="424"/>
      <c r="AA37" s="424"/>
      <c r="AB37" s="424"/>
      <c r="AC37" s="424"/>
      <c r="AD37" s="59"/>
      <c r="AF37" s="17"/>
    </row>
    <row r="38" spans="1:32" ht="15" customHeight="1" x14ac:dyDescent="0.2">
      <c r="A38" s="52"/>
      <c r="B38" s="57"/>
      <c r="C38" s="58" t="s">
        <v>19</v>
      </c>
      <c r="D38" s="3"/>
      <c r="E38" s="3"/>
      <c r="F38" s="3"/>
      <c r="G38" s="3"/>
      <c r="H38" s="3"/>
      <c r="I38" s="3"/>
      <c r="J38" s="3"/>
      <c r="K38" s="3"/>
      <c r="L38" s="245"/>
      <c r="M38" s="245"/>
      <c r="N38" s="245"/>
      <c r="O38" s="245"/>
      <c r="P38" s="245"/>
      <c r="Q38" s="245"/>
      <c r="R38" s="245"/>
      <c r="S38" s="245"/>
      <c r="T38" s="245"/>
      <c r="U38" s="245"/>
      <c r="V38" s="245"/>
      <c r="W38" s="245"/>
      <c r="X38" s="245"/>
      <c r="Y38" s="245"/>
      <c r="Z38" s="245"/>
      <c r="AA38" s="245"/>
      <c r="AB38" s="245"/>
      <c r="AC38" s="245"/>
      <c r="AD38" s="59"/>
      <c r="AF38" s="17"/>
    </row>
    <row r="39" spans="1:32" ht="15" customHeight="1" x14ac:dyDescent="0.2">
      <c r="A39" s="52"/>
      <c r="B39" s="57"/>
      <c r="C39" s="58" t="s">
        <v>17</v>
      </c>
      <c r="D39" s="3"/>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59"/>
      <c r="AF39" s="17"/>
    </row>
    <row r="40" spans="1:32" ht="15" customHeight="1" x14ac:dyDescent="0.2">
      <c r="A40" s="52"/>
      <c r="B40" s="57"/>
      <c r="C40" s="58" t="s">
        <v>14</v>
      </c>
      <c r="D40" s="3"/>
      <c r="E40" s="3"/>
      <c r="F40" s="3"/>
      <c r="G40" s="3"/>
      <c r="H40" s="245"/>
      <c r="I40" s="245"/>
      <c r="J40" s="245"/>
      <c r="K40" s="245"/>
      <c r="L40" s="245"/>
      <c r="M40" s="245"/>
      <c r="N40" s="245"/>
      <c r="O40" s="245"/>
      <c r="P40" s="245"/>
      <c r="Q40" s="245"/>
      <c r="R40" s="245"/>
      <c r="S40" s="245"/>
      <c r="T40" s="245"/>
      <c r="U40" s="245"/>
      <c r="V40" s="245"/>
      <c r="W40" s="245"/>
      <c r="X40" s="245"/>
      <c r="Y40" s="245"/>
      <c r="Z40" s="245"/>
      <c r="AA40" s="245"/>
      <c r="AB40" s="245"/>
      <c r="AC40" s="245"/>
      <c r="AD40" s="59"/>
      <c r="AF40" s="17"/>
    </row>
    <row r="41" spans="1:32" ht="15" customHeight="1" x14ac:dyDescent="0.2">
      <c r="A41" s="52"/>
      <c r="B41" s="57"/>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60"/>
      <c r="AF41" s="17"/>
    </row>
    <row r="42" spans="1:32" ht="15" customHeight="1" x14ac:dyDescent="0.2">
      <c r="A42" s="52"/>
      <c r="B42" s="57"/>
      <c r="C42" s="428" t="s">
        <v>465</v>
      </c>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61"/>
      <c r="AF42" s="17"/>
    </row>
    <row r="43" spans="1:32" ht="15" customHeight="1" x14ac:dyDescent="0.2">
      <c r="A43" s="52"/>
      <c r="B43" s="57"/>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60"/>
      <c r="AF43" s="17"/>
    </row>
    <row r="44" spans="1:32" ht="60" customHeight="1" x14ac:dyDescent="0.2">
      <c r="A44" s="52"/>
      <c r="B44" s="57"/>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59"/>
      <c r="AF44" s="17"/>
    </row>
    <row r="45" spans="1:32" ht="15" customHeight="1" thickBot="1" x14ac:dyDescent="0.25">
      <c r="A45" s="52"/>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4"/>
      <c r="AF45" s="17"/>
    </row>
    <row r="46" spans="1:32" ht="15" customHeight="1" thickBot="1" x14ac:dyDescent="0.25">
      <c r="A46" s="52"/>
      <c r="AF46" s="17"/>
    </row>
    <row r="47" spans="1:32" ht="15" customHeight="1" x14ac:dyDescent="0.2">
      <c r="A47" s="52"/>
      <c r="B47" s="53"/>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5"/>
      <c r="AF47" s="17"/>
    </row>
    <row r="48" spans="1:32" ht="15" customHeight="1" x14ac:dyDescent="0.2">
      <c r="A48" s="56">
        <v>4</v>
      </c>
      <c r="B48" s="57"/>
      <c r="C48" s="58" t="s">
        <v>16</v>
      </c>
      <c r="D48" s="3"/>
      <c r="E48" s="3"/>
      <c r="F48" s="3"/>
      <c r="G48" s="3"/>
      <c r="H48" s="424"/>
      <c r="I48" s="424"/>
      <c r="J48" s="424"/>
      <c r="K48" s="424"/>
      <c r="L48" s="424"/>
      <c r="M48" s="424"/>
      <c r="N48" s="424"/>
      <c r="O48" s="424"/>
      <c r="P48" s="424"/>
      <c r="Q48" s="424"/>
      <c r="R48" s="424"/>
      <c r="S48" s="424"/>
      <c r="T48" s="424"/>
      <c r="U48" s="424"/>
      <c r="V48" s="424"/>
      <c r="W48" s="424"/>
      <c r="X48" s="424"/>
      <c r="Y48" s="424"/>
      <c r="Z48" s="424"/>
      <c r="AA48" s="424"/>
      <c r="AB48" s="424"/>
      <c r="AC48" s="424"/>
      <c r="AD48" s="59"/>
      <c r="AF48" s="17"/>
    </row>
    <row r="49" spans="1:32" ht="15" customHeight="1" x14ac:dyDescent="0.2">
      <c r="A49" s="52"/>
      <c r="B49" s="57"/>
      <c r="C49" s="58" t="s">
        <v>19</v>
      </c>
      <c r="D49" s="3"/>
      <c r="E49" s="3"/>
      <c r="F49" s="3"/>
      <c r="G49" s="3"/>
      <c r="H49" s="3"/>
      <c r="I49" s="3"/>
      <c r="J49" s="3"/>
      <c r="K49" s="3"/>
      <c r="L49" s="245"/>
      <c r="M49" s="245"/>
      <c r="N49" s="245"/>
      <c r="O49" s="245"/>
      <c r="P49" s="245"/>
      <c r="Q49" s="245"/>
      <c r="R49" s="245"/>
      <c r="S49" s="245"/>
      <c r="T49" s="245"/>
      <c r="U49" s="245"/>
      <c r="V49" s="245"/>
      <c r="W49" s="245"/>
      <c r="X49" s="245"/>
      <c r="Y49" s="245"/>
      <c r="Z49" s="245"/>
      <c r="AA49" s="245"/>
      <c r="AB49" s="245"/>
      <c r="AC49" s="245"/>
      <c r="AD49" s="59"/>
      <c r="AF49" s="17"/>
    </row>
    <row r="50" spans="1:32" ht="15" customHeight="1" x14ac:dyDescent="0.2">
      <c r="A50" s="52"/>
      <c r="B50" s="57"/>
      <c r="C50" s="58" t="s">
        <v>17</v>
      </c>
      <c r="D50" s="3"/>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59"/>
      <c r="AF50" s="17"/>
    </row>
    <row r="51" spans="1:32" ht="15" customHeight="1" x14ac:dyDescent="0.2">
      <c r="A51" s="52"/>
      <c r="B51" s="57"/>
      <c r="C51" s="58" t="s">
        <v>14</v>
      </c>
      <c r="D51" s="3"/>
      <c r="E51" s="3"/>
      <c r="F51" s="3"/>
      <c r="G51" s="3"/>
      <c r="H51" s="245"/>
      <c r="I51" s="245"/>
      <c r="J51" s="245"/>
      <c r="K51" s="245"/>
      <c r="L51" s="245"/>
      <c r="M51" s="245"/>
      <c r="N51" s="245"/>
      <c r="O51" s="245"/>
      <c r="P51" s="245"/>
      <c r="Q51" s="245"/>
      <c r="R51" s="245"/>
      <c r="S51" s="245"/>
      <c r="T51" s="245"/>
      <c r="U51" s="245"/>
      <c r="V51" s="245"/>
      <c r="W51" s="245"/>
      <c r="X51" s="245"/>
      <c r="Y51" s="245"/>
      <c r="Z51" s="245"/>
      <c r="AA51" s="245"/>
      <c r="AB51" s="245"/>
      <c r="AC51" s="245"/>
      <c r="AD51" s="59"/>
      <c r="AF51" s="17"/>
    </row>
    <row r="52" spans="1:32" ht="15" customHeight="1" x14ac:dyDescent="0.2">
      <c r="A52" s="52"/>
      <c r="B52" s="57"/>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60"/>
      <c r="AF52" s="17"/>
    </row>
    <row r="53" spans="1:32" ht="15" customHeight="1" x14ac:dyDescent="0.2">
      <c r="A53" s="52"/>
      <c r="B53" s="57"/>
      <c r="C53" s="428" t="s">
        <v>465</v>
      </c>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61"/>
      <c r="AF53" s="17"/>
    </row>
    <row r="54" spans="1:32" ht="15" customHeight="1" x14ac:dyDescent="0.2">
      <c r="A54" s="52"/>
      <c r="B54" s="57"/>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60"/>
      <c r="AF54" s="17"/>
    </row>
    <row r="55" spans="1:32" ht="60" customHeight="1" x14ac:dyDescent="0.2">
      <c r="A55" s="52"/>
      <c r="B55" s="57"/>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59"/>
      <c r="AF55" s="17"/>
    </row>
    <row r="56" spans="1:32" ht="15" customHeight="1" thickBot="1" x14ac:dyDescent="0.25">
      <c r="A56" s="52"/>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4"/>
      <c r="AF56" s="17"/>
    </row>
    <row r="57" spans="1:32" thickBot="1" x14ac:dyDescent="0.25">
      <c r="A57" s="52"/>
      <c r="AF57" s="17"/>
    </row>
    <row r="58" spans="1:32" thickBot="1" x14ac:dyDescent="0.25">
      <c r="A58" s="52"/>
      <c r="B58" s="425" t="s">
        <v>524</v>
      </c>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7"/>
      <c r="AF58" s="17"/>
    </row>
    <row r="59" spans="1:32" thickBot="1" x14ac:dyDescent="0.25">
      <c r="A59" s="52"/>
      <c r="AF59" s="17"/>
    </row>
    <row r="60" spans="1:32" ht="15" customHeight="1" x14ac:dyDescent="0.2">
      <c r="A60" s="52"/>
      <c r="B60" s="53"/>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5"/>
      <c r="AF60" s="17"/>
    </row>
    <row r="61" spans="1:32" ht="15" customHeight="1" x14ac:dyDescent="0.2">
      <c r="A61" s="52"/>
      <c r="B61" s="57"/>
      <c r="C61" s="65" t="s">
        <v>466</v>
      </c>
      <c r="D61" s="3"/>
      <c r="E61" s="3"/>
      <c r="F61" s="3"/>
      <c r="G61" s="3"/>
      <c r="H61" s="3"/>
      <c r="I61" s="3"/>
      <c r="J61" s="3"/>
      <c r="K61" s="3"/>
      <c r="L61" s="3"/>
      <c r="M61" s="3"/>
      <c r="N61" s="3"/>
      <c r="O61" s="3"/>
      <c r="P61" s="3"/>
      <c r="Q61" s="3"/>
      <c r="R61" s="3"/>
      <c r="S61" s="3"/>
      <c r="T61" s="3"/>
      <c r="U61" s="3"/>
      <c r="V61" s="3"/>
      <c r="W61" s="3"/>
      <c r="X61" s="3"/>
      <c r="Y61" s="3"/>
      <c r="Z61" s="3"/>
      <c r="AA61" s="3"/>
      <c r="AB61" s="3"/>
      <c r="AC61" s="3"/>
      <c r="AD61" s="60"/>
      <c r="AF61" s="17"/>
    </row>
    <row r="62" spans="1:32" ht="93" customHeight="1" x14ac:dyDescent="0.2">
      <c r="A62" s="52"/>
      <c r="B62" s="57"/>
      <c r="C62" s="244"/>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6"/>
      <c r="AD62" s="60"/>
      <c r="AF62" s="17"/>
    </row>
    <row r="63" spans="1:32" ht="14.25" x14ac:dyDescent="0.2">
      <c r="A63" s="52"/>
      <c r="B63" s="57"/>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60"/>
      <c r="AF63" s="17"/>
    </row>
    <row r="64" spans="1:32" ht="14.25" x14ac:dyDescent="0.2">
      <c r="A64" s="52"/>
      <c r="B64" s="57"/>
      <c r="C64" s="65" t="s">
        <v>467</v>
      </c>
      <c r="D64" s="3"/>
      <c r="E64" s="3"/>
      <c r="F64" s="3"/>
      <c r="G64" s="3"/>
      <c r="H64" s="3"/>
      <c r="I64" s="3"/>
      <c r="J64" s="3"/>
      <c r="K64" s="3"/>
      <c r="L64" s="3"/>
      <c r="M64" s="3"/>
      <c r="N64" s="3"/>
      <c r="O64" s="3"/>
      <c r="P64" s="3"/>
      <c r="Q64" s="3"/>
      <c r="R64" s="3"/>
      <c r="S64" s="3"/>
      <c r="T64" s="3"/>
      <c r="U64" s="3"/>
      <c r="V64" s="3"/>
      <c r="W64" s="3"/>
      <c r="X64" s="3"/>
      <c r="Y64" s="3"/>
      <c r="Z64" s="3"/>
      <c r="AA64" s="3"/>
      <c r="AB64" s="3"/>
      <c r="AC64" s="3"/>
      <c r="AD64" s="60"/>
      <c r="AF64" s="17"/>
    </row>
    <row r="65" spans="1:32" ht="93" customHeight="1" x14ac:dyDescent="0.2">
      <c r="A65" s="52"/>
      <c r="B65" s="57"/>
      <c r="C65" s="244"/>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6"/>
      <c r="AD65" s="60"/>
      <c r="AF65" s="17"/>
    </row>
    <row r="66" spans="1:32" ht="14.25" customHeight="1" x14ac:dyDescent="0.2">
      <c r="A66" s="52"/>
      <c r="B66" s="5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60"/>
      <c r="AF66" s="17"/>
    </row>
    <row r="67" spans="1:32" ht="14.25" x14ac:dyDescent="0.2">
      <c r="A67" s="52"/>
      <c r="B67" s="57"/>
      <c r="C67" s="65" t="s">
        <v>468</v>
      </c>
      <c r="D67" s="3"/>
      <c r="E67" s="3"/>
      <c r="F67" s="3"/>
      <c r="G67" s="3"/>
      <c r="H67" s="3"/>
      <c r="I67" s="3"/>
      <c r="J67" s="3"/>
      <c r="K67" s="3"/>
      <c r="L67" s="3"/>
      <c r="M67" s="3"/>
      <c r="N67" s="3"/>
      <c r="O67" s="3"/>
      <c r="P67" s="3"/>
      <c r="Q67" s="3"/>
      <c r="R67" s="3"/>
      <c r="S67" s="3"/>
      <c r="T67" s="3"/>
      <c r="U67" s="3"/>
      <c r="V67" s="3"/>
      <c r="W67" s="3"/>
      <c r="X67" s="3"/>
      <c r="Y67" s="3"/>
      <c r="Z67" s="3"/>
      <c r="AA67" s="3"/>
      <c r="AB67" s="3"/>
      <c r="AC67" s="3"/>
      <c r="AD67" s="60"/>
      <c r="AF67" s="17"/>
    </row>
    <row r="68" spans="1:32" ht="93" customHeight="1" x14ac:dyDescent="0.2">
      <c r="A68" s="52"/>
      <c r="B68" s="57"/>
      <c r="C68" s="244"/>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6"/>
      <c r="AD68" s="60"/>
      <c r="AF68" s="17"/>
    </row>
    <row r="69" spans="1:32" ht="14.25" x14ac:dyDescent="0.2">
      <c r="A69" s="52"/>
      <c r="B69" s="5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60"/>
      <c r="AF69" s="17"/>
    </row>
    <row r="70" spans="1:32" ht="14.25" x14ac:dyDescent="0.2">
      <c r="A70" s="52"/>
      <c r="B70" s="57"/>
      <c r="C70" s="65" t="s">
        <v>469</v>
      </c>
      <c r="D70" s="3"/>
      <c r="E70" s="3"/>
      <c r="F70" s="3"/>
      <c r="G70" s="3"/>
      <c r="H70" s="3"/>
      <c r="I70" s="3"/>
      <c r="J70" s="3"/>
      <c r="K70" s="3"/>
      <c r="L70" s="3"/>
      <c r="M70" s="3"/>
      <c r="N70" s="3"/>
      <c r="O70" s="3"/>
      <c r="P70" s="3"/>
      <c r="Q70" s="3"/>
      <c r="R70" s="3"/>
      <c r="S70" s="3"/>
      <c r="T70" s="3"/>
      <c r="U70" s="3"/>
      <c r="V70" s="3"/>
      <c r="W70" s="3"/>
      <c r="X70" s="3"/>
      <c r="Y70" s="3"/>
      <c r="Z70" s="3"/>
      <c r="AA70" s="3"/>
      <c r="AB70" s="3"/>
      <c r="AC70" s="3"/>
      <c r="AD70" s="60"/>
      <c r="AF70" s="17"/>
    </row>
    <row r="71" spans="1:32" ht="93" customHeight="1" x14ac:dyDescent="0.2">
      <c r="A71" s="52"/>
      <c r="B71" s="57"/>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60"/>
      <c r="AF71" s="17"/>
    </row>
    <row r="72" spans="1:32" ht="14.25" x14ac:dyDescent="0.2">
      <c r="A72" s="52"/>
      <c r="B72" s="5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60"/>
      <c r="AF72" s="17"/>
    </row>
    <row r="73" spans="1:32" ht="14.25" x14ac:dyDescent="0.2">
      <c r="A73" s="52"/>
      <c r="B73" s="57"/>
      <c r="C73" s="65" t="s">
        <v>470</v>
      </c>
      <c r="D73" s="3"/>
      <c r="E73" s="3"/>
      <c r="F73" s="3"/>
      <c r="G73" s="3"/>
      <c r="H73" s="3"/>
      <c r="I73" s="3"/>
      <c r="J73" s="3"/>
      <c r="K73" s="3"/>
      <c r="L73" s="3"/>
      <c r="M73" s="3"/>
      <c r="N73" s="3"/>
      <c r="O73" s="3"/>
      <c r="P73" s="3"/>
      <c r="Q73" s="3"/>
      <c r="R73" s="3"/>
      <c r="S73" s="3"/>
      <c r="T73" s="3"/>
      <c r="U73" s="3"/>
      <c r="V73" s="3"/>
      <c r="W73" s="3"/>
      <c r="X73" s="3"/>
      <c r="Y73" s="3"/>
      <c r="Z73" s="3"/>
      <c r="AA73" s="3"/>
      <c r="AB73" s="3"/>
      <c r="AC73" s="3"/>
      <c r="AD73" s="60"/>
      <c r="AF73" s="17"/>
    </row>
    <row r="74" spans="1:32" ht="93" customHeight="1" x14ac:dyDescent="0.2">
      <c r="A74" s="52"/>
      <c r="B74" s="57"/>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60"/>
      <c r="AF74" s="17"/>
    </row>
    <row r="75" spans="1:32" ht="14.25" x14ac:dyDescent="0.2">
      <c r="A75" s="52"/>
      <c r="B75" s="5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60"/>
      <c r="AF75" s="17"/>
    </row>
    <row r="76" spans="1:32" ht="14.25" x14ac:dyDescent="0.2">
      <c r="A76" s="52"/>
      <c r="B76" s="57"/>
      <c r="C76" s="65" t="s">
        <v>471</v>
      </c>
      <c r="D76" s="3"/>
      <c r="E76" s="3"/>
      <c r="F76" s="3"/>
      <c r="G76" s="3"/>
      <c r="H76" s="3"/>
      <c r="I76" s="3"/>
      <c r="J76" s="3"/>
      <c r="K76" s="3"/>
      <c r="L76" s="3"/>
      <c r="M76" s="3"/>
      <c r="N76" s="3"/>
      <c r="O76" s="3"/>
      <c r="P76" s="3"/>
      <c r="Q76" s="3"/>
      <c r="R76" s="3"/>
      <c r="S76" s="3"/>
      <c r="T76" s="3"/>
      <c r="U76" s="3"/>
      <c r="V76" s="3"/>
      <c r="W76" s="3"/>
      <c r="X76" s="3"/>
      <c r="Y76" s="3"/>
      <c r="Z76" s="3"/>
      <c r="AA76" s="3"/>
      <c r="AB76" s="3"/>
      <c r="AC76" s="3"/>
      <c r="AD76" s="60"/>
      <c r="AF76" s="17"/>
    </row>
    <row r="77" spans="1:32" ht="93" customHeight="1" x14ac:dyDescent="0.2">
      <c r="A77" s="52"/>
      <c r="B77" s="57"/>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60"/>
      <c r="AF77" s="17"/>
    </row>
    <row r="78" spans="1:32" thickBot="1" x14ac:dyDescent="0.25">
      <c r="A78" s="52"/>
      <c r="B78" s="62"/>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4"/>
      <c r="AF78" s="17"/>
    </row>
    <row r="79" spans="1:32" ht="15" customHeight="1" x14ac:dyDescent="0.2"/>
    <row r="80" spans="1:32" ht="15" customHeight="1" x14ac:dyDescent="0.2"/>
    <row r="81" ht="15" customHeight="1" x14ac:dyDescent="0.2"/>
  </sheetData>
  <sheetProtection password="DDF0" sheet="1" objects="1" scenarios="1"/>
  <mergeCells count="38">
    <mergeCell ref="B58:AD58"/>
    <mergeCell ref="C62:AC62"/>
    <mergeCell ref="C65:AC65"/>
    <mergeCell ref="L27:AC27"/>
    <mergeCell ref="E28:AC28"/>
    <mergeCell ref="H29:AC29"/>
    <mergeCell ref="C31:AC31"/>
    <mergeCell ref="H37:AC37"/>
    <mergeCell ref="C68:AC68"/>
    <mergeCell ref="C71:AC71"/>
    <mergeCell ref="C74:AC74"/>
    <mergeCell ref="C77:AC77"/>
    <mergeCell ref="C33:AC33"/>
    <mergeCell ref="L38:AC38"/>
    <mergeCell ref="E39:AC39"/>
    <mergeCell ref="H40:AC40"/>
    <mergeCell ref="C42:AC42"/>
    <mergeCell ref="C44:AC44"/>
    <mergeCell ref="H48:AC48"/>
    <mergeCell ref="L49:AC49"/>
    <mergeCell ref="E50:AC50"/>
    <mergeCell ref="H51:AC51"/>
    <mergeCell ref="C53:AC53"/>
    <mergeCell ref="C55:AC55"/>
    <mergeCell ref="B1:AD1"/>
    <mergeCell ref="B3:AD3"/>
    <mergeCell ref="B5:AD5"/>
    <mergeCell ref="AA9:AD9"/>
    <mergeCell ref="B10:L10"/>
    <mergeCell ref="B7:AD7"/>
    <mergeCell ref="C22:AC22"/>
    <mergeCell ref="H26:AC26"/>
    <mergeCell ref="B12:AD12"/>
    <mergeCell ref="L16:AC16"/>
    <mergeCell ref="E17:AC17"/>
    <mergeCell ref="H18:AC18"/>
    <mergeCell ref="C20:AC20"/>
    <mergeCell ref="H15:AC15"/>
  </mergeCells>
  <hyperlinks>
    <hyperlink ref="AA9:AD9" location="Índice!B19"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Participantes y comentarios</oddHeader>
    <oddFooter>&amp;LCenso Nacional de Gobierno, Seguridad Pública y Sistema Penitenciario Estatales 2020&amp;R&amp;P de &amp;N</oddFooter>
  </headerFooter>
  <rowBreaks count="1" manualBreakCount="1">
    <brk id="3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7"/>
  <sheetViews>
    <sheetView showGridLines="0" topLeftCell="A13" zoomScaleNormal="100" zoomScaleSheetLayoutView="90" workbookViewId="0">
      <selection activeCell="I6" sqref="I6"/>
    </sheetView>
  </sheetViews>
  <sheetFormatPr baseColWidth="10" defaultColWidth="0" defaultRowHeight="15" customHeight="1" zeroHeight="1" x14ac:dyDescent="0.2"/>
  <cols>
    <col min="1" max="1" width="5.7109375" style="12" customWidth="1"/>
    <col min="2" max="30" width="3.7109375" style="12" customWidth="1"/>
    <col min="31" max="31" width="5.7109375" style="12" customWidth="1"/>
    <col min="32" max="16384" width="3.7109375" style="12" hidden="1"/>
  </cols>
  <sheetData>
    <row r="1" spans="2:30" ht="173.25" customHeight="1" x14ac:dyDescent="0.3">
      <c r="B1" s="192" t="s">
        <v>493</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row>
    <row r="2" spans="2:30" ht="15" customHeight="1" x14ac:dyDescent="0.2"/>
    <row r="3" spans="2:30" ht="45" customHeight="1" x14ac:dyDescent="0.2">
      <c r="B3" s="194" t="s">
        <v>525</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row>
    <row r="4" spans="2:30" ht="15" customHeight="1" x14ac:dyDescent="0.2"/>
    <row r="5" spans="2:30" ht="45" customHeight="1" x14ac:dyDescent="0.2">
      <c r="B5" s="194" t="s">
        <v>5</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row>
    <row r="6" spans="2:30" ht="15" customHeight="1" x14ac:dyDescent="0.2">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row>
    <row r="7" spans="2:30" ht="45" customHeight="1" x14ac:dyDescent="0.2">
      <c r="B7" s="194" t="s">
        <v>4</v>
      </c>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row>
    <row r="8" spans="2:30" ht="15" customHeight="1" x14ac:dyDescent="0.2">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row>
    <row r="9" spans="2:30" ht="15" customHeight="1" thickBot="1" x14ac:dyDescent="0.25">
      <c r="AA9" s="223" t="s">
        <v>0</v>
      </c>
      <c r="AB9" s="223"/>
      <c r="AC9" s="223"/>
      <c r="AD9" s="223"/>
    </row>
    <row r="10" spans="2:30" ht="15" customHeight="1" thickBot="1" x14ac:dyDescent="0.25">
      <c r="B10" s="429" t="str">
        <f>IF(Índice!B9="","",Índice!B9)</f>
        <v>Veracruz de Ignacio de la Llave</v>
      </c>
      <c r="C10" s="430"/>
      <c r="D10" s="430"/>
      <c r="E10" s="430"/>
      <c r="F10" s="430"/>
      <c r="G10" s="430"/>
      <c r="H10" s="430"/>
      <c r="I10" s="430"/>
      <c r="J10" s="430"/>
      <c r="K10" s="430"/>
      <c r="L10" s="431"/>
      <c r="N10" s="42">
        <f>IF(Índice!N9="","",Índice!N9)</f>
        <v>230</v>
      </c>
    </row>
    <row r="11" spans="2:30" ht="15" customHeight="1" x14ac:dyDescent="0.2"/>
    <row r="12" spans="2:30" ht="15" customHeight="1" x14ac:dyDescent="0.2">
      <c r="B12" s="92" t="s">
        <v>472</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row>
    <row r="13" spans="2:30" ht="60" customHeight="1" x14ac:dyDescent="0.2">
      <c r="B13" s="48"/>
      <c r="C13" s="432" t="s">
        <v>679</v>
      </c>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row>
    <row r="14" spans="2:30" ht="15" customHeight="1" x14ac:dyDescent="0.2">
      <c r="B14" s="48"/>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row>
    <row r="15" spans="2:30" ht="36" customHeight="1" x14ac:dyDescent="0.2">
      <c r="B15" s="48"/>
      <c r="C15" s="48"/>
      <c r="D15" s="200" t="s">
        <v>680</v>
      </c>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row>
    <row r="16" spans="2:30" ht="15" customHeight="1" x14ac:dyDescent="0.2">
      <c r="B16" s="48"/>
      <c r="C16" s="48"/>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row>
    <row r="17" spans="2:30" ht="48" customHeight="1" x14ac:dyDescent="0.2">
      <c r="B17" s="48"/>
      <c r="C17" s="48"/>
      <c r="D17" s="200" t="s">
        <v>681</v>
      </c>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row>
    <row r="18" spans="2:30" ht="15" customHeight="1" x14ac:dyDescent="0.2">
      <c r="B18" s="48"/>
      <c r="C18" s="48"/>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row>
    <row r="19" spans="2:30" ht="48" customHeight="1" x14ac:dyDescent="0.2">
      <c r="B19" s="48"/>
      <c r="C19" s="48"/>
      <c r="D19" s="200" t="s">
        <v>754</v>
      </c>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row>
    <row r="20" spans="2:30" ht="15" customHeight="1" x14ac:dyDescent="0.2">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2:30" ht="15" customHeight="1" x14ac:dyDescent="0.2">
      <c r="B21" s="92" t="s">
        <v>682</v>
      </c>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2:30" ht="36" customHeight="1" x14ac:dyDescent="0.2">
      <c r="B22" s="48"/>
      <c r="C22" s="432" t="s">
        <v>683</v>
      </c>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row>
    <row r="23" spans="2:30" ht="15" customHeight="1" x14ac:dyDescent="0.2">
      <c r="B23" s="48"/>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row>
    <row r="24" spans="2:30" ht="36" customHeight="1" x14ac:dyDescent="0.2">
      <c r="B24" s="48"/>
      <c r="C24" s="93"/>
      <c r="D24" s="432" t="s">
        <v>684</v>
      </c>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row>
    <row r="25" spans="2:30" ht="15" customHeight="1" x14ac:dyDescent="0.2">
      <c r="B25" s="48"/>
      <c r="C25" s="93"/>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row>
    <row r="26" spans="2:30" ht="24" customHeight="1" x14ac:dyDescent="0.2">
      <c r="B26" s="48"/>
      <c r="C26" s="93"/>
      <c r="D26" s="432" t="s">
        <v>685</v>
      </c>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row>
    <row r="27" spans="2:30" ht="15" customHeight="1" x14ac:dyDescent="0.2">
      <c r="B27" s="48"/>
      <c r="C27" s="93"/>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row>
    <row r="28" spans="2:30" ht="36" customHeight="1" x14ac:dyDescent="0.2">
      <c r="B28" s="48"/>
      <c r="C28" s="93"/>
      <c r="D28" s="432" t="s">
        <v>686</v>
      </c>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row>
    <row r="29" spans="2:30" ht="15" customHeight="1" x14ac:dyDescent="0.2">
      <c r="B29" s="48"/>
      <c r="C29" s="93"/>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row>
    <row r="30" spans="2:30" ht="36" customHeight="1" x14ac:dyDescent="0.2">
      <c r="B30" s="48"/>
      <c r="C30" s="93"/>
      <c r="D30" s="432" t="s">
        <v>687</v>
      </c>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row>
    <row r="31" spans="2:30" ht="15" customHeight="1" x14ac:dyDescent="0.2">
      <c r="B31" s="48"/>
      <c r="C31" s="93"/>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row>
    <row r="32" spans="2:30" ht="36" customHeight="1" x14ac:dyDescent="0.2">
      <c r="B32" s="48"/>
      <c r="C32" s="93"/>
      <c r="D32" s="432" t="s">
        <v>688</v>
      </c>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row>
    <row r="33" spans="2:30" ht="15" customHeight="1" x14ac:dyDescent="0.2">
      <c r="B33" s="48"/>
      <c r="C33" s="93"/>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row>
    <row r="34" spans="2:30" ht="24" customHeight="1" x14ac:dyDescent="0.2">
      <c r="B34" s="48"/>
      <c r="C34" s="93"/>
      <c r="D34" s="432" t="s">
        <v>689</v>
      </c>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row>
    <row r="35" spans="2:30" ht="15" customHeight="1" x14ac:dyDescent="0.2">
      <c r="B35" s="48"/>
      <c r="C35" s="93"/>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row>
    <row r="36" spans="2:30" ht="48" customHeight="1" x14ac:dyDescent="0.2">
      <c r="B36" s="48"/>
      <c r="C36" s="93"/>
      <c r="D36" s="432" t="s">
        <v>690</v>
      </c>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row>
    <row r="37" spans="2:30" ht="15" customHeight="1" x14ac:dyDescent="0.2">
      <c r="B37" s="48"/>
      <c r="C37" s="93"/>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row>
    <row r="38" spans="2:30" ht="48" customHeight="1" x14ac:dyDescent="0.2">
      <c r="B38" s="48"/>
      <c r="C38" s="93"/>
      <c r="D38" s="432" t="s">
        <v>691</v>
      </c>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row>
    <row r="39" spans="2:30" ht="15" customHeight="1" x14ac:dyDescent="0.2">
      <c r="B39" s="48"/>
      <c r="C39" s="93"/>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row>
    <row r="40" spans="2:30" ht="48" customHeight="1" x14ac:dyDescent="0.2">
      <c r="B40" s="48"/>
      <c r="C40" s="93"/>
      <c r="D40" s="432" t="s">
        <v>692</v>
      </c>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row>
    <row r="41" spans="2:30" ht="15" customHeight="1" x14ac:dyDescent="0.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2:30" ht="15" customHeight="1" x14ac:dyDescent="0.2">
      <c r="B42" s="92" t="s">
        <v>189</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2:30" ht="15" customHeight="1" x14ac:dyDescent="0.2">
      <c r="B43" s="48"/>
      <c r="C43" s="432" t="s">
        <v>482</v>
      </c>
      <c r="D43" s="432"/>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row>
    <row r="44" spans="2:30" ht="15" customHeight="1" x14ac:dyDescent="0.2">
      <c r="B44" s="48"/>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row>
    <row r="45" spans="2:30" ht="15" customHeight="1" x14ac:dyDescent="0.2">
      <c r="B45" s="92" t="s">
        <v>473</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2:30" ht="24" customHeight="1" x14ac:dyDescent="0.2">
      <c r="B46" s="48"/>
      <c r="C46" s="432" t="s">
        <v>474</v>
      </c>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row>
    <row r="47" spans="2:30" ht="15" customHeight="1" x14ac:dyDescent="0.2">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2:30" ht="15" customHeight="1" x14ac:dyDescent="0.2">
      <c r="B48" s="92" t="s">
        <v>483</v>
      </c>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2:30" ht="24" customHeight="1" x14ac:dyDescent="0.2">
      <c r="B49" s="48"/>
      <c r="C49" s="432" t="s">
        <v>736</v>
      </c>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row>
    <row r="50" spans="2:30" ht="15" customHeight="1" x14ac:dyDescent="0.2">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2:30" ht="15" customHeight="1" x14ac:dyDescent="0.2">
      <c r="B51" s="92" t="s">
        <v>475</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2:30" ht="36" customHeight="1" x14ac:dyDescent="0.2">
      <c r="B52" s="48"/>
      <c r="C52" s="432" t="s">
        <v>739</v>
      </c>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row>
    <row r="53" spans="2:30" ht="15" customHeight="1" x14ac:dyDescent="0.2">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2:30" ht="15" customHeight="1" x14ac:dyDescent="0.2">
      <c r="B54" s="92" t="s">
        <v>476</v>
      </c>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2:30" ht="36" customHeight="1" x14ac:dyDescent="0.2">
      <c r="B55" s="48"/>
      <c r="C55" s="432" t="s">
        <v>559</v>
      </c>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row>
    <row r="56" spans="2:30" ht="15" customHeight="1" x14ac:dyDescent="0.2">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2:30" ht="15" customHeight="1" x14ac:dyDescent="0.2">
      <c r="B57" s="92" t="s">
        <v>477</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2:30" ht="36" customHeight="1" x14ac:dyDescent="0.2">
      <c r="B58" s="48"/>
      <c r="C58" s="432" t="s">
        <v>560</v>
      </c>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row>
    <row r="59" spans="2:30" ht="15" customHeight="1" x14ac:dyDescent="0.2">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2:30" ht="15" customHeight="1" x14ac:dyDescent="0.2">
      <c r="B60" s="92" t="s">
        <v>484</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2:30" ht="24" customHeight="1" x14ac:dyDescent="0.2">
      <c r="B61" s="48"/>
      <c r="C61" s="432" t="s">
        <v>737</v>
      </c>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row>
    <row r="62" spans="2:30" ht="15" customHeight="1" x14ac:dyDescent="0.2">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2:30" ht="15" customHeight="1" x14ac:dyDescent="0.2">
      <c r="B63" s="92" t="s">
        <v>485</v>
      </c>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2:30" ht="36" customHeight="1" x14ac:dyDescent="0.2">
      <c r="B64" s="48"/>
      <c r="C64" s="432" t="s">
        <v>730</v>
      </c>
      <c r="D64" s="432"/>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row>
    <row r="65" spans="2:30" ht="15" customHeight="1" x14ac:dyDescent="0.2">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2:30" ht="15" customHeight="1" x14ac:dyDescent="0.2">
      <c r="B66" s="92" t="s">
        <v>486</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2:30" ht="24" customHeight="1" x14ac:dyDescent="0.2">
      <c r="B67" s="48"/>
      <c r="C67" s="432" t="s">
        <v>487</v>
      </c>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row>
    <row r="68" spans="2:30" ht="15" customHeight="1" x14ac:dyDescent="0.2">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2:30" ht="15" customHeight="1" x14ac:dyDescent="0.2">
      <c r="B69" s="92" t="s">
        <v>488</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2:30" ht="15" customHeight="1" x14ac:dyDescent="0.2">
      <c r="B70" s="48"/>
      <c r="C70" s="432" t="s">
        <v>720</v>
      </c>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row>
    <row r="71" spans="2:30" ht="15" customHeight="1" x14ac:dyDescent="0.2">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2:30" ht="15" customHeight="1" x14ac:dyDescent="0.2">
      <c r="B72" s="92" t="s">
        <v>478</v>
      </c>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2:30" ht="36" customHeight="1" x14ac:dyDescent="0.2">
      <c r="B73" s="48"/>
      <c r="C73" s="432" t="s">
        <v>729</v>
      </c>
      <c r="D73" s="432"/>
      <c r="E73" s="432"/>
      <c r="F73" s="432"/>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row>
    <row r="74" spans="2:30" ht="15" customHeight="1" x14ac:dyDescent="0.2">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2:30" ht="15" customHeight="1" x14ac:dyDescent="0.2">
      <c r="B75" s="92" t="s">
        <v>194</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2:30" ht="24" customHeight="1" x14ac:dyDescent="0.2">
      <c r="B76" s="48"/>
      <c r="C76" s="432" t="s">
        <v>738</v>
      </c>
      <c r="D76" s="432"/>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row>
    <row r="77" spans="2:30" ht="15" customHeight="1" x14ac:dyDescent="0.2">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2:30" ht="15" customHeight="1" x14ac:dyDescent="0.2">
      <c r="B78" s="92" t="s">
        <v>60</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2:30" ht="36" customHeight="1" x14ac:dyDescent="0.2">
      <c r="B79" s="48"/>
      <c r="C79" s="432" t="s">
        <v>740</v>
      </c>
      <c r="D79" s="432"/>
      <c r="E79" s="432"/>
      <c r="F79" s="432"/>
      <c r="G79" s="432"/>
      <c r="H79" s="432"/>
      <c r="I79" s="432"/>
      <c r="J79" s="432"/>
      <c r="K79" s="432"/>
      <c r="L79" s="432"/>
      <c r="M79" s="432"/>
      <c r="N79" s="432"/>
      <c r="O79" s="432"/>
      <c r="P79" s="432"/>
      <c r="Q79" s="432"/>
      <c r="R79" s="432"/>
      <c r="S79" s="432"/>
      <c r="T79" s="432"/>
      <c r="U79" s="432"/>
      <c r="V79" s="432"/>
      <c r="W79" s="432"/>
      <c r="X79" s="432"/>
      <c r="Y79" s="432"/>
      <c r="Z79" s="432"/>
      <c r="AA79" s="432"/>
      <c r="AB79" s="432"/>
      <c r="AC79" s="432"/>
      <c r="AD79" s="432"/>
    </row>
    <row r="80" spans="2:30" ht="15" customHeight="1" x14ac:dyDescent="0.2">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2:30" ht="15" customHeight="1" x14ac:dyDescent="0.2">
      <c r="B81" s="92" t="s">
        <v>63</v>
      </c>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2:30" ht="24" customHeight="1" x14ac:dyDescent="0.2">
      <c r="B82" s="48"/>
      <c r="C82" s="432" t="s">
        <v>741</v>
      </c>
      <c r="D82" s="432"/>
      <c r="E82" s="432"/>
      <c r="F82" s="432"/>
      <c r="G82" s="432"/>
      <c r="H82" s="432"/>
      <c r="I82" s="432"/>
      <c r="J82" s="432"/>
      <c r="K82" s="432"/>
      <c r="L82" s="432"/>
      <c r="M82" s="432"/>
      <c r="N82" s="432"/>
      <c r="O82" s="432"/>
      <c r="P82" s="432"/>
      <c r="Q82" s="432"/>
      <c r="R82" s="432"/>
      <c r="S82" s="432"/>
      <c r="T82" s="432"/>
      <c r="U82" s="432"/>
      <c r="V82" s="432"/>
      <c r="W82" s="432"/>
      <c r="X82" s="432"/>
      <c r="Y82" s="432"/>
      <c r="Z82" s="432"/>
      <c r="AA82" s="432"/>
      <c r="AB82" s="432"/>
      <c r="AC82" s="432"/>
      <c r="AD82" s="432"/>
    </row>
    <row r="83" spans="2:30" ht="15" customHeight="1" x14ac:dyDescent="0.2">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2:30" ht="15" customHeight="1" x14ac:dyDescent="0.2">
      <c r="B84" s="92" t="s">
        <v>479</v>
      </c>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2:30" ht="36" customHeight="1" x14ac:dyDescent="0.2">
      <c r="B85" s="48"/>
      <c r="C85" s="432" t="s">
        <v>728</v>
      </c>
      <c r="D85" s="432"/>
      <c r="E85" s="432"/>
      <c r="F85" s="432"/>
      <c r="G85" s="432"/>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row>
    <row r="86" spans="2:30" ht="15" customHeight="1" x14ac:dyDescent="0.2">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2:30" ht="15" customHeight="1" x14ac:dyDescent="0.2">
      <c r="B87" s="92" t="s">
        <v>489</v>
      </c>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2:30" ht="24" customHeight="1" x14ac:dyDescent="0.2">
      <c r="B88" s="48"/>
      <c r="C88" s="432" t="s">
        <v>732</v>
      </c>
      <c r="D88" s="432"/>
      <c r="E88" s="432"/>
      <c r="F88" s="432"/>
      <c r="G88" s="432"/>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row>
    <row r="89" spans="2:30" ht="15" customHeight="1" x14ac:dyDescent="0.2">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2:30" ht="15" customHeight="1" x14ac:dyDescent="0.2">
      <c r="B90" s="92" t="s">
        <v>715</v>
      </c>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2:30" ht="60" customHeight="1" x14ac:dyDescent="0.2">
      <c r="B91" s="48"/>
      <c r="C91" s="432" t="s">
        <v>716</v>
      </c>
      <c r="D91" s="432"/>
      <c r="E91" s="432"/>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row>
    <row r="92" spans="2:30" ht="15" customHeight="1" x14ac:dyDescent="0.2">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2:30" ht="15" customHeight="1" x14ac:dyDescent="0.2">
      <c r="B93" s="92" t="s">
        <v>714</v>
      </c>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2:30" ht="84" customHeight="1" x14ac:dyDescent="0.2">
      <c r="B94" s="48"/>
      <c r="C94" s="432" t="s">
        <v>713</v>
      </c>
      <c r="D94" s="432"/>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row>
    <row r="95" spans="2:30" ht="15" customHeight="1" x14ac:dyDescent="0.2">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2:30" ht="15" customHeight="1" x14ac:dyDescent="0.2">
      <c r="B96" s="92" t="s">
        <v>742</v>
      </c>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2:30" ht="36" customHeight="1" x14ac:dyDescent="0.2">
      <c r="B97" s="48"/>
      <c r="C97" s="432" t="s">
        <v>747</v>
      </c>
      <c r="D97" s="432"/>
      <c r="E97" s="432"/>
      <c r="F97" s="432"/>
      <c r="G97" s="432"/>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row>
    <row r="98" spans="2:30" ht="15" customHeight="1" x14ac:dyDescent="0.2">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2:30" ht="15" customHeight="1" x14ac:dyDescent="0.2">
      <c r="B99" s="92" t="s">
        <v>746</v>
      </c>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2:30" ht="36" customHeight="1" x14ac:dyDescent="0.2">
      <c r="B100" s="48"/>
      <c r="C100" s="432" t="s">
        <v>743</v>
      </c>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row>
    <row r="101" spans="2:30" ht="15" customHeight="1" x14ac:dyDescent="0.2">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2:30" ht="15" customHeight="1" x14ac:dyDescent="0.2">
      <c r="B102" s="92" t="s">
        <v>744</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2:30" ht="36" customHeight="1" x14ac:dyDescent="0.2">
      <c r="B103" s="48"/>
      <c r="C103" s="432" t="s">
        <v>745</v>
      </c>
      <c r="D103" s="432"/>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row>
    <row r="104" spans="2:30" ht="15" customHeight="1" x14ac:dyDescent="0.2">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2:30" ht="15" customHeight="1" x14ac:dyDescent="0.2">
      <c r="B105" s="92" t="s">
        <v>748</v>
      </c>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2:30" ht="48" customHeight="1" x14ac:dyDescent="0.2">
      <c r="B106" s="48"/>
      <c r="C106" s="432" t="s">
        <v>749</v>
      </c>
      <c r="D106" s="432"/>
      <c r="E106" s="432"/>
      <c r="F106" s="432"/>
      <c r="G106" s="432"/>
      <c r="H106" s="432"/>
      <c r="I106" s="432"/>
      <c r="J106" s="432"/>
      <c r="K106" s="432"/>
      <c r="L106" s="432"/>
      <c r="M106" s="432"/>
      <c r="N106" s="432"/>
      <c r="O106" s="432"/>
      <c r="P106" s="432"/>
      <c r="Q106" s="432"/>
      <c r="R106" s="432"/>
      <c r="S106" s="432"/>
      <c r="T106" s="432"/>
      <c r="U106" s="432"/>
      <c r="V106" s="432"/>
      <c r="W106" s="432"/>
      <c r="X106" s="432"/>
      <c r="Y106" s="432"/>
      <c r="Z106" s="432"/>
      <c r="AA106" s="432"/>
      <c r="AB106" s="432"/>
      <c r="AC106" s="432"/>
      <c r="AD106" s="432"/>
    </row>
    <row r="107" spans="2:30" ht="15" customHeight="1" x14ac:dyDescent="0.2">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2:30" ht="15" customHeight="1" x14ac:dyDescent="0.2">
      <c r="B108" s="92" t="s">
        <v>175</v>
      </c>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2:30" ht="36" customHeight="1" x14ac:dyDescent="0.2">
      <c r="B109" s="48"/>
      <c r="C109" s="433" t="s">
        <v>750</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33"/>
      <c r="AD109" s="433"/>
    </row>
    <row r="110" spans="2:30" ht="15" customHeight="1" x14ac:dyDescent="0.2">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2:30" ht="15" customHeight="1" x14ac:dyDescent="0.2">
      <c r="B111" s="92" t="s">
        <v>751</v>
      </c>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2:30" ht="84" customHeight="1" x14ac:dyDescent="0.2">
      <c r="B112" s="48"/>
      <c r="C112" s="434" t="s">
        <v>752</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34"/>
    </row>
    <row r="113" spans="2:30" ht="15" customHeight="1" x14ac:dyDescent="0.2">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2:30" ht="15" customHeight="1" x14ac:dyDescent="0.2">
      <c r="B114" s="92" t="s">
        <v>174</v>
      </c>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2:30" ht="60" customHeight="1" x14ac:dyDescent="0.2">
      <c r="B115" s="48"/>
      <c r="C115" s="433" t="s">
        <v>753</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433"/>
      <c r="AD115" s="433"/>
    </row>
    <row r="116" spans="2:30" ht="15" customHeight="1" x14ac:dyDescent="0.2">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2:30" ht="15" customHeight="1" x14ac:dyDescent="0.2">
      <c r="B117" s="92" t="s">
        <v>490</v>
      </c>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2:30" ht="60" customHeight="1" x14ac:dyDescent="0.2">
      <c r="B118" s="48"/>
      <c r="C118" s="432" t="s">
        <v>721</v>
      </c>
      <c r="D118" s="432"/>
      <c r="E118" s="432"/>
      <c r="F118" s="432"/>
      <c r="G118" s="432"/>
      <c r="H118" s="432"/>
      <c r="I118" s="432"/>
      <c r="J118" s="432"/>
      <c r="K118" s="432"/>
      <c r="L118" s="432"/>
      <c r="M118" s="432"/>
      <c r="N118" s="432"/>
      <c r="O118" s="432"/>
      <c r="P118" s="432"/>
      <c r="Q118" s="432"/>
      <c r="R118" s="432"/>
      <c r="S118" s="432"/>
      <c r="T118" s="432"/>
      <c r="U118" s="432"/>
      <c r="V118" s="432"/>
      <c r="W118" s="432"/>
      <c r="X118" s="432"/>
      <c r="Y118" s="432"/>
      <c r="Z118" s="432"/>
      <c r="AA118" s="432"/>
      <c r="AB118" s="432"/>
      <c r="AC118" s="432"/>
      <c r="AD118" s="432"/>
    </row>
    <row r="119" spans="2:30" ht="15" customHeight="1" x14ac:dyDescent="0.2">
      <c r="B119" s="92"/>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2:30" ht="24" customHeight="1" x14ac:dyDescent="0.2">
      <c r="B120" s="48"/>
      <c r="C120" s="17"/>
      <c r="D120" s="432" t="s">
        <v>722</v>
      </c>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c r="AA120" s="432"/>
      <c r="AB120" s="432"/>
      <c r="AC120" s="432"/>
      <c r="AD120" s="432"/>
    </row>
    <row r="121" spans="2:30" ht="15" customHeight="1" x14ac:dyDescent="0.2">
      <c r="B121" s="92"/>
      <c r="C121" s="1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2:30" ht="60" customHeight="1" x14ac:dyDescent="0.2">
      <c r="B122" s="48"/>
      <c r="C122" s="17"/>
      <c r="D122" s="432" t="s">
        <v>723</v>
      </c>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32"/>
      <c r="AD122" s="432"/>
    </row>
    <row r="123" spans="2:30" ht="15" customHeight="1" x14ac:dyDescent="0.2">
      <c r="B123" s="92"/>
      <c r="C123" s="1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2:30" ht="48" customHeight="1" x14ac:dyDescent="0.2">
      <c r="B124" s="48"/>
      <c r="C124" s="17"/>
      <c r="D124" s="432" t="s">
        <v>724</v>
      </c>
      <c r="E124" s="432"/>
      <c r="F124" s="432"/>
      <c r="G124" s="432"/>
      <c r="H124" s="432"/>
      <c r="I124" s="432"/>
      <c r="J124" s="432"/>
      <c r="K124" s="432"/>
      <c r="L124" s="432"/>
      <c r="M124" s="432"/>
      <c r="N124" s="432"/>
      <c r="O124" s="432"/>
      <c r="P124" s="432"/>
      <c r="Q124" s="432"/>
      <c r="R124" s="432"/>
      <c r="S124" s="432"/>
      <c r="T124" s="432"/>
      <c r="U124" s="432"/>
      <c r="V124" s="432"/>
      <c r="W124" s="432"/>
      <c r="X124" s="432"/>
      <c r="Y124" s="432"/>
      <c r="Z124" s="432"/>
      <c r="AA124" s="432"/>
      <c r="AB124" s="432"/>
      <c r="AC124" s="432"/>
      <c r="AD124" s="432"/>
    </row>
    <row r="125" spans="2:30" ht="15" customHeight="1" x14ac:dyDescent="0.2">
      <c r="B125" s="92"/>
      <c r="C125" s="1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2:30" ht="36" customHeight="1" x14ac:dyDescent="0.2">
      <c r="B126" s="48"/>
      <c r="C126" s="17"/>
      <c r="D126" s="432" t="s">
        <v>725</v>
      </c>
      <c r="E126" s="432"/>
      <c r="F126" s="432"/>
      <c r="G126" s="432"/>
      <c r="H126" s="432"/>
      <c r="I126" s="432"/>
      <c r="J126" s="432"/>
      <c r="K126" s="432"/>
      <c r="L126" s="432"/>
      <c r="M126" s="432"/>
      <c r="N126" s="432"/>
      <c r="O126" s="432"/>
      <c r="P126" s="432"/>
      <c r="Q126" s="432"/>
      <c r="R126" s="432"/>
      <c r="S126" s="432"/>
      <c r="T126" s="432"/>
      <c r="U126" s="432"/>
      <c r="V126" s="432"/>
      <c r="W126" s="432"/>
      <c r="X126" s="432"/>
      <c r="Y126" s="432"/>
      <c r="Z126" s="432"/>
      <c r="AA126" s="432"/>
      <c r="AB126" s="432"/>
      <c r="AC126" s="432"/>
      <c r="AD126" s="432"/>
    </row>
    <row r="127" spans="2:30" ht="15" customHeight="1" x14ac:dyDescent="0.2">
      <c r="B127" s="92"/>
      <c r="C127" s="1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2:30" ht="36" customHeight="1" x14ac:dyDescent="0.2">
      <c r="B128" s="48"/>
      <c r="C128" s="17"/>
      <c r="D128" s="432" t="s">
        <v>726</v>
      </c>
      <c r="E128" s="432"/>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432"/>
      <c r="AC128" s="432"/>
      <c r="AD128" s="432"/>
    </row>
    <row r="129" spans="2:30" ht="15" customHeight="1" x14ac:dyDescent="0.2">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2:30" ht="15" customHeight="1" x14ac:dyDescent="0.2">
      <c r="B130" s="92" t="s">
        <v>491</v>
      </c>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2:30" ht="60" customHeight="1" x14ac:dyDescent="0.2">
      <c r="B131" s="48"/>
      <c r="C131" s="432" t="s">
        <v>719</v>
      </c>
      <c r="D131" s="432"/>
      <c r="E131" s="432"/>
      <c r="F131" s="432"/>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row>
    <row r="132" spans="2:30" ht="15" customHeight="1" x14ac:dyDescent="0.2">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2:30" ht="15" customHeight="1" x14ac:dyDescent="0.2">
      <c r="B133" s="92" t="s">
        <v>492</v>
      </c>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2:30" ht="36" customHeight="1" x14ac:dyDescent="0.2">
      <c r="B134" s="48"/>
      <c r="C134" s="432" t="s">
        <v>727</v>
      </c>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row>
    <row r="135" spans="2:30" ht="15" customHeight="1" x14ac:dyDescent="0.2">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2:30" ht="15" customHeight="1" x14ac:dyDescent="0.2">
      <c r="B136" s="92" t="s">
        <v>480</v>
      </c>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2:30" ht="36" customHeight="1" x14ac:dyDescent="0.2">
      <c r="B137" s="48"/>
      <c r="C137" s="432" t="s">
        <v>481</v>
      </c>
      <c r="D137" s="432"/>
      <c r="E137" s="432"/>
      <c r="F137" s="432"/>
      <c r="G137" s="432"/>
      <c r="H137" s="432"/>
      <c r="I137" s="432"/>
      <c r="J137" s="432"/>
      <c r="K137" s="432"/>
      <c r="L137" s="432"/>
      <c r="M137" s="432"/>
      <c r="N137" s="432"/>
      <c r="O137" s="432"/>
      <c r="P137" s="432"/>
      <c r="Q137" s="432"/>
      <c r="R137" s="432"/>
      <c r="S137" s="432"/>
      <c r="T137" s="432"/>
      <c r="U137" s="432"/>
      <c r="V137" s="432"/>
      <c r="W137" s="432"/>
      <c r="X137" s="432"/>
      <c r="Y137" s="432"/>
      <c r="Z137" s="432"/>
      <c r="AA137" s="432"/>
      <c r="AB137" s="432"/>
      <c r="AC137" s="432"/>
      <c r="AD137" s="432"/>
    </row>
    <row r="138" spans="2:30" ht="15" customHeight="1" x14ac:dyDescent="0.2"/>
    <row r="139" spans="2:30" ht="15" customHeight="1" x14ac:dyDescent="0.2"/>
    <row r="140" spans="2:30" ht="15" customHeight="1" x14ac:dyDescent="0.2"/>
    <row r="141" spans="2:30" ht="15" hidden="1" customHeight="1" x14ac:dyDescent="0.2"/>
    <row r="142" spans="2:30" ht="15" hidden="1" customHeight="1" x14ac:dyDescent="0.2"/>
    <row r="143" spans="2:30" ht="15" hidden="1" customHeight="1" x14ac:dyDescent="0.2"/>
    <row r="144" spans="2:30"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sheetData>
  <sheetProtection algorithmName="SHA-512" hashValue="MFGoGMuj4Te50oFwjg8Z7y+zQPQfzIlnTlFKEZSKtsC2X4JyVmY6bRs+VsNHSFTMSjfHvLN1x7kYqlVTuEeeyw==" saltValue="F3BbtnzFOiZbKwiyMVGjng==" spinCount="100000" sheet="1" objects="1" scenarios="1"/>
  <mergeCells count="54">
    <mergeCell ref="D38:AD38"/>
    <mergeCell ref="D40:AD40"/>
    <mergeCell ref="C43:AD43"/>
    <mergeCell ref="C82:AD82"/>
    <mergeCell ref="C97:AD97"/>
    <mergeCell ref="C85:AD85"/>
    <mergeCell ref="C88:AD88"/>
    <mergeCell ref="C58:AD58"/>
    <mergeCell ref="C61:AD61"/>
    <mergeCell ref="C64:AD64"/>
    <mergeCell ref="C67:AD67"/>
    <mergeCell ref="C70:AD70"/>
    <mergeCell ref="C73:AD73"/>
    <mergeCell ref="C76:AD76"/>
    <mergeCell ref="C79:AD79"/>
    <mergeCell ref="C52:AD52"/>
    <mergeCell ref="C91:AD91"/>
    <mergeCell ref="C94:AD94"/>
    <mergeCell ref="C118:AD118"/>
    <mergeCell ref="C131:AD131"/>
    <mergeCell ref="C100:AD100"/>
    <mergeCell ref="C103:AD103"/>
    <mergeCell ref="C106:AD106"/>
    <mergeCell ref="C109:AD109"/>
    <mergeCell ref="C112:AD112"/>
    <mergeCell ref="C115:AD115"/>
    <mergeCell ref="C137:AD137"/>
    <mergeCell ref="D120:AD120"/>
    <mergeCell ref="D122:AD122"/>
    <mergeCell ref="D124:AD124"/>
    <mergeCell ref="D126:AD126"/>
    <mergeCell ref="D128:AD128"/>
    <mergeCell ref="C134:AD134"/>
    <mergeCell ref="C55:AD55"/>
    <mergeCell ref="C49:AD49"/>
    <mergeCell ref="B7:AD7"/>
    <mergeCell ref="C46:AD46"/>
    <mergeCell ref="C13:AD13"/>
    <mergeCell ref="D15:AD15"/>
    <mergeCell ref="D17:AD17"/>
    <mergeCell ref="D19:AD19"/>
    <mergeCell ref="C22:AD22"/>
    <mergeCell ref="D30:AD30"/>
    <mergeCell ref="D32:AD32"/>
    <mergeCell ref="D34:AD34"/>
    <mergeCell ref="D36:AD36"/>
    <mergeCell ref="D24:AD24"/>
    <mergeCell ref="D26:AD26"/>
    <mergeCell ref="D28:AD28"/>
    <mergeCell ref="B1:AD1"/>
    <mergeCell ref="B3:AD3"/>
    <mergeCell ref="B5:AD5"/>
    <mergeCell ref="AA9:AD9"/>
    <mergeCell ref="B10:L10"/>
  </mergeCells>
  <hyperlinks>
    <hyperlink ref="AA9:AD9" location="Índice!B21" display="Índice"/>
  </hyperlinks>
  <pageMargins left="0.70866141732283472" right="0.70866141732283472" top="0.74803149606299213" bottom="0.74803149606299213" header="0.31496062992125984" footer="0.31496062992125984"/>
  <pageSetup scale="75" orientation="portrait" r:id="rId1"/>
  <headerFooter>
    <oddHeader>&amp;CMódulo 1
Glosario</oddHeader>
    <oddFooter>&amp;LCenso Nacional de Gobierno, Seguridad Pública y Sistema Penitenciario Estatales 2020&amp;R&amp;P de &amp;N</oddFooter>
  </headerFooter>
  <rowBreaks count="1" manualBreakCount="1">
    <brk id="7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Índice</vt:lpstr>
      <vt:lpstr>Presentación</vt:lpstr>
      <vt:lpstr>Informantes</vt:lpstr>
      <vt:lpstr>CNGSPSPE_2020_M1_Secc10</vt:lpstr>
      <vt:lpstr>Anexo 1</vt:lpstr>
      <vt:lpstr>Participantes y comentarios</vt:lpstr>
      <vt:lpstr>Glosario</vt:lpstr>
      <vt:lpstr>'Anexo 1'!Área_de_impresión</vt:lpstr>
      <vt:lpstr>Índice!Área_de_impresión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Andrea Alarcón Méndez</cp:lastModifiedBy>
  <cp:lastPrinted>2020-02-12T20:39:31Z</cp:lastPrinted>
  <dcterms:created xsi:type="dcterms:W3CDTF">2019-03-26T22:05:55Z</dcterms:created>
  <dcterms:modified xsi:type="dcterms:W3CDTF">2020-02-12T20:40:05Z</dcterms:modified>
</cp:coreProperties>
</file>