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275" windowWidth="20487" windowHeight="6977"/>
  </bookViews>
  <sheets>
    <sheet name="Índice" sheetId="10" r:id="rId1"/>
    <sheet name="Presentación" sheetId="7" r:id="rId2"/>
    <sheet name="Informantes" sheetId="3" r:id="rId3"/>
    <sheet name="Participantes" sheetId="5" r:id="rId4"/>
    <sheet name="CNGE_2021_M1_Secc11" sheetId="4" r:id="rId5"/>
    <sheet name="Complemento" sheetId="8" r:id="rId6"/>
    <sheet name="Glosario" sheetId="9" r:id="rId7"/>
  </sheets>
  <definedNames>
    <definedName name="_xlnm.Print_Area" localSheetId="4">CNGE_2021_M1_Secc11!$A$1:$AE$1681</definedName>
    <definedName name="_xlnm.Print_Area" localSheetId="5">Complemento!$A$1:$AE$89</definedName>
    <definedName name="_xlnm.Print_Area" localSheetId="6">Glosario!$A$1:$AE$124</definedName>
    <definedName name="_xlnm.Print_Area" localSheetId="0">Índice!$A$1:$AE$27</definedName>
    <definedName name="_xlnm.Print_Area" localSheetId="2">Informantes!$A$1:$AE$58</definedName>
    <definedName name="_xlnm.Print_Area" localSheetId="3">Participantes!$A$1:$AE$57</definedName>
    <definedName name="_xlnm.Print_Area" localSheetId="1">Presentación!$A$1:$AE$128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12" i="4" l="1"/>
  <c r="B1509" i="4"/>
  <c r="I1492" i="4"/>
  <c r="I1493" i="4"/>
  <c r="AU1455" i="4"/>
  <c r="AG1459" i="4"/>
  <c r="AI1456" i="4"/>
  <c r="AH1456" i="4"/>
  <c r="AG1456" i="4"/>
  <c r="BQ1194" i="4"/>
  <c r="BP1194" i="4"/>
  <c r="BO1194" i="4"/>
  <c r="BN1194" i="4"/>
  <c r="BM1194" i="4"/>
  <c r="BL1194" i="4"/>
  <c r="BK1194" i="4"/>
  <c r="BJ1194" i="4"/>
  <c r="BI1194" i="4"/>
  <c r="BH1194" i="4"/>
  <c r="BG1194" i="4"/>
  <c r="BE1194" i="4"/>
  <c r="BD1194" i="4"/>
  <c r="BC1194" i="4"/>
  <c r="BB1194" i="4"/>
  <c r="BA1194" i="4"/>
  <c r="AZ1194" i="4"/>
  <c r="AY1194" i="4"/>
  <c r="AX1194" i="4"/>
  <c r="AW1194" i="4"/>
  <c r="AV1194" i="4"/>
  <c r="AU1194" i="4"/>
  <c r="BG1123" i="4"/>
  <c r="AV1123" i="4"/>
  <c r="AU1123" i="4"/>
  <c r="BQ1123" i="4"/>
  <c r="BP1123" i="4"/>
  <c r="BO1123" i="4"/>
  <c r="BN1123" i="4"/>
  <c r="BM1123" i="4"/>
  <c r="BL1123" i="4"/>
  <c r="BK1123" i="4"/>
  <c r="BJ1123" i="4"/>
  <c r="BI1123" i="4"/>
  <c r="BH1123" i="4"/>
  <c r="BE1123" i="4"/>
  <c r="BD1123" i="4"/>
  <c r="BC1123" i="4"/>
  <c r="BB1123" i="4"/>
  <c r="BA1123" i="4"/>
  <c r="AZ1123" i="4"/>
  <c r="AY1123" i="4"/>
  <c r="AX1123" i="4"/>
  <c r="AW1123" i="4"/>
  <c r="AL1194" i="4"/>
  <c r="AL1195" i="4"/>
  <c r="AL1196" i="4"/>
  <c r="AL1197" i="4"/>
  <c r="AL1198" i="4"/>
  <c r="AL1199" i="4"/>
  <c r="AL1200" i="4"/>
  <c r="AL1201" i="4"/>
  <c r="AL1202" i="4"/>
  <c r="AL1203" i="4"/>
  <c r="AL1204" i="4"/>
  <c r="AL1205" i="4"/>
  <c r="AL1206" i="4"/>
  <c r="AL1207" i="4"/>
  <c r="AL1208" i="4"/>
  <c r="AL1209" i="4"/>
  <c r="AL1210" i="4"/>
  <c r="AL1211" i="4"/>
  <c r="AL1212" i="4"/>
  <c r="AL1213" i="4"/>
  <c r="AL1214" i="4"/>
  <c r="AL1215" i="4"/>
  <c r="AL1216" i="4"/>
  <c r="AL1217" i="4"/>
  <c r="AL1218" i="4"/>
  <c r="AL1219" i="4"/>
  <c r="AL1220" i="4"/>
  <c r="AL1221" i="4"/>
  <c r="AL1222" i="4"/>
  <c r="AL1223" i="4"/>
  <c r="AL1224" i="4"/>
  <c r="AL1225" i="4"/>
  <c r="AL1226" i="4"/>
  <c r="AL1227" i="4"/>
  <c r="AL1228" i="4"/>
  <c r="AL1229" i="4"/>
  <c r="AL1230" i="4"/>
  <c r="AL1231" i="4"/>
  <c r="AL1232" i="4"/>
  <c r="AL1233" i="4"/>
  <c r="AL1234" i="4"/>
  <c r="AL1235" i="4"/>
  <c r="AL1236" i="4"/>
  <c r="AL1237" i="4"/>
  <c r="AL1238" i="4"/>
  <c r="AL1239" i="4"/>
  <c r="AL1240" i="4"/>
  <c r="AL1241" i="4"/>
  <c r="AL1242" i="4"/>
  <c r="AL1243" i="4"/>
  <c r="AL1244" i="4"/>
  <c r="AL1245" i="4"/>
  <c r="AL1246" i="4"/>
  <c r="AL1247" i="4"/>
  <c r="AL1248" i="4"/>
  <c r="AL1249" i="4"/>
  <c r="AL1250" i="4"/>
  <c r="AL1251" i="4"/>
  <c r="AL1252" i="4"/>
  <c r="AL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193" i="4"/>
  <c r="AL1127" i="4"/>
  <c r="AL1122" i="4"/>
  <c r="AL1123" i="4"/>
  <c r="AL1124" i="4"/>
  <c r="AL1125" i="4"/>
  <c r="AL1126" i="4"/>
  <c r="AL1128" i="4"/>
  <c r="AL1129" i="4"/>
  <c r="AL1130" i="4"/>
  <c r="AL1131" i="4"/>
  <c r="AL1132" i="4"/>
  <c r="AL1133" i="4"/>
  <c r="AL1134" i="4"/>
  <c r="AL1135" i="4"/>
  <c r="AL1136" i="4"/>
  <c r="AL1137" i="4"/>
  <c r="AL1138" i="4"/>
  <c r="AL1139" i="4"/>
  <c r="AL1140" i="4"/>
  <c r="AL1141" i="4"/>
  <c r="AL1142" i="4"/>
  <c r="AL1143" i="4"/>
  <c r="AL1144" i="4"/>
  <c r="AL1145" i="4"/>
  <c r="AL1146" i="4"/>
  <c r="AL1147" i="4"/>
  <c r="AL1148" i="4"/>
  <c r="AL1149" i="4"/>
  <c r="AL1150" i="4"/>
  <c r="AL1151" i="4"/>
  <c r="AL1152" i="4"/>
  <c r="AL1153" i="4"/>
  <c r="AL1154" i="4"/>
  <c r="AL1155" i="4"/>
  <c r="AL1156" i="4"/>
  <c r="AL1157" i="4"/>
  <c r="AL1158" i="4"/>
  <c r="AL1159" i="4"/>
  <c r="AL1160" i="4"/>
  <c r="AL1161" i="4"/>
  <c r="AL1162" i="4"/>
  <c r="AL1163" i="4"/>
  <c r="AL1164" i="4"/>
  <c r="AL1165" i="4"/>
  <c r="AL1166" i="4"/>
  <c r="AL1167" i="4"/>
  <c r="AL1168" i="4"/>
  <c r="AL1169" i="4"/>
  <c r="AL1170" i="4"/>
  <c r="AL1171" i="4"/>
  <c r="AL1172" i="4"/>
  <c r="AL1173" i="4"/>
  <c r="AL1174" i="4"/>
  <c r="AL1175" i="4"/>
  <c r="AL1176" i="4"/>
  <c r="AL1177" i="4"/>
  <c r="AL1178" i="4"/>
  <c r="AL1179" i="4"/>
  <c r="AL1180" i="4"/>
  <c r="AL1181" i="4"/>
  <c r="AX488" i="4" l="1"/>
  <c r="AW488" i="4"/>
  <c r="AV488" i="4"/>
  <c r="AU488" i="4"/>
  <c r="AX487" i="4"/>
  <c r="AW487" i="4"/>
  <c r="AV487" i="4"/>
  <c r="AU487" i="4"/>
  <c r="B474" i="4"/>
  <c r="AO460" i="4"/>
  <c r="AO462" i="4"/>
  <c r="AO452" i="4"/>
  <c r="AO453" i="4"/>
  <c r="AO454" i="4"/>
  <c r="AO455" i="4"/>
  <c r="AO456" i="4"/>
  <c r="AO457" i="4"/>
  <c r="AO458" i="4"/>
  <c r="AO459" i="4"/>
  <c r="AO461" i="4"/>
  <c r="AO451" i="4"/>
  <c r="AS430" i="4"/>
  <c r="AS371" i="4"/>
  <c r="AS372" i="4"/>
  <c r="AS373" i="4"/>
  <c r="AS374" i="4"/>
  <c r="AS375" i="4"/>
  <c r="AS376" i="4"/>
  <c r="AS377" i="4"/>
  <c r="AS378" i="4"/>
  <c r="AS379" i="4"/>
  <c r="AS380" i="4"/>
  <c r="AS381" i="4"/>
  <c r="AS382" i="4"/>
  <c r="AS383" i="4"/>
  <c r="AS384" i="4"/>
  <c r="AS385" i="4"/>
  <c r="AS386" i="4"/>
  <c r="AS387" i="4"/>
  <c r="AS388" i="4"/>
  <c r="AS389" i="4"/>
  <c r="AS390" i="4"/>
  <c r="AS391" i="4"/>
  <c r="AS392" i="4"/>
  <c r="AS393" i="4"/>
  <c r="AS394" i="4"/>
  <c r="AS395" i="4"/>
  <c r="AS396" i="4"/>
  <c r="AS397" i="4"/>
  <c r="AS398" i="4"/>
  <c r="AS399" i="4"/>
  <c r="AS400" i="4"/>
  <c r="AS401" i="4"/>
  <c r="AS402" i="4"/>
  <c r="AS403" i="4"/>
  <c r="AS404" i="4"/>
  <c r="AS405" i="4"/>
  <c r="AS406" i="4"/>
  <c r="AS407" i="4"/>
  <c r="AS408" i="4"/>
  <c r="AS409" i="4"/>
  <c r="AS410" i="4"/>
  <c r="AS411" i="4"/>
  <c r="AS412" i="4"/>
  <c r="AS413" i="4"/>
  <c r="AS414" i="4"/>
  <c r="AS415" i="4"/>
  <c r="AS416" i="4"/>
  <c r="AS417" i="4"/>
  <c r="AS418" i="4"/>
  <c r="AS419" i="4"/>
  <c r="AS420" i="4"/>
  <c r="AS421" i="4"/>
  <c r="AS422" i="4"/>
  <c r="AS423" i="4"/>
  <c r="AS424" i="4"/>
  <c r="AS425" i="4"/>
  <c r="AS426" i="4"/>
  <c r="AS427" i="4"/>
  <c r="AS428" i="4"/>
  <c r="AS429" i="4"/>
  <c r="AS370" i="4"/>
  <c r="AJ257" i="4"/>
  <c r="AL194" i="4"/>
  <c r="AL195" i="4"/>
  <c r="AL196" i="4"/>
  <c r="AL197" i="4"/>
  <c r="AP194" i="4"/>
  <c r="AP195" i="4"/>
  <c r="AP196" i="4"/>
  <c r="AP197" i="4"/>
  <c r="AM193" i="4" l="1"/>
  <c r="AL193" i="4"/>
  <c r="AK193" i="4"/>
  <c r="AG15" i="8" l="1"/>
  <c r="D22" i="8" l="1"/>
  <c r="AG22" i="8" s="1"/>
  <c r="D23" i="8"/>
  <c r="AG23" i="8" s="1"/>
  <c r="D24" i="8"/>
  <c r="AG24" i="8" s="1"/>
  <c r="D25" i="8"/>
  <c r="AG25" i="8" s="1"/>
  <c r="D26" i="8"/>
  <c r="AG26" i="8" s="1"/>
  <c r="D27" i="8"/>
  <c r="AG27" i="8" s="1"/>
  <c r="D28" i="8"/>
  <c r="AG28" i="8" s="1"/>
  <c r="D29" i="8"/>
  <c r="AG29" i="8" s="1"/>
  <c r="D30" i="8"/>
  <c r="AG30" i="8" s="1"/>
  <c r="D31" i="8"/>
  <c r="AG31" i="8" s="1"/>
  <c r="D32" i="8"/>
  <c r="AG32" i="8" s="1"/>
  <c r="D33" i="8"/>
  <c r="AG33" i="8" s="1"/>
  <c r="D34" i="8"/>
  <c r="AG34" i="8" s="1"/>
  <c r="D35" i="8"/>
  <c r="AG35" i="8" s="1"/>
  <c r="D36" i="8"/>
  <c r="AG36" i="8" s="1"/>
  <c r="D37" i="8"/>
  <c r="AG37" i="8" s="1"/>
  <c r="D38" i="8"/>
  <c r="AG38" i="8" s="1"/>
  <c r="D39" i="8"/>
  <c r="AG39" i="8" s="1"/>
  <c r="D40" i="8"/>
  <c r="AG40" i="8" s="1"/>
  <c r="D41" i="8"/>
  <c r="AG41" i="8" s="1"/>
  <c r="D42" i="8"/>
  <c r="AG42" i="8" s="1"/>
  <c r="D43" i="8"/>
  <c r="AG43" i="8" s="1"/>
  <c r="D44" i="8"/>
  <c r="AG44" i="8" s="1"/>
  <c r="D45" i="8"/>
  <c r="AG45" i="8" s="1"/>
  <c r="D46" i="8"/>
  <c r="AG46" i="8" s="1"/>
  <c r="D47" i="8"/>
  <c r="AG47" i="8" s="1"/>
  <c r="D48" i="8"/>
  <c r="AG48" i="8" s="1"/>
  <c r="D49" i="8"/>
  <c r="AG49" i="8" s="1"/>
  <c r="D50" i="8"/>
  <c r="AG50" i="8" s="1"/>
  <c r="D51" i="8"/>
  <c r="AG51" i="8" s="1"/>
  <c r="D52" i="8"/>
  <c r="AG52" i="8" s="1"/>
  <c r="D53" i="8"/>
  <c r="AG53" i="8" s="1"/>
  <c r="D54" i="8"/>
  <c r="AG54" i="8" s="1"/>
  <c r="D55" i="8"/>
  <c r="AG55" i="8" s="1"/>
  <c r="D56" i="8"/>
  <c r="AG56" i="8" s="1"/>
  <c r="D57" i="8"/>
  <c r="AG57" i="8" s="1"/>
  <c r="D58" i="8"/>
  <c r="AG58" i="8" s="1"/>
  <c r="D59" i="8"/>
  <c r="AG59" i="8" s="1"/>
  <c r="D60" i="8"/>
  <c r="AG60" i="8" s="1"/>
  <c r="D61" i="8"/>
  <c r="AG61" i="8" s="1"/>
  <c r="D62" i="8"/>
  <c r="AG62" i="8" s="1"/>
  <c r="D63" i="8"/>
  <c r="AG63" i="8" s="1"/>
  <c r="D64" i="8"/>
  <c r="AG64" i="8" s="1"/>
  <c r="D65" i="8"/>
  <c r="AG65" i="8" s="1"/>
  <c r="D66" i="8"/>
  <c r="AG66" i="8" s="1"/>
  <c r="D67" i="8"/>
  <c r="AG67" i="8" s="1"/>
  <c r="D68" i="8"/>
  <c r="AG68" i="8" s="1"/>
  <c r="D69" i="8"/>
  <c r="AG69" i="8" s="1"/>
  <c r="D70" i="8"/>
  <c r="AG70" i="8" s="1"/>
  <c r="D71" i="8"/>
  <c r="AG71" i="8" s="1"/>
  <c r="D72" i="8"/>
  <c r="AG72" i="8" s="1"/>
  <c r="D73" i="8"/>
  <c r="AG73" i="8" s="1"/>
  <c r="D74" i="8"/>
  <c r="AG74" i="8" s="1"/>
  <c r="D75" i="8"/>
  <c r="AG75" i="8" s="1"/>
  <c r="D76" i="8"/>
  <c r="AG76" i="8" s="1"/>
  <c r="D77" i="8"/>
  <c r="AG77" i="8" s="1"/>
  <c r="D78" i="8"/>
  <c r="AG78" i="8" s="1"/>
  <c r="D79" i="8"/>
  <c r="AG79" i="8" s="1"/>
  <c r="D80" i="8"/>
  <c r="AG80" i="8" s="1"/>
  <c r="D21" i="8"/>
  <c r="AG21" i="8" s="1"/>
  <c r="B10" i="9"/>
  <c r="B10" i="8"/>
  <c r="B8" i="4"/>
  <c r="B10" i="5"/>
  <c r="B10" i="3"/>
  <c r="B9" i="10"/>
  <c r="N10" i="7"/>
  <c r="N8" i="4" s="1"/>
  <c r="AM1492" i="4"/>
  <c r="AM1493" i="4"/>
  <c r="AM1494" i="4"/>
  <c r="AM1495" i="4"/>
  <c r="AM1496" i="4"/>
  <c r="AM1497" i="4"/>
  <c r="AM1498" i="4"/>
  <c r="AM1499" i="4"/>
  <c r="AM1500" i="4"/>
  <c r="AM1501" i="4"/>
  <c r="AM1491" i="4"/>
  <c r="AH1492" i="4"/>
  <c r="AH1493" i="4"/>
  <c r="AH1494" i="4"/>
  <c r="AH1495" i="4"/>
  <c r="AH1496" i="4"/>
  <c r="AH1497" i="4"/>
  <c r="AH1498" i="4"/>
  <c r="AH1499" i="4"/>
  <c r="AH1500" i="4"/>
  <c r="AH1501" i="4"/>
  <c r="AH1491" i="4"/>
  <c r="AM1357" i="4"/>
  <c r="AI1274" i="4"/>
  <c r="AO1194" i="4"/>
  <c r="AO1195" i="4"/>
  <c r="AO1196" i="4"/>
  <c r="AO1197" i="4"/>
  <c r="AO1198" i="4"/>
  <c r="AO1199" i="4"/>
  <c r="AO1200" i="4"/>
  <c r="AO1201" i="4"/>
  <c r="AO1202" i="4"/>
  <c r="AO1203" i="4"/>
  <c r="AO1204" i="4"/>
  <c r="AO1205" i="4"/>
  <c r="AO1206" i="4"/>
  <c r="AO1207" i="4"/>
  <c r="AO1208" i="4"/>
  <c r="AO1209" i="4"/>
  <c r="AO1210" i="4"/>
  <c r="AO1211" i="4"/>
  <c r="AO1212" i="4"/>
  <c r="AO1213" i="4"/>
  <c r="AO1214" i="4"/>
  <c r="AO1215" i="4"/>
  <c r="AO1216" i="4"/>
  <c r="AO1217" i="4"/>
  <c r="AO1218" i="4"/>
  <c r="AO1219" i="4"/>
  <c r="AO1220" i="4"/>
  <c r="AO1221" i="4"/>
  <c r="AO1222" i="4"/>
  <c r="AO1223" i="4"/>
  <c r="AO1224" i="4"/>
  <c r="AO1225" i="4"/>
  <c r="AO1226" i="4"/>
  <c r="AO1227" i="4"/>
  <c r="AO1228" i="4"/>
  <c r="AO1229" i="4"/>
  <c r="AO1230" i="4"/>
  <c r="AO1231" i="4"/>
  <c r="AO1232" i="4"/>
  <c r="AO1233" i="4"/>
  <c r="AO1234" i="4"/>
  <c r="AO1235" i="4"/>
  <c r="AO1236" i="4"/>
  <c r="AO1237" i="4"/>
  <c r="AO1238" i="4"/>
  <c r="AO1239" i="4"/>
  <c r="AO1240" i="4"/>
  <c r="AO1241" i="4"/>
  <c r="AO1242" i="4"/>
  <c r="AO1243" i="4"/>
  <c r="AO1244" i="4"/>
  <c r="AO1245" i="4"/>
  <c r="AO1246" i="4"/>
  <c r="AO1247" i="4"/>
  <c r="AO1248" i="4"/>
  <c r="AO1249" i="4"/>
  <c r="AO1250" i="4"/>
  <c r="AO1251" i="4"/>
  <c r="AO1252" i="4"/>
  <c r="AO1193" i="4"/>
  <c r="AH1194" i="4"/>
  <c r="AH1195" i="4"/>
  <c r="AH1196" i="4"/>
  <c r="AH1197" i="4"/>
  <c r="AH1198" i="4"/>
  <c r="AH1199" i="4"/>
  <c r="AH1200" i="4"/>
  <c r="AH1201" i="4"/>
  <c r="AH1202" i="4"/>
  <c r="AH1203" i="4"/>
  <c r="AH1204" i="4"/>
  <c r="AH1205" i="4"/>
  <c r="AH1206" i="4"/>
  <c r="AH1207" i="4"/>
  <c r="AH1208" i="4"/>
  <c r="AH1209" i="4"/>
  <c r="AH1210" i="4"/>
  <c r="AH1211" i="4"/>
  <c r="AH1212" i="4"/>
  <c r="AH1213" i="4"/>
  <c r="AH1214" i="4"/>
  <c r="AH1215" i="4"/>
  <c r="AH1216" i="4"/>
  <c r="AH1217" i="4"/>
  <c r="AH1218" i="4"/>
  <c r="AH1219" i="4"/>
  <c r="AH1220" i="4"/>
  <c r="AH1221" i="4"/>
  <c r="AH1222" i="4"/>
  <c r="AH1223" i="4"/>
  <c r="AH1224" i="4"/>
  <c r="AH1225" i="4"/>
  <c r="AH1226" i="4"/>
  <c r="AH1227" i="4"/>
  <c r="AH1228" i="4"/>
  <c r="AH1229" i="4"/>
  <c r="AH1230" i="4"/>
  <c r="AH1231" i="4"/>
  <c r="AH1232" i="4"/>
  <c r="AH1233" i="4"/>
  <c r="AH1234" i="4"/>
  <c r="AH1235" i="4"/>
  <c r="AH1236" i="4"/>
  <c r="AH1237" i="4"/>
  <c r="AH1238" i="4"/>
  <c r="AH1239" i="4"/>
  <c r="AH1240" i="4"/>
  <c r="AH1241" i="4"/>
  <c r="AH1242" i="4"/>
  <c r="AH1243" i="4"/>
  <c r="AH1244" i="4"/>
  <c r="AH1245" i="4"/>
  <c r="AH1246" i="4"/>
  <c r="AH1247" i="4"/>
  <c r="AH1248" i="4"/>
  <c r="AH1249" i="4"/>
  <c r="AH1250" i="4"/>
  <c r="AH1251" i="4"/>
  <c r="AH1252" i="4"/>
  <c r="AH1193" i="4"/>
  <c r="AO1123" i="4"/>
  <c r="AO1124" i="4"/>
  <c r="AO1125" i="4"/>
  <c r="AO1126" i="4"/>
  <c r="AO1127" i="4"/>
  <c r="AO1128" i="4"/>
  <c r="AO1129" i="4"/>
  <c r="AO1130" i="4"/>
  <c r="AO1131" i="4"/>
  <c r="AO1132" i="4"/>
  <c r="AO1133" i="4"/>
  <c r="AO1134" i="4"/>
  <c r="AO1135" i="4"/>
  <c r="AO1136" i="4"/>
  <c r="AO1137" i="4"/>
  <c r="AO1138" i="4"/>
  <c r="AO1139" i="4"/>
  <c r="AO1140" i="4"/>
  <c r="AO1141" i="4"/>
  <c r="AO1142" i="4"/>
  <c r="AO1143" i="4"/>
  <c r="AO1144" i="4"/>
  <c r="AO1145" i="4"/>
  <c r="AO1146" i="4"/>
  <c r="AO1147" i="4"/>
  <c r="AO1148" i="4"/>
  <c r="AO1149" i="4"/>
  <c r="AO1150" i="4"/>
  <c r="AO1151" i="4"/>
  <c r="AO1152" i="4"/>
  <c r="AO1153" i="4"/>
  <c r="AO1154" i="4"/>
  <c r="AO1155" i="4"/>
  <c r="AO1156" i="4"/>
  <c r="AO1157" i="4"/>
  <c r="AO1158" i="4"/>
  <c r="AO1159" i="4"/>
  <c r="AO1160" i="4"/>
  <c r="AO1161" i="4"/>
  <c r="AO1162" i="4"/>
  <c r="AO1163" i="4"/>
  <c r="AO1164" i="4"/>
  <c r="AO1165" i="4"/>
  <c r="AO1166" i="4"/>
  <c r="AO1167" i="4"/>
  <c r="AO1168" i="4"/>
  <c r="AO1169" i="4"/>
  <c r="AO1170" i="4"/>
  <c r="AO1171" i="4"/>
  <c r="AO1172" i="4"/>
  <c r="AO1173" i="4"/>
  <c r="AO1174" i="4"/>
  <c r="AO1175" i="4"/>
  <c r="AO1176" i="4"/>
  <c r="AO1177" i="4"/>
  <c r="AO1178" i="4"/>
  <c r="AO1179" i="4"/>
  <c r="AO1180" i="4"/>
  <c r="AO1181" i="4"/>
  <c r="AO1122" i="4"/>
  <c r="AH1123" i="4"/>
  <c r="AH1124" i="4"/>
  <c r="AH1125" i="4"/>
  <c r="AH1126" i="4"/>
  <c r="AH1127" i="4"/>
  <c r="AH1128" i="4"/>
  <c r="AH1129" i="4"/>
  <c r="AH1130" i="4"/>
  <c r="AH1131" i="4"/>
  <c r="AH1132" i="4"/>
  <c r="AH1133" i="4"/>
  <c r="AH1134" i="4"/>
  <c r="AH1135" i="4"/>
  <c r="AH1136" i="4"/>
  <c r="AH1137" i="4"/>
  <c r="AH1138" i="4"/>
  <c r="AH1139" i="4"/>
  <c r="AH1140" i="4"/>
  <c r="AH1141" i="4"/>
  <c r="AH1142" i="4"/>
  <c r="AH1143" i="4"/>
  <c r="AH1144" i="4"/>
  <c r="AH1145" i="4"/>
  <c r="AH1146" i="4"/>
  <c r="AH1147" i="4"/>
  <c r="AH1148" i="4"/>
  <c r="AH1149" i="4"/>
  <c r="AH1150" i="4"/>
  <c r="AH1151" i="4"/>
  <c r="AH1152" i="4"/>
  <c r="AH1153" i="4"/>
  <c r="AH1154" i="4"/>
  <c r="AH1155" i="4"/>
  <c r="AH1156" i="4"/>
  <c r="AH1157" i="4"/>
  <c r="AH1158" i="4"/>
  <c r="AH1159" i="4"/>
  <c r="AH1160" i="4"/>
  <c r="AH1161" i="4"/>
  <c r="AH1162" i="4"/>
  <c r="AH1163" i="4"/>
  <c r="AH1164" i="4"/>
  <c r="AH1165" i="4"/>
  <c r="AH1166" i="4"/>
  <c r="AH1167" i="4"/>
  <c r="AH1168" i="4"/>
  <c r="AH1169" i="4"/>
  <c r="AH1170" i="4"/>
  <c r="AH1171" i="4"/>
  <c r="AH1172" i="4"/>
  <c r="AH1173" i="4"/>
  <c r="AH1174" i="4"/>
  <c r="AH1175" i="4"/>
  <c r="AH1176" i="4"/>
  <c r="AH1177" i="4"/>
  <c r="AH1178" i="4"/>
  <c r="AH1179" i="4"/>
  <c r="AH1180" i="4"/>
  <c r="AH1181" i="4"/>
  <c r="AH1122" i="4"/>
  <c r="AH677" i="4"/>
  <c r="B1603" i="4"/>
  <c r="B1602" i="4"/>
  <c r="B1601" i="4"/>
  <c r="AJ1597" i="4"/>
  <c r="B1526" i="4"/>
  <c r="B1525" i="4"/>
  <c r="B1524" i="4"/>
  <c r="AJ1520" i="4"/>
  <c r="AV1519" i="4"/>
  <c r="AU1519" i="4"/>
  <c r="B1475" i="4"/>
  <c r="B1474" i="4"/>
  <c r="B1449" i="4"/>
  <c r="B1448" i="4"/>
  <c r="B1447" i="4"/>
  <c r="B1446" i="4"/>
  <c r="AI1304" i="4"/>
  <c r="AI1303" i="4"/>
  <c r="AI1358" i="4"/>
  <c r="AI1357" i="4"/>
  <c r="AI1356" i="4"/>
  <c r="B1285" i="4"/>
  <c r="B1284" i="4"/>
  <c r="B1283" i="4"/>
  <c r="AN1273" i="4"/>
  <c r="AM1276" i="4"/>
  <c r="AJ1273" i="4"/>
  <c r="AG1275" i="4"/>
  <c r="AG1274" i="4"/>
  <c r="AG1276" i="4" s="1"/>
  <c r="B1260" i="4"/>
  <c r="BQ1200" i="4"/>
  <c r="BP1200" i="4"/>
  <c r="BO1200" i="4"/>
  <c r="BN1200" i="4"/>
  <c r="BM1200" i="4"/>
  <c r="BL1200" i="4"/>
  <c r="BK1200" i="4"/>
  <c r="BJ1200" i="4"/>
  <c r="BI1200" i="4"/>
  <c r="BH1200" i="4"/>
  <c r="BG1200" i="4"/>
  <c r="BE1200" i="4"/>
  <c r="BD1200" i="4"/>
  <c r="BC1200" i="4"/>
  <c r="BB1200" i="4"/>
  <c r="BA1200" i="4"/>
  <c r="AZ1200" i="4"/>
  <c r="AY1200" i="4"/>
  <c r="AX1200" i="4"/>
  <c r="AW1200" i="4"/>
  <c r="AV1200" i="4"/>
  <c r="AU1200" i="4"/>
  <c r="B1186" i="4"/>
  <c r="K1068" i="4"/>
  <c r="AG81" i="8" l="1"/>
  <c r="B19" i="8" s="1"/>
  <c r="N9" i="10"/>
  <c r="N10" i="8"/>
  <c r="N10" i="3"/>
  <c r="N10" i="9"/>
  <c r="N10" i="5"/>
  <c r="B1282" i="4"/>
  <c r="BR1200" i="4"/>
  <c r="AP20" i="8" l="1"/>
  <c r="AP28" i="8"/>
  <c r="AR28" i="8" s="1"/>
  <c r="AN28" i="8" s="1"/>
  <c r="AP36" i="8"/>
  <c r="AP44" i="8"/>
  <c r="AP52" i="8"/>
  <c r="AR52" i="8" s="1"/>
  <c r="AN52" i="8" s="1"/>
  <c r="AP60" i="8"/>
  <c r="AP68" i="8"/>
  <c r="AR68" i="8" s="1"/>
  <c r="AN68" i="8" s="1"/>
  <c r="AP76" i="8"/>
  <c r="AR76" i="8" s="1"/>
  <c r="AN76" i="8" s="1"/>
  <c r="AP84" i="8"/>
  <c r="AR84" i="8" s="1"/>
  <c r="AN84" i="8" s="1"/>
  <c r="AP92" i="8"/>
  <c r="AR92" i="8" s="1"/>
  <c r="AN92" i="8" s="1"/>
  <c r="AP100" i="8"/>
  <c r="AR100" i="8" s="1"/>
  <c r="AN100" i="8" s="1"/>
  <c r="AP108" i="8"/>
  <c r="AR108" i="8" s="1"/>
  <c r="AN108" i="8" s="1"/>
  <c r="AP116" i="8"/>
  <c r="AR116" i="8" s="1"/>
  <c r="AN116" i="8" s="1"/>
  <c r="AP124" i="8"/>
  <c r="AR124" i="8" s="1"/>
  <c r="AN124" i="8" s="1"/>
  <c r="AP132" i="8"/>
  <c r="AP140" i="8"/>
  <c r="AR140" i="8" s="1"/>
  <c r="AN140" i="8" s="1"/>
  <c r="AP148" i="8"/>
  <c r="AR148" i="8" s="1"/>
  <c r="AN148" i="8" s="1"/>
  <c r="AP156" i="8"/>
  <c r="AR156" i="8" s="1"/>
  <c r="AN156" i="8" s="1"/>
  <c r="AP164" i="8"/>
  <c r="AR164" i="8" s="1"/>
  <c r="AN164" i="8" s="1"/>
  <c r="AP172" i="8"/>
  <c r="AR172" i="8" s="1"/>
  <c r="AN172" i="8" s="1"/>
  <c r="AP180" i="8"/>
  <c r="AR180" i="8" s="1"/>
  <c r="AN180" i="8" s="1"/>
  <c r="AP188" i="8"/>
  <c r="AR188" i="8" s="1"/>
  <c r="AN188" i="8" s="1"/>
  <c r="AP196" i="8"/>
  <c r="AR196" i="8" s="1"/>
  <c r="AN196" i="8" s="1"/>
  <c r="AP204" i="8"/>
  <c r="AR204" i="8" s="1"/>
  <c r="AN204" i="8" s="1"/>
  <c r="AP212" i="8"/>
  <c r="AR212" i="8" s="1"/>
  <c r="AN212" i="8" s="1"/>
  <c r="AP220" i="8"/>
  <c r="AR220" i="8" s="1"/>
  <c r="AN220" i="8" s="1"/>
  <c r="AP228" i="8"/>
  <c r="AR228" i="8" s="1"/>
  <c r="AN228" i="8" s="1"/>
  <c r="AP236" i="8"/>
  <c r="AR236" i="8" s="1"/>
  <c r="AN236" i="8" s="1"/>
  <c r="AP244" i="8"/>
  <c r="AR244" i="8" s="1"/>
  <c r="AN244" i="8" s="1"/>
  <c r="AP252" i="8"/>
  <c r="AR252" i="8" s="1"/>
  <c r="AN252" i="8" s="1"/>
  <c r="AP260" i="8"/>
  <c r="AR260" i="8" s="1"/>
  <c r="AN260" i="8" s="1"/>
  <c r="AP268" i="8"/>
  <c r="AR268" i="8" s="1"/>
  <c r="AN268" i="8" s="1"/>
  <c r="AP276" i="8"/>
  <c r="AR276" i="8" s="1"/>
  <c r="AN276" i="8" s="1"/>
  <c r="AP284" i="8"/>
  <c r="AR284" i="8" s="1"/>
  <c r="AN284" i="8" s="1"/>
  <c r="AP292" i="8"/>
  <c r="AP300" i="8"/>
  <c r="AP308" i="8"/>
  <c r="AP316" i="8"/>
  <c r="AP324" i="8"/>
  <c r="AP332" i="8"/>
  <c r="AP340" i="8"/>
  <c r="AP348" i="8"/>
  <c r="AP356" i="8"/>
  <c r="AP364" i="8"/>
  <c r="AP372" i="8"/>
  <c r="AR372" i="8" s="1"/>
  <c r="AN372" i="8" s="1"/>
  <c r="AP380" i="8"/>
  <c r="AP388" i="8"/>
  <c r="AR388" i="8" s="1"/>
  <c r="AN388" i="8" s="1"/>
  <c r="AP396" i="8"/>
  <c r="AR396" i="8" s="1"/>
  <c r="AN396" i="8" s="1"/>
  <c r="AP404" i="8"/>
  <c r="AR404" i="8" s="1"/>
  <c r="AN404" i="8" s="1"/>
  <c r="AP412" i="8"/>
  <c r="AP420" i="8"/>
  <c r="AR420" i="8" s="1"/>
  <c r="AN420" i="8" s="1"/>
  <c r="AP428" i="8"/>
  <c r="AP436" i="8"/>
  <c r="AP444" i="8"/>
  <c r="AP452" i="8"/>
  <c r="AP460" i="8"/>
  <c r="AP468" i="8"/>
  <c r="AP476" i="8"/>
  <c r="AP484" i="8"/>
  <c r="AP492" i="8"/>
  <c r="AR492" i="8" s="1"/>
  <c r="AN492" i="8" s="1"/>
  <c r="AP500" i="8"/>
  <c r="AP508" i="8"/>
  <c r="AP516" i="8"/>
  <c r="AP524" i="8"/>
  <c r="AP532" i="8"/>
  <c r="AP540" i="8"/>
  <c r="AP548" i="8"/>
  <c r="AP556" i="8"/>
  <c r="AP564" i="8"/>
  <c r="AP572" i="8"/>
  <c r="AP580" i="8"/>
  <c r="AP588" i="8"/>
  <c r="AP21" i="8"/>
  <c r="AR21" i="8" s="1"/>
  <c r="AN21" i="8" s="1"/>
  <c r="AP29" i="8"/>
  <c r="AR29" i="8" s="1"/>
  <c r="AN29" i="8" s="1"/>
  <c r="AP37" i="8"/>
  <c r="AR37" i="8" s="1"/>
  <c r="AN37" i="8" s="1"/>
  <c r="AP45" i="8"/>
  <c r="AR45" i="8" s="1"/>
  <c r="AN45" i="8" s="1"/>
  <c r="AP53" i="8"/>
  <c r="AR53" i="8" s="1"/>
  <c r="AN53" i="8" s="1"/>
  <c r="AP61" i="8"/>
  <c r="AR61" i="8" s="1"/>
  <c r="AN61" i="8" s="1"/>
  <c r="AP69" i="8"/>
  <c r="AR69" i="8" s="1"/>
  <c r="AN69" i="8" s="1"/>
  <c r="AP77" i="8"/>
  <c r="AR77" i="8" s="1"/>
  <c r="AN77" i="8" s="1"/>
  <c r="AP85" i="8"/>
  <c r="AR85" i="8" s="1"/>
  <c r="AN85" i="8" s="1"/>
  <c r="AP93" i="8"/>
  <c r="AR93" i="8" s="1"/>
  <c r="AN93" i="8" s="1"/>
  <c r="AP101" i="8"/>
  <c r="AR101" i="8" s="1"/>
  <c r="AN101" i="8" s="1"/>
  <c r="AP109" i="8"/>
  <c r="AR109" i="8" s="1"/>
  <c r="AN109" i="8" s="1"/>
  <c r="AP117" i="8"/>
  <c r="AR117" i="8" s="1"/>
  <c r="AN117" i="8" s="1"/>
  <c r="AP125" i="8"/>
  <c r="AP133" i="8"/>
  <c r="AR133" i="8" s="1"/>
  <c r="AN133" i="8" s="1"/>
  <c r="AP141" i="8"/>
  <c r="AR141" i="8" s="1"/>
  <c r="AN141" i="8" s="1"/>
  <c r="AP149" i="8"/>
  <c r="AP157" i="8"/>
  <c r="AR157" i="8" s="1"/>
  <c r="AN157" i="8" s="1"/>
  <c r="AP165" i="8"/>
  <c r="AR165" i="8" s="1"/>
  <c r="AN165" i="8" s="1"/>
  <c r="AP173" i="8"/>
  <c r="AR173" i="8" s="1"/>
  <c r="AN173" i="8" s="1"/>
  <c r="AP181" i="8"/>
  <c r="AR181" i="8" s="1"/>
  <c r="AN181" i="8" s="1"/>
  <c r="AP189" i="8"/>
  <c r="AR189" i="8" s="1"/>
  <c r="AN189" i="8" s="1"/>
  <c r="AP197" i="8"/>
  <c r="AR197" i="8" s="1"/>
  <c r="AN197" i="8" s="1"/>
  <c r="AP205" i="8"/>
  <c r="AR205" i="8" s="1"/>
  <c r="AN205" i="8" s="1"/>
  <c r="AP213" i="8"/>
  <c r="AR213" i="8" s="1"/>
  <c r="AN213" i="8" s="1"/>
  <c r="AP221" i="8"/>
  <c r="AR221" i="8" s="1"/>
  <c r="AN221" i="8" s="1"/>
  <c r="AP229" i="8"/>
  <c r="AR229" i="8" s="1"/>
  <c r="AN229" i="8" s="1"/>
  <c r="AP237" i="8"/>
  <c r="AR237" i="8" s="1"/>
  <c r="AN237" i="8" s="1"/>
  <c r="AP245" i="8"/>
  <c r="AR245" i="8" s="1"/>
  <c r="AN245" i="8" s="1"/>
  <c r="AP253" i="8"/>
  <c r="AR253" i="8" s="1"/>
  <c r="AN253" i="8" s="1"/>
  <c r="AP261" i="8"/>
  <c r="AR261" i="8" s="1"/>
  <c r="AN261" i="8" s="1"/>
  <c r="AP269" i="8"/>
  <c r="AR269" i="8" s="1"/>
  <c r="AN269" i="8" s="1"/>
  <c r="AP277" i="8"/>
  <c r="AR277" i="8" s="1"/>
  <c r="AN277" i="8" s="1"/>
  <c r="AP285" i="8"/>
  <c r="AR285" i="8" s="1"/>
  <c r="AN285" i="8" s="1"/>
  <c r="AP293" i="8"/>
  <c r="AR293" i="8" s="1"/>
  <c r="AN293" i="8" s="1"/>
  <c r="AP301" i="8"/>
  <c r="AP309" i="8"/>
  <c r="AR309" i="8" s="1"/>
  <c r="AN309" i="8" s="1"/>
  <c r="AP317" i="8"/>
  <c r="AP325" i="8"/>
  <c r="AR325" i="8" s="1"/>
  <c r="AN325" i="8" s="1"/>
  <c r="AP333" i="8"/>
  <c r="AP341" i="8"/>
  <c r="AR341" i="8" s="1"/>
  <c r="AN341" i="8" s="1"/>
  <c r="AP349" i="8"/>
  <c r="AP357" i="8"/>
  <c r="AR357" i="8" s="1"/>
  <c r="AN357" i="8" s="1"/>
  <c r="AP365" i="8"/>
  <c r="AP373" i="8"/>
  <c r="AR373" i="8" s="1"/>
  <c r="AN373" i="8" s="1"/>
  <c r="AP381" i="8"/>
  <c r="AP389" i="8"/>
  <c r="AP397" i="8"/>
  <c r="AP405" i="8"/>
  <c r="AR405" i="8" s="1"/>
  <c r="AN405" i="8" s="1"/>
  <c r="AP413" i="8"/>
  <c r="AP421" i="8"/>
  <c r="AP429" i="8"/>
  <c r="AP437" i="8"/>
  <c r="AP445" i="8"/>
  <c r="AR445" i="8" s="1"/>
  <c r="AN445" i="8" s="1"/>
  <c r="AP453" i="8"/>
  <c r="AP461" i="8"/>
  <c r="AP469" i="8"/>
  <c r="AP477" i="8"/>
  <c r="AR477" i="8" s="1"/>
  <c r="AN477" i="8" s="1"/>
  <c r="AP485" i="8"/>
  <c r="AP493" i="8"/>
  <c r="AR493" i="8" s="1"/>
  <c r="AN493" i="8" s="1"/>
  <c r="AP501" i="8"/>
  <c r="AP509" i="8"/>
  <c r="AP517" i="8"/>
  <c r="AP525" i="8"/>
  <c r="AP533" i="8"/>
  <c r="AP541" i="8"/>
  <c r="AP549" i="8"/>
  <c r="AP557" i="8"/>
  <c r="AP565" i="8"/>
  <c r="AP573" i="8"/>
  <c r="AR573" i="8" s="1"/>
  <c r="AN573" i="8" s="1"/>
  <c r="AP581" i="8"/>
  <c r="AR581" i="8" s="1"/>
  <c r="AN581" i="8" s="1"/>
  <c r="AP589" i="8"/>
  <c r="AR589" i="8" s="1"/>
  <c r="AN589" i="8" s="1"/>
  <c r="AP597" i="8"/>
  <c r="AR597" i="8" s="1"/>
  <c r="AN597" i="8" s="1"/>
  <c r="AP22" i="8"/>
  <c r="AP30" i="8"/>
  <c r="AP38" i="8"/>
  <c r="AP46" i="8"/>
  <c r="AR46" i="8" s="1"/>
  <c r="AN46" i="8" s="1"/>
  <c r="AP54" i="8"/>
  <c r="AR54" i="8" s="1"/>
  <c r="AN54" i="8" s="1"/>
  <c r="AP62" i="8"/>
  <c r="AR62" i="8" s="1"/>
  <c r="AN62" i="8" s="1"/>
  <c r="AP70" i="8"/>
  <c r="AR70" i="8" s="1"/>
  <c r="AN70" i="8" s="1"/>
  <c r="AP78" i="8"/>
  <c r="AP86" i="8"/>
  <c r="AP94" i="8"/>
  <c r="AP102" i="8"/>
  <c r="AR102" i="8" s="1"/>
  <c r="AN102" i="8" s="1"/>
  <c r="AP110" i="8"/>
  <c r="AR110" i="8" s="1"/>
  <c r="AN110" i="8" s="1"/>
  <c r="AP118" i="8"/>
  <c r="AR118" i="8" s="1"/>
  <c r="AN118" i="8" s="1"/>
  <c r="AP126" i="8"/>
  <c r="AR126" i="8" s="1"/>
  <c r="AN126" i="8" s="1"/>
  <c r="AP134" i="8"/>
  <c r="AR134" i="8" s="1"/>
  <c r="AN134" i="8" s="1"/>
  <c r="AP142" i="8"/>
  <c r="AR142" i="8" s="1"/>
  <c r="AN142" i="8" s="1"/>
  <c r="AP150" i="8"/>
  <c r="AR150" i="8" s="1"/>
  <c r="AN150" i="8" s="1"/>
  <c r="AP158" i="8"/>
  <c r="AR158" i="8" s="1"/>
  <c r="AN158" i="8" s="1"/>
  <c r="AP166" i="8"/>
  <c r="AR166" i="8" s="1"/>
  <c r="AN166" i="8" s="1"/>
  <c r="AP174" i="8"/>
  <c r="AR174" i="8" s="1"/>
  <c r="AN174" i="8" s="1"/>
  <c r="AP182" i="8"/>
  <c r="AR182" i="8" s="1"/>
  <c r="AN182" i="8" s="1"/>
  <c r="AP190" i="8"/>
  <c r="AP198" i="8"/>
  <c r="AR198" i="8" s="1"/>
  <c r="AN198" i="8" s="1"/>
  <c r="AP206" i="8"/>
  <c r="AP214" i="8"/>
  <c r="AP222" i="8"/>
  <c r="AP230" i="8"/>
  <c r="AP238" i="8"/>
  <c r="AP246" i="8"/>
  <c r="AP254" i="8"/>
  <c r="AP262" i="8"/>
  <c r="AP23" i="8"/>
  <c r="AP31" i="8"/>
  <c r="AP39" i="8"/>
  <c r="AP47" i="8"/>
  <c r="AP55" i="8"/>
  <c r="AP63" i="8"/>
  <c r="AP71" i="8"/>
  <c r="AP79" i="8"/>
  <c r="AP87" i="8"/>
  <c r="AR87" i="8" s="1"/>
  <c r="AN87" i="8" s="1"/>
  <c r="AP95" i="8"/>
  <c r="AR95" i="8" s="1"/>
  <c r="AN95" i="8" s="1"/>
  <c r="AP103" i="8"/>
  <c r="AP111" i="8"/>
  <c r="AR111" i="8" s="1"/>
  <c r="AN111" i="8" s="1"/>
  <c r="AP119" i="8"/>
  <c r="AP127" i="8"/>
  <c r="AR127" i="8" s="1"/>
  <c r="AN127" i="8" s="1"/>
  <c r="AP135" i="8"/>
  <c r="AP143" i="8"/>
  <c r="AR143" i="8" s="1"/>
  <c r="AN143" i="8" s="1"/>
  <c r="AP151" i="8"/>
  <c r="AR151" i="8" s="1"/>
  <c r="AN151" i="8" s="1"/>
  <c r="AP159" i="8"/>
  <c r="AP167" i="8"/>
  <c r="AP175" i="8"/>
  <c r="AP183" i="8"/>
  <c r="AR183" i="8" s="1"/>
  <c r="AN183" i="8" s="1"/>
  <c r="AP191" i="8"/>
  <c r="AR191" i="8" s="1"/>
  <c r="AN191" i="8" s="1"/>
  <c r="AP199" i="8"/>
  <c r="AR199" i="8" s="1"/>
  <c r="AN199" i="8" s="1"/>
  <c r="AP207" i="8"/>
  <c r="AR207" i="8" s="1"/>
  <c r="AN207" i="8" s="1"/>
  <c r="AP215" i="8"/>
  <c r="AR215" i="8" s="1"/>
  <c r="AN215" i="8" s="1"/>
  <c r="AP223" i="8"/>
  <c r="AR223" i="8" s="1"/>
  <c r="AN223" i="8" s="1"/>
  <c r="AP231" i="8"/>
  <c r="AR231" i="8" s="1"/>
  <c r="AN231" i="8" s="1"/>
  <c r="AP239" i="8"/>
  <c r="AR239" i="8" s="1"/>
  <c r="AN239" i="8" s="1"/>
  <c r="AP247" i="8"/>
  <c r="AR247" i="8" s="1"/>
  <c r="AN247" i="8" s="1"/>
  <c r="AP255" i="8"/>
  <c r="AR255" i="8" s="1"/>
  <c r="AN255" i="8" s="1"/>
  <c r="AP263" i="8"/>
  <c r="AR263" i="8" s="1"/>
  <c r="AN263" i="8" s="1"/>
  <c r="AP271" i="8"/>
  <c r="AR271" i="8" s="1"/>
  <c r="AN271" i="8" s="1"/>
  <c r="AP279" i="8"/>
  <c r="AR279" i="8" s="1"/>
  <c r="AN279" i="8" s="1"/>
  <c r="AP287" i="8"/>
  <c r="AP295" i="8"/>
  <c r="AR295" i="8" s="1"/>
  <c r="AN295" i="8" s="1"/>
  <c r="AP303" i="8"/>
  <c r="AP311" i="8"/>
  <c r="AR311" i="8" s="1"/>
  <c r="AN311" i="8" s="1"/>
  <c r="AP319" i="8"/>
  <c r="AP327" i="8"/>
  <c r="AR327" i="8" s="1"/>
  <c r="AN327" i="8" s="1"/>
  <c r="AP335" i="8"/>
  <c r="AP343" i="8"/>
  <c r="AR343" i="8" s="1"/>
  <c r="AN343" i="8" s="1"/>
  <c r="AP351" i="8"/>
  <c r="AP359" i="8"/>
  <c r="AR359" i="8" s="1"/>
  <c r="AN359" i="8" s="1"/>
  <c r="AP367" i="8"/>
  <c r="AP375" i="8"/>
  <c r="AP383" i="8"/>
  <c r="AP391" i="8"/>
  <c r="AP399" i="8"/>
  <c r="AR399" i="8" s="1"/>
  <c r="AN399" i="8" s="1"/>
  <c r="AP407" i="8"/>
  <c r="AP415" i="8"/>
  <c r="AP423" i="8"/>
  <c r="AP431" i="8"/>
  <c r="AP439" i="8"/>
  <c r="AP447" i="8"/>
  <c r="AR447" i="8" s="1"/>
  <c r="AN447" i="8" s="1"/>
  <c r="AP455" i="8"/>
  <c r="AR455" i="8" s="1"/>
  <c r="AN455" i="8" s="1"/>
  <c r="AP463" i="8"/>
  <c r="AR463" i="8" s="1"/>
  <c r="AN463" i="8" s="1"/>
  <c r="AP471" i="8"/>
  <c r="AR471" i="8" s="1"/>
  <c r="AN471" i="8" s="1"/>
  <c r="AP479" i="8"/>
  <c r="AP487" i="8"/>
  <c r="AP495" i="8"/>
  <c r="AP503" i="8"/>
  <c r="AP511" i="8"/>
  <c r="AR511" i="8" s="1"/>
  <c r="AN511" i="8" s="1"/>
  <c r="AP519" i="8"/>
  <c r="AR519" i="8" s="1"/>
  <c r="AN519" i="8" s="1"/>
  <c r="AP527" i="8"/>
  <c r="AR527" i="8" s="1"/>
  <c r="AN527" i="8" s="1"/>
  <c r="AP535" i="8"/>
  <c r="AR535" i="8" s="1"/>
  <c r="AN535" i="8" s="1"/>
  <c r="AP543" i="8"/>
  <c r="AR543" i="8" s="1"/>
  <c r="AN543" i="8" s="1"/>
  <c r="AP551" i="8"/>
  <c r="AR551" i="8" s="1"/>
  <c r="AN551" i="8" s="1"/>
  <c r="AP559" i="8"/>
  <c r="AR559" i="8" s="1"/>
  <c r="AN559" i="8" s="1"/>
  <c r="AP567" i="8"/>
  <c r="AR567" i="8" s="1"/>
  <c r="AN567" i="8" s="1"/>
  <c r="AP575" i="8"/>
  <c r="AR575" i="8" s="1"/>
  <c r="AN575" i="8" s="1"/>
  <c r="AP583" i="8"/>
  <c r="AR583" i="8" s="1"/>
  <c r="AN583" i="8" s="1"/>
  <c r="AP591" i="8"/>
  <c r="AR591" i="8" s="1"/>
  <c r="AN591" i="8" s="1"/>
  <c r="AP599" i="8"/>
  <c r="AR599" i="8" s="1"/>
  <c r="AN599" i="8" s="1"/>
  <c r="AP607" i="8"/>
  <c r="AR607" i="8" s="1"/>
  <c r="AN607" i="8" s="1"/>
  <c r="AP615" i="8"/>
  <c r="AP320" i="8"/>
  <c r="AR320" i="8" s="1"/>
  <c r="AN320" i="8" s="1"/>
  <c r="AP360" i="8"/>
  <c r="AR360" i="8" s="1"/>
  <c r="AN360" i="8" s="1"/>
  <c r="AP376" i="8"/>
  <c r="AP392" i="8"/>
  <c r="AR392" i="8" s="1"/>
  <c r="AN392" i="8" s="1"/>
  <c r="AP400" i="8"/>
  <c r="AR400" i="8" s="1"/>
  <c r="AN400" i="8" s="1"/>
  <c r="AP416" i="8"/>
  <c r="AP424" i="8"/>
  <c r="AR424" i="8" s="1"/>
  <c r="AN424" i="8" s="1"/>
  <c r="AP440" i="8"/>
  <c r="AP448" i="8"/>
  <c r="AP464" i="8"/>
  <c r="AP24" i="8"/>
  <c r="AP32" i="8"/>
  <c r="AR32" i="8" s="1"/>
  <c r="AN32" i="8" s="1"/>
  <c r="AP40" i="8"/>
  <c r="AP48" i="8"/>
  <c r="AP56" i="8"/>
  <c r="AR56" i="8" s="1"/>
  <c r="AN56" i="8" s="1"/>
  <c r="AP64" i="8"/>
  <c r="AP72" i="8"/>
  <c r="AP80" i="8"/>
  <c r="AP88" i="8"/>
  <c r="AP96" i="8"/>
  <c r="AR96" i="8" s="1"/>
  <c r="AN96" i="8" s="1"/>
  <c r="AP104" i="8"/>
  <c r="AP112" i="8"/>
  <c r="AP120" i="8"/>
  <c r="AP128" i="8"/>
  <c r="AR128" i="8" s="1"/>
  <c r="AN128" i="8" s="1"/>
  <c r="AP136" i="8"/>
  <c r="AR136" i="8" s="1"/>
  <c r="AN136" i="8" s="1"/>
  <c r="AP144" i="8"/>
  <c r="AR144" i="8" s="1"/>
  <c r="AN144" i="8" s="1"/>
  <c r="AP152" i="8"/>
  <c r="AR152" i="8" s="1"/>
  <c r="AN152" i="8" s="1"/>
  <c r="AP160" i="8"/>
  <c r="AR160" i="8" s="1"/>
  <c r="AN160" i="8" s="1"/>
  <c r="AP168" i="8"/>
  <c r="AR168" i="8" s="1"/>
  <c r="AN168" i="8" s="1"/>
  <c r="AP176" i="8"/>
  <c r="AR176" i="8" s="1"/>
  <c r="AN176" i="8" s="1"/>
  <c r="AP184" i="8"/>
  <c r="AR184" i="8" s="1"/>
  <c r="AN184" i="8" s="1"/>
  <c r="AP192" i="8"/>
  <c r="AR192" i="8" s="1"/>
  <c r="AN192" i="8" s="1"/>
  <c r="AP200" i="8"/>
  <c r="AR200" i="8" s="1"/>
  <c r="AN200" i="8" s="1"/>
  <c r="AP208" i="8"/>
  <c r="AR208" i="8" s="1"/>
  <c r="AN208" i="8" s="1"/>
  <c r="AP216" i="8"/>
  <c r="AR216" i="8" s="1"/>
  <c r="AN216" i="8" s="1"/>
  <c r="AP224" i="8"/>
  <c r="AR224" i="8" s="1"/>
  <c r="AN224" i="8" s="1"/>
  <c r="AP232" i="8"/>
  <c r="AR232" i="8" s="1"/>
  <c r="AN232" i="8" s="1"/>
  <c r="AP240" i="8"/>
  <c r="AR240" i="8" s="1"/>
  <c r="AN240" i="8" s="1"/>
  <c r="AP248" i="8"/>
  <c r="AR248" i="8" s="1"/>
  <c r="AN248" i="8" s="1"/>
  <c r="AP256" i="8"/>
  <c r="AR256" i="8" s="1"/>
  <c r="AN256" i="8" s="1"/>
  <c r="AP264" i="8"/>
  <c r="AR264" i="8" s="1"/>
  <c r="AN264" i="8" s="1"/>
  <c r="AP272" i="8"/>
  <c r="AR272" i="8" s="1"/>
  <c r="AN272" i="8" s="1"/>
  <c r="AP280" i="8"/>
  <c r="AR280" i="8" s="1"/>
  <c r="AN280" i="8" s="1"/>
  <c r="AP288" i="8"/>
  <c r="AR288" i="8" s="1"/>
  <c r="AN288" i="8" s="1"/>
  <c r="AP296" i="8"/>
  <c r="AR296" i="8" s="1"/>
  <c r="AN296" i="8" s="1"/>
  <c r="AP304" i="8"/>
  <c r="AR304" i="8" s="1"/>
  <c r="AN304" i="8" s="1"/>
  <c r="AP312" i="8"/>
  <c r="AP328" i="8"/>
  <c r="AR328" i="8" s="1"/>
  <c r="AN328" i="8" s="1"/>
  <c r="AP336" i="8"/>
  <c r="AR336" i="8" s="1"/>
  <c r="AN336" i="8" s="1"/>
  <c r="AP344" i="8"/>
  <c r="AR344" i="8" s="1"/>
  <c r="AN344" i="8" s="1"/>
  <c r="AP352" i="8"/>
  <c r="AR352" i="8" s="1"/>
  <c r="AN352" i="8" s="1"/>
  <c r="AP368" i="8"/>
  <c r="AR368" i="8" s="1"/>
  <c r="AN368" i="8" s="1"/>
  <c r="AP384" i="8"/>
  <c r="AP408" i="8"/>
  <c r="AR408" i="8" s="1"/>
  <c r="AN408" i="8" s="1"/>
  <c r="AP432" i="8"/>
  <c r="AP456" i="8"/>
  <c r="AP472" i="8"/>
  <c r="AP25" i="8"/>
  <c r="AP33" i="8"/>
  <c r="AR33" i="8" s="1"/>
  <c r="AN33" i="8" s="1"/>
  <c r="AP41" i="8"/>
  <c r="AR41" i="8" s="1"/>
  <c r="AN41" i="8" s="1"/>
  <c r="AP49" i="8"/>
  <c r="AR49" i="8" s="1"/>
  <c r="AN49" i="8" s="1"/>
  <c r="AP57" i="8"/>
  <c r="AR57" i="8" s="1"/>
  <c r="AN57" i="8" s="1"/>
  <c r="AP65" i="8"/>
  <c r="AR65" i="8" s="1"/>
  <c r="AN65" i="8" s="1"/>
  <c r="AP73" i="8"/>
  <c r="AR73" i="8" s="1"/>
  <c r="AN73" i="8" s="1"/>
  <c r="AP81" i="8"/>
  <c r="AR81" i="8" s="1"/>
  <c r="AN81" i="8" s="1"/>
  <c r="AP89" i="8"/>
  <c r="AR89" i="8" s="1"/>
  <c r="AN89" i="8" s="1"/>
  <c r="AP97" i="8"/>
  <c r="AR97" i="8" s="1"/>
  <c r="AN97" i="8" s="1"/>
  <c r="AP105" i="8"/>
  <c r="AR105" i="8" s="1"/>
  <c r="AN105" i="8" s="1"/>
  <c r="AP113" i="8"/>
  <c r="AR113" i="8" s="1"/>
  <c r="AN113" i="8" s="1"/>
  <c r="AP121" i="8"/>
  <c r="AR121" i="8" s="1"/>
  <c r="AN121" i="8" s="1"/>
  <c r="AP129" i="8"/>
  <c r="AP137" i="8"/>
  <c r="AR137" i="8" s="1"/>
  <c r="AN137" i="8" s="1"/>
  <c r="AP145" i="8"/>
  <c r="AP153" i="8"/>
  <c r="AR153" i="8" s="1"/>
  <c r="AN153" i="8" s="1"/>
  <c r="AP161" i="8"/>
  <c r="AR161" i="8" s="1"/>
  <c r="AN161" i="8" s="1"/>
  <c r="AP169" i="8"/>
  <c r="AR169" i="8" s="1"/>
  <c r="AN169" i="8" s="1"/>
  <c r="AP177" i="8"/>
  <c r="AR177" i="8" s="1"/>
  <c r="AN177" i="8" s="1"/>
  <c r="AP185" i="8"/>
  <c r="AP193" i="8"/>
  <c r="AR193" i="8" s="1"/>
  <c r="AN193" i="8" s="1"/>
  <c r="AP201" i="8"/>
  <c r="AP209" i="8"/>
  <c r="AP217" i="8"/>
  <c r="AP225" i="8"/>
  <c r="AP233" i="8"/>
  <c r="AP241" i="8"/>
  <c r="AP249" i="8"/>
  <c r="AP27" i="8"/>
  <c r="AR27" i="8" s="1"/>
  <c r="AN27" i="8" s="1"/>
  <c r="AP35" i="8"/>
  <c r="AR35" i="8" s="1"/>
  <c r="AN35" i="8" s="1"/>
  <c r="AP43" i="8"/>
  <c r="AP51" i="8"/>
  <c r="AP59" i="8"/>
  <c r="AP67" i="8"/>
  <c r="AP75" i="8"/>
  <c r="AR75" i="8" s="1"/>
  <c r="AN75" i="8" s="1"/>
  <c r="AP83" i="8"/>
  <c r="AR83" i="8" s="1"/>
  <c r="AN83" i="8" s="1"/>
  <c r="AP91" i="8"/>
  <c r="AR91" i="8" s="1"/>
  <c r="AN91" i="8" s="1"/>
  <c r="AP99" i="8"/>
  <c r="AP107" i="8"/>
  <c r="AP115" i="8"/>
  <c r="AP123" i="8"/>
  <c r="AP131" i="8"/>
  <c r="AR131" i="8" s="1"/>
  <c r="AN131" i="8" s="1"/>
  <c r="AP139" i="8"/>
  <c r="AR139" i="8" s="1"/>
  <c r="AN139" i="8" s="1"/>
  <c r="AP147" i="8"/>
  <c r="AR147" i="8" s="1"/>
  <c r="AN147" i="8" s="1"/>
  <c r="AP155" i="8"/>
  <c r="AP163" i="8"/>
  <c r="AR163" i="8" s="1"/>
  <c r="AN163" i="8" s="1"/>
  <c r="AP171" i="8"/>
  <c r="AP179" i="8"/>
  <c r="AR179" i="8" s="1"/>
  <c r="AN179" i="8" s="1"/>
  <c r="AP187" i="8"/>
  <c r="AR187" i="8" s="1"/>
  <c r="AN187" i="8" s="1"/>
  <c r="AP195" i="8"/>
  <c r="AP203" i="8"/>
  <c r="AR203" i="8" s="1"/>
  <c r="AN203" i="8" s="1"/>
  <c r="AP211" i="8"/>
  <c r="AR211" i="8" s="1"/>
  <c r="AN211" i="8" s="1"/>
  <c r="AP219" i="8"/>
  <c r="AR219" i="8" s="1"/>
  <c r="AN219" i="8" s="1"/>
  <c r="AP227" i="8"/>
  <c r="AR227" i="8" s="1"/>
  <c r="AN227" i="8" s="1"/>
  <c r="AP235" i="8"/>
  <c r="AR235" i="8" s="1"/>
  <c r="AN235" i="8" s="1"/>
  <c r="AP243" i="8"/>
  <c r="AR243" i="8" s="1"/>
  <c r="AN243" i="8" s="1"/>
  <c r="AP251" i="8"/>
  <c r="AR251" i="8" s="1"/>
  <c r="AN251" i="8" s="1"/>
  <c r="AP259" i="8"/>
  <c r="AR259" i="8" s="1"/>
  <c r="AN259" i="8" s="1"/>
  <c r="AP267" i="8"/>
  <c r="AR267" i="8" s="1"/>
  <c r="AN267" i="8" s="1"/>
  <c r="AP275" i="8"/>
  <c r="AR275" i="8" s="1"/>
  <c r="AN275" i="8" s="1"/>
  <c r="AP283" i="8"/>
  <c r="AR283" i="8" s="1"/>
  <c r="AN283" i="8" s="1"/>
  <c r="AP291" i="8"/>
  <c r="AR291" i="8" s="1"/>
  <c r="AN291" i="8" s="1"/>
  <c r="AP299" i="8"/>
  <c r="AP307" i="8"/>
  <c r="AP315" i="8"/>
  <c r="AP323" i="8"/>
  <c r="AR323" i="8" s="1"/>
  <c r="AN323" i="8" s="1"/>
  <c r="AP331" i="8"/>
  <c r="AP339" i="8"/>
  <c r="AP347" i="8"/>
  <c r="AP355" i="8"/>
  <c r="AP363" i="8"/>
  <c r="AR363" i="8" s="1"/>
  <c r="AN363" i="8" s="1"/>
  <c r="AP371" i="8"/>
  <c r="AP379" i="8"/>
  <c r="AP387" i="8"/>
  <c r="AP395" i="8"/>
  <c r="AR395" i="8" s="1"/>
  <c r="AN395" i="8" s="1"/>
  <c r="AP403" i="8"/>
  <c r="AP411" i="8"/>
  <c r="AP419" i="8"/>
  <c r="AP427" i="8"/>
  <c r="AP435" i="8"/>
  <c r="AP443" i="8"/>
  <c r="AP26" i="8"/>
  <c r="AP90" i="8"/>
  <c r="AR90" i="8" s="1"/>
  <c r="AN90" i="8" s="1"/>
  <c r="AP154" i="8"/>
  <c r="AR154" i="8" s="1"/>
  <c r="AN154" i="8" s="1"/>
  <c r="AP218" i="8"/>
  <c r="AR218" i="8" s="1"/>
  <c r="AN218" i="8" s="1"/>
  <c r="AP266" i="8"/>
  <c r="AR266" i="8" s="1"/>
  <c r="AN266" i="8" s="1"/>
  <c r="AP289" i="8"/>
  <c r="AR289" i="8" s="1"/>
  <c r="AN289" i="8" s="1"/>
  <c r="AP310" i="8"/>
  <c r="AR310" i="8" s="1"/>
  <c r="AN310" i="8" s="1"/>
  <c r="AP330" i="8"/>
  <c r="AP353" i="8"/>
  <c r="AR353" i="8" s="1"/>
  <c r="AN353" i="8" s="1"/>
  <c r="AP374" i="8"/>
  <c r="AP394" i="8"/>
  <c r="AP417" i="8"/>
  <c r="AR417" i="8" s="1"/>
  <c r="AN417" i="8" s="1"/>
  <c r="AP438" i="8"/>
  <c r="AP457" i="8"/>
  <c r="AR457" i="8" s="1"/>
  <c r="AN457" i="8" s="1"/>
  <c r="AP473" i="8"/>
  <c r="AR473" i="8" s="1"/>
  <c r="AN473" i="8" s="1"/>
  <c r="AP486" i="8"/>
  <c r="AR486" i="8" s="1"/>
  <c r="AN486" i="8" s="1"/>
  <c r="AP498" i="8"/>
  <c r="AP512" i="8"/>
  <c r="AP523" i="8"/>
  <c r="AP537" i="8"/>
  <c r="AR537" i="8" s="1"/>
  <c r="AN537" i="8" s="1"/>
  <c r="AP550" i="8"/>
  <c r="AP562" i="8"/>
  <c r="AR562" i="8" s="1"/>
  <c r="AN562" i="8" s="1"/>
  <c r="AP576" i="8"/>
  <c r="AP587" i="8"/>
  <c r="AR587" i="8" s="1"/>
  <c r="AN587" i="8" s="1"/>
  <c r="AP600" i="8"/>
  <c r="AP609" i="8"/>
  <c r="AR609" i="8" s="1"/>
  <c r="AN609" i="8" s="1"/>
  <c r="AP618" i="8"/>
  <c r="AP226" i="8"/>
  <c r="AR226" i="8" s="1"/>
  <c r="AN226" i="8" s="1"/>
  <c r="AP334" i="8"/>
  <c r="AR334" i="8" s="1"/>
  <c r="AN334" i="8" s="1"/>
  <c r="AP377" i="8"/>
  <c r="AR377" i="8" s="1"/>
  <c r="AN377" i="8" s="1"/>
  <c r="AP418" i="8"/>
  <c r="AP441" i="8"/>
  <c r="AR441" i="8" s="1"/>
  <c r="AN441" i="8" s="1"/>
  <c r="AP474" i="8"/>
  <c r="AR474" i="8" s="1"/>
  <c r="AN474" i="8" s="1"/>
  <c r="AP488" i="8"/>
  <c r="AP513" i="8"/>
  <c r="AR513" i="8" s="1"/>
  <c r="AN513" i="8" s="1"/>
  <c r="AP538" i="8"/>
  <c r="AR538" i="8" s="1"/>
  <c r="AN538" i="8" s="1"/>
  <c r="AP563" i="8"/>
  <c r="AR563" i="8" s="1"/>
  <c r="AN563" i="8" s="1"/>
  <c r="AP590" i="8"/>
  <c r="AP610" i="8"/>
  <c r="AP297" i="8"/>
  <c r="AR297" i="8" s="1"/>
  <c r="AN297" i="8" s="1"/>
  <c r="AP402" i="8"/>
  <c r="AR402" i="8" s="1"/>
  <c r="AN402" i="8" s="1"/>
  <c r="AP462" i="8"/>
  <c r="AR462" i="8" s="1"/>
  <c r="AN462" i="8" s="1"/>
  <c r="AP504" i="8"/>
  <c r="AP529" i="8"/>
  <c r="AR529" i="8" s="1"/>
  <c r="AN529" i="8" s="1"/>
  <c r="AP568" i="8"/>
  <c r="AP603" i="8"/>
  <c r="AR603" i="8" s="1"/>
  <c r="AN603" i="8" s="1"/>
  <c r="AP531" i="8"/>
  <c r="AP584" i="8"/>
  <c r="AP258" i="8"/>
  <c r="AR258" i="8" s="1"/>
  <c r="AN258" i="8" s="1"/>
  <c r="AP534" i="8"/>
  <c r="AR534" i="8" s="1"/>
  <c r="AN534" i="8" s="1"/>
  <c r="AP414" i="8"/>
  <c r="AR414" i="8" s="1"/>
  <c r="AN414" i="8" s="1"/>
  <c r="AP536" i="8"/>
  <c r="AR536" i="8" s="1"/>
  <c r="AN536" i="8" s="1"/>
  <c r="AP34" i="8"/>
  <c r="AP98" i="8"/>
  <c r="AR98" i="8" s="1"/>
  <c r="AN98" i="8" s="1"/>
  <c r="AP162" i="8"/>
  <c r="AR162" i="8" s="1"/>
  <c r="AN162" i="8" s="1"/>
  <c r="AP270" i="8"/>
  <c r="AP290" i="8"/>
  <c r="AP313" i="8"/>
  <c r="AR313" i="8" s="1"/>
  <c r="AN313" i="8" s="1"/>
  <c r="AP354" i="8"/>
  <c r="AR354" i="8" s="1"/>
  <c r="AN354" i="8" s="1"/>
  <c r="AP398" i="8"/>
  <c r="AR398" i="8" s="1"/>
  <c r="AN398" i="8" s="1"/>
  <c r="AP458" i="8"/>
  <c r="AR458" i="8" s="1"/>
  <c r="AN458" i="8" s="1"/>
  <c r="AP499" i="8"/>
  <c r="AP526" i="8"/>
  <c r="AP552" i="8"/>
  <c r="AP577" i="8"/>
  <c r="AR577" i="8" s="1"/>
  <c r="AN577" i="8" s="1"/>
  <c r="AP601" i="8"/>
  <c r="AR601" i="8" s="1"/>
  <c r="AN601" i="8" s="1"/>
  <c r="AP19" i="8"/>
  <c r="AP338" i="8"/>
  <c r="AR338" i="8" s="1"/>
  <c r="AN338" i="8" s="1"/>
  <c r="AP478" i="8"/>
  <c r="AR478" i="8" s="1"/>
  <c r="AN478" i="8" s="1"/>
  <c r="AP542" i="8"/>
  <c r="AP579" i="8"/>
  <c r="AR579" i="8" s="1"/>
  <c r="AN579" i="8" s="1"/>
  <c r="AP612" i="8"/>
  <c r="AP570" i="8"/>
  <c r="AR570" i="8" s="1"/>
  <c r="AN570" i="8" s="1"/>
  <c r="AP74" i="8"/>
  <c r="AR74" i="8" s="1"/>
  <c r="AN74" i="8" s="1"/>
  <c r="AP507" i="8"/>
  <c r="AP434" i="8"/>
  <c r="AP510" i="8"/>
  <c r="AP608" i="8"/>
  <c r="AP42" i="8"/>
  <c r="AR42" i="8" s="1"/>
  <c r="AN42" i="8" s="1"/>
  <c r="AP106" i="8"/>
  <c r="AR106" i="8" s="1"/>
  <c r="AN106" i="8" s="1"/>
  <c r="AP170" i="8"/>
  <c r="AP234" i="8"/>
  <c r="AR234" i="8" s="1"/>
  <c r="AN234" i="8" s="1"/>
  <c r="AP273" i="8"/>
  <c r="AP294" i="8"/>
  <c r="AR294" i="8" s="1"/>
  <c r="AN294" i="8" s="1"/>
  <c r="AP314" i="8"/>
  <c r="AR314" i="8" s="1"/>
  <c r="AN314" i="8" s="1"/>
  <c r="AP337" i="8"/>
  <c r="AR337" i="8" s="1"/>
  <c r="AN337" i="8" s="1"/>
  <c r="AP358" i="8"/>
  <c r="AR358" i="8" s="1"/>
  <c r="AN358" i="8" s="1"/>
  <c r="AP378" i="8"/>
  <c r="AP401" i="8"/>
  <c r="AR401" i="8" s="1"/>
  <c r="AN401" i="8" s="1"/>
  <c r="AP422" i="8"/>
  <c r="AP442" i="8"/>
  <c r="AR442" i="8" s="1"/>
  <c r="AN442" i="8" s="1"/>
  <c r="AP459" i="8"/>
  <c r="AP475" i="8"/>
  <c r="AP489" i="8"/>
  <c r="AR489" i="8" s="1"/>
  <c r="AN489" i="8" s="1"/>
  <c r="AP502" i="8"/>
  <c r="AR502" i="8" s="1"/>
  <c r="AN502" i="8" s="1"/>
  <c r="AP514" i="8"/>
  <c r="AR514" i="8" s="1"/>
  <c r="AN514" i="8" s="1"/>
  <c r="AP528" i="8"/>
  <c r="AP539" i="8"/>
  <c r="AP553" i="8"/>
  <c r="AR553" i="8" s="1"/>
  <c r="AN553" i="8" s="1"/>
  <c r="AP566" i="8"/>
  <c r="AP578" i="8"/>
  <c r="AR578" i="8" s="1"/>
  <c r="AN578" i="8" s="1"/>
  <c r="AP592" i="8"/>
  <c r="AP602" i="8"/>
  <c r="AR602" i="8" s="1"/>
  <c r="AN602" i="8" s="1"/>
  <c r="AP611" i="8"/>
  <c r="AR611" i="8" s="1"/>
  <c r="AN611" i="8" s="1"/>
  <c r="AP114" i="8"/>
  <c r="AR114" i="8" s="1"/>
  <c r="AN114" i="8" s="1"/>
  <c r="AP178" i="8"/>
  <c r="AP242" i="8"/>
  <c r="AR242" i="8" s="1"/>
  <c r="AN242" i="8" s="1"/>
  <c r="AP274" i="8"/>
  <c r="AR274" i="8" s="1"/>
  <c r="AN274" i="8" s="1"/>
  <c r="AP318" i="8"/>
  <c r="AR318" i="8" s="1"/>
  <c r="AN318" i="8" s="1"/>
  <c r="AP361" i="8"/>
  <c r="AR361" i="8" s="1"/>
  <c r="AN361" i="8" s="1"/>
  <c r="AP382" i="8"/>
  <c r="AR382" i="8" s="1"/>
  <c r="AN382" i="8" s="1"/>
  <c r="AP425" i="8"/>
  <c r="AR425" i="8" s="1"/>
  <c r="AN425" i="8" s="1"/>
  <c r="AP446" i="8"/>
  <c r="AR446" i="8" s="1"/>
  <c r="AN446" i="8" s="1"/>
  <c r="AP490" i="8"/>
  <c r="AR490" i="8" s="1"/>
  <c r="AN490" i="8" s="1"/>
  <c r="AP515" i="8"/>
  <c r="AP554" i="8"/>
  <c r="AR554" i="8" s="1"/>
  <c r="AN554" i="8" s="1"/>
  <c r="AP593" i="8"/>
  <c r="AR593" i="8" s="1"/>
  <c r="AN593" i="8" s="1"/>
  <c r="AP558" i="8"/>
  <c r="AP614" i="8"/>
  <c r="AP202" i="8"/>
  <c r="AR202" i="8" s="1"/>
  <c r="AN202" i="8" s="1"/>
  <c r="AP560" i="8"/>
  <c r="AP483" i="8"/>
  <c r="AP574" i="8"/>
  <c r="AP50" i="8"/>
  <c r="AR50" i="8" s="1"/>
  <c r="AN50" i="8" s="1"/>
  <c r="AP496" i="8"/>
  <c r="AP571" i="8"/>
  <c r="AR571" i="8" s="1"/>
  <c r="AN571" i="8" s="1"/>
  <c r="AP616" i="8"/>
  <c r="AP350" i="8"/>
  <c r="AR350" i="8" s="1"/>
  <c r="AN350" i="8" s="1"/>
  <c r="AP522" i="8"/>
  <c r="AR522" i="8" s="1"/>
  <c r="AN522" i="8" s="1"/>
  <c r="AP617" i="8"/>
  <c r="AP58" i="8"/>
  <c r="AR58" i="8" s="1"/>
  <c r="AN58" i="8" s="1"/>
  <c r="AP122" i="8"/>
  <c r="AR122" i="8" s="1"/>
  <c r="AN122" i="8" s="1"/>
  <c r="AP186" i="8"/>
  <c r="AR186" i="8" s="1"/>
  <c r="AN186" i="8" s="1"/>
  <c r="AP250" i="8"/>
  <c r="AR250" i="8" s="1"/>
  <c r="AN250" i="8" s="1"/>
  <c r="AP278" i="8"/>
  <c r="AP298" i="8"/>
  <c r="AP321" i="8"/>
  <c r="AP342" i="8"/>
  <c r="AR342" i="8" s="1"/>
  <c r="AN342" i="8" s="1"/>
  <c r="AP362" i="8"/>
  <c r="AP385" i="8"/>
  <c r="AR385" i="8" s="1"/>
  <c r="AN385" i="8" s="1"/>
  <c r="AP406" i="8"/>
  <c r="AP426" i="8"/>
  <c r="AP449" i="8"/>
  <c r="AR449" i="8" s="1"/>
  <c r="AN449" i="8" s="1"/>
  <c r="AP465" i="8"/>
  <c r="AR465" i="8" s="1"/>
  <c r="AN465" i="8" s="1"/>
  <c r="AP480" i="8"/>
  <c r="AP491" i="8"/>
  <c r="AP505" i="8"/>
  <c r="AR505" i="8" s="1"/>
  <c r="AN505" i="8" s="1"/>
  <c r="AP518" i="8"/>
  <c r="AR518" i="8" s="1"/>
  <c r="AN518" i="8" s="1"/>
  <c r="AP530" i="8"/>
  <c r="AP544" i="8"/>
  <c r="AR544" i="8" s="1"/>
  <c r="AN544" i="8" s="1"/>
  <c r="AP555" i="8"/>
  <c r="AR555" i="8" s="1"/>
  <c r="AN555" i="8" s="1"/>
  <c r="AP569" i="8"/>
  <c r="AR569" i="8" s="1"/>
  <c r="AN569" i="8" s="1"/>
  <c r="AP582" i="8"/>
  <c r="AP594" i="8"/>
  <c r="AR594" i="8" s="1"/>
  <c r="AN594" i="8" s="1"/>
  <c r="AP604" i="8"/>
  <c r="AP613" i="8"/>
  <c r="AR613" i="8" s="1"/>
  <c r="AN613" i="8" s="1"/>
  <c r="AP281" i="8"/>
  <c r="AR281" i="8" s="1"/>
  <c r="AN281" i="8" s="1"/>
  <c r="AP345" i="8"/>
  <c r="AR345" i="8" s="1"/>
  <c r="AN345" i="8" s="1"/>
  <c r="AP386" i="8"/>
  <c r="AP409" i="8"/>
  <c r="AR409" i="8" s="1"/>
  <c r="AN409" i="8" s="1"/>
  <c r="AP450" i="8"/>
  <c r="AP466" i="8"/>
  <c r="AR466" i="8" s="1"/>
  <c r="AN466" i="8" s="1"/>
  <c r="AP494" i="8"/>
  <c r="AR494" i="8" s="1"/>
  <c r="AN494" i="8" s="1"/>
  <c r="AP506" i="8"/>
  <c r="AP545" i="8"/>
  <c r="AR545" i="8" s="1"/>
  <c r="AN545" i="8" s="1"/>
  <c r="AP595" i="8"/>
  <c r="AR595" i="8" s="1"/>
  <c r="AN595" i="8" s="1"/>
  <c r="AP138" i="8"/>
  <c r="AP305" i="8"/>
  <c r="AR305" i="8" s="1"/>
  <c r="AN305" i="8" s="1"/>
  <c r="AP326" i="8"/>
  <c r="AR326" i="8" s="1"/>
  <c r="AN326" i="8" s="1"/>
  <c r="AP346" i="8"/>
  <c r="AR346" i="8" s="1"/>
  <c r="AN346" i="8" s="1"/>
  <c r="AP369" i="8"/>
  <c r="AP390" i="8"/>
  <c r="AP410" i="8"/>
  <c r="AP433" i="8"/>
  <c r="AR433" i="8" s="1"/>
  <c r="AN433" i="8" s="1"/>
  <c r="AP451" i="8"/>
  <c r="AP467" i="8"/>
  <c r="AP482" i="8"/>
  <c r="AP521" i="8"/>
  <c r="AR521" i="8" s="1"/>
  <c r="AN521" i="8" s="1"/>
  <c r="AP546" i="8"/>
  <c r="AR546" i="8" s="1"/>
  <c r="AN546" i="8" s="1"/>
  <c r="AP596" i="8"/>
  <c r="AP606" i="8"/>
  <c r="AP329" i="8"/>
  <c r="AR329" i="8" s="1"/>
  <c r="AN329" i="8" s="1"/>
  <c r="AP497" i="8"/>
  <c r="AR497" i="8" s="1"/>
  <c r="AN497" i="8" s="1"/>
  <c r="AP547" i="8"/>
  <c r="AR547" i="8" s="1"/>
  <c r="AN547" i="8" s="1"/>
  <c r="AP598" i="8"/>
  <c r="AP66" i="8"/>
  <c r="AR66" i="8" s="1"/>
  <c r="AN66" i="8" s="1"/>
  <c r="AP130" i="8"/>
  <c r="AR130" i="8" s="1"/>
  <c r="AN130" i="8" s="1"/>
  <c r="AP194" i="8"/>
  <c r="AR194" i="8" s="1"/>
  <c r="AN194" i="8" s="1"/>
  <c r="AP257" i="8"/>
  <c r="AP302" i="8"/>
  <c r="AR302" i="8" s="1"/>
  <c r="AN302" i="8" s="1"/>
  <c r="AP322" i="8"/>
  <c r="AR322" i="8" s="1"/>
  <c r="AN322" i="8" s="1"/>
  <c r="AP366" i="8"/>
  <c r="AR366" i="8" s="1"/>
  <c r="AN366" i="8" s="1"/>
  <c r="AP430" i="8"/>
  <c r="AP481" i="8"/>
  <c r="AR481" i="8" s="1"/>
  <c r="AN481" i="8" s="1"/>
  <c r="AP520" i="8"/>
  <c r="AR520" i="8" s="1"/>
  <c r="AN520" i="8" s="1"/>
  <c r="AP605" i="8"/>
  <c r="AR605" i="8" s="1"/>
  <c r="AN605" i="8" s="1"/>
  <c r="AP282" i="8"/>
  <c r="AR282" i="8" s="1"/>
  <c r="AN282" i="8" s="1"/>
  <c r="AP585" i="8"/>
  <c r="AR585" i="8" s="1"/>
  <c r="AN585" i="8" s="1"/>
  <c r="AP454" i="8"/>
  <c r="AR454" i="8" s="1"/>
  <c r="AN454" i="8" s="1"/>
  <c r="AP586" i="8"/>
  <c r="AR586" i="8" s="1"/>
  <c r="AN586" i="8" s="1"/>
  <c r="AP82" i="8"/>
  <c r="AR82" i="8" s="1"/>
  <c r="AN82" i="8" s="1"/>
  <c r="AP146" i="8"/>
  <c r="AP210" i="8"/>
  <c r="AR210" i="8" s="1"/>
  <c r="AN210" i="8" s="1"/>
  <c r="AP265" i="8"/>
  <c r="AP286" i="8"/>
  <c r="AP306" i="8"/>
  <c r="AR306" i="8" s="1"/>
  <c r="AN306" i="8" s="1"/>
  <c r="AP370" i="8"/>
  <c r="AR370" i="8" s="1"/>
  <c r="AN370" i="8" s="1"/>
  <c r="AP393" i="8"/>
  <c r="AR393" i="8" s="1"/>
  <c r="AN393" i="8" s="1"/>
  <c r="AP470" i="8"/>
  <c r="AR470" i="8" s="1"/>
  <c r="AN470" i="8" s="1"/>
  <c r="AP561" i="8"/>
  <c r="AR561" i="8" s="1"/>
  <c r="AN561" i="8" s="1"/>
  <c r="AR369" i="8" l="1"/>
  <c r="AN369" i="8" s="1"/>
  <c r="AR362" i="8"/>
  <c r="AN362" i="8" s="1"/>
  <c r="AR574" i="8"/>
  <c r="AN574" i="8" s="1"/>
  <c r="AR523" i="8"/>
  <c r="AN523" i="8" s="1"/>
  <c r="AR394" i="8"/>
  <c r="AN394" i="8" s="1"/>
  <c r="AR146" i="8"/>
  <c r="AN146" i="8" s="1"/>
  <c r="AR491" i="8"/>
  <c r="AN491" i="8" s="1"/>
  <c r="AR617" i="8"/>
  <c r="AN617" i="8" s="1"/>
  <c r="AR483" i="8"/>
  <c r="AN483" i="8" s="1"/>
  <c r="AR178" i="8"/>
  <c r="AN178" i="8" s="1"/>
  <c r="AR539" i="8"/>
  <c r="AN539" i="8" s="1"/>
  <c r="AR422" i="8"/>
  <c r="AN422" i="8" s="1"/>
  <c r="AR488" i="8"/>
  <c r="AN488" i="8" s="1"/>
  <c r="AR512" i="8"/>
  <c r="AN512" i="8" s="1"/>
  <c r="AR374" i="8"/>
  <c r="AN374" i="8" s="1"/>
  <c r="AR331" i="8"/>
  <c r="AN331" i="8" s="1"/>
  <c r="AR241" i="8"/>
  <c r="AN241" i="8" s="1"/>
  <c r="AR384" i="8"/>
  <c r="AN384" i="8" s="1"/>
  <c r="AR104" i="8"/>
  <c r="AN104" i="8" s="1"/>
  <c r="AR40" i="8"/>
  <c r="AN40" i="8" s="1"/>
  <c r="AR335" i="8"/>
  <c r="AN335" i="8" s="1"/>
  <c r="AR79" i="8"/>
  <c r="AN79" i="8" s="1"/>
  <c r="AR262" i="8"/>
  <c r="AN262" i="8" s="1"/>
  <c r="AR525" i="8"/>
  <c r="AN525" i="8" s="1"/>
  <c r="AR461" i="8"/>
  <c r="AN461" i="8" s="1"/>
  <c r="AR397" i="8"/>
  <c r="AN397" i="8" s="1"/>
  <c r="AR333" i="8"/>
  <c r="AN333" i="8" s="1"/>
  <c r="AR588" i="8"/>
  <c r="AN588" i="8" s="1"/>
  <c r="AR524" i="8"/>
  <c r="AN524" i="8" s="1"/>
  <c r="AR460" i="8"/>
  <c r="AN460" i="8" s="1"/>
  <c r="AR332" i="8"/>
  <c r="AN332" i="8" s="1"/>
  <c r="AR430" i="8"/>
  <c r="AN430" i="8" s="1"/>
  <c r="AR598" i="8"/>
  <c r="AN598" i="8" s="1"/>
  <c r="AR482" i="8"/>
  <c r="AN482" i="8" s="1"/>
  <c r="AR450" i="8"/>
  <c r="AN450" i="8" s="1"/>
  <c r="AR582" i="8"/>
  <c r="AN582" i="8" s="1"/>
  <c r="AR480" i="8"/>
  <c r="AN480" i="8" s="1"/>
  <c r="AR321" i="8"/>
  <c r="AN321" i="8" s="1"/>
  <c r="AR560" i="8"/>
  <c r="AN560" i="8" s="1"/>
  <c r="AR528" i="8"/>
  <c r="AN528" i="8" s="1"/>
  <c r="AR170" i="8"/>
  <c r="AN170" i="8" s="1"/>
  <c r="AR290" i="8"/>
  <c r="AN290" i="8" s="1"/>
  <c r="AR600" i="8"/>
  <c r="AN600" i="8" s="1"/>
  <c r="AR498" i="8"/>
  <c r="AN498" i="8" s="1"/>
  <c r="AR26" i="8"/>
  <c r="AN26" i="8" s="1"/>
  <c r="AR387" i="8"/>
  <c r="AN387" i="8" s="1"/>
  <c r="AR195" i="8"/>
  <c r="AN195" i="8" s="1"/>
  <c r="AR67" i="8"/>
  <c r="AN67" i="8" s="1"/>
  <c r="AR233" i="8"/>
  <c r="AN233" i="8" s="1"/>
  <c r="AR391" i="8"/>
  <c r="AN391" i="8" s="1"/>
  <c r="AR135" i="8"/>
  <c r="AN135" i="8" s="1"/>
  <c r="AR71" i="8"/>
  <c r="AN71" i="8" s="1"/>
  <c r="AR254" i="8"/>
  <c r="AN254" i="8" s="1"/>
  <c r="AR190" i="8"/>
  <c r="AN190" i="8" s="1"/>
  <c r="AR517" i="8"/>
  <c r="AN517" i="8" s="1"/>
  <c r="AR453" i="8"/>
  <c r="AN453" i="8" s="1"/>
  <c r="AR389" i="8"/>
  <c r="AN389" i="8" s="1"/>
  <c r="AR580" i="8"/>
  <c r="AN580" i="8" s="1"/>
  <c r="AR516" i="8"/>
  <c r="AN516" i="8" s="1"/>
  <c r="AR452" i="8"/>
  <c r="AN452" i="8" s="1"/>
  <c r="AR324" i="8"/>
  <c r="AN324" i="8" s="1"/>
  <c r="AR132" i="8"/>
  <c r="AN132" i="8" s="1"/>
  <c r="AR298" i="8"/>
  <c r="AN298" i="8" s="1"/>
  <c r="AR378" i="8"/>
  <c r="AN378" i="8" s="1"/>
  <c r="AR612" i="8"/>
  <c r="AN612" i="8" s="1"/>
  <c r="AR552" i="8"/>
  <c r="AN552" i="8" s="1"/>
  <c r="AR270" i="8"/>
  <c r="AN270" i="8" s="1"/>
  <c r="AR584" i="8"/>
  <c r="AN584" i="8" s="1"/>
  <c r="AR330" i="8"/>
  <c r="AN330" i="8" s="1"/>
  <c r="AR443" i="8"/>
  <c r="AN443" i="8" s="1"/>
  <c r="AR379" i="8"/>
  <c r="AN379" i="8" s="1"/>
  <c r="AR315" i="8"/>
  <c r="AN315" i="8" s="1"/>
  <c r="AR123" i="8"/>
  <c r="AN123" i="8" s="1"/>
  <c r="AR59" i="8"/>
  <c r="AN59" i="8" s="1"/>
  <c r="AR225" i="8"/>
  <c r="AN225" i="8" s="1"/>
  <c r="AR88" i="8"/>
  <c r="AN88" i="8" s="1"/>
  <c r="AR24" i="8"/>
  <c r="AN24" i="8" s="1"/>
  <c r="AR376" i="8"/>
  <c r="AN376" i="8" s="1"/>
  <c r="AR383" i="8"/>
  <c r="AN383" i="8" s="1"/>
  <c r="AR319" i="8"/>
  <c r="AN319" i="8" s="1"/>
  <c r="AR63" i="8"/>
  <c r="AN63" i="8" s="1"/>
  <c r="AR246" i="8"/>
  <c r="AN246" i="8" s="1"/>
  <c r="AR509" i="8"/>
  <c r="AN509" i="8" s="1"/>
  <c r="AR381" i="8"/>
  <c r="AN381" i="8" s="1"/>
  <c r="AR317" i="8"/>
  <c r="AN317" i="8" s="1"/>
  <c r="AR125" i="8"/>
  <c r="AN125" i="8" s="1"/>
  <c r="AR572" i="8"/>
  <c r="AN572" i="8" s="1"/>
  <c r="AR508" i="8"/>
  <c r="AN508" i="8" s="1"/>
  <c r="AR444" i="8"/>
  <c r="AN444" i="8" s="1"/>
  <c r="AR380" i="8"/>
  <c r="AN380" i="8" s="1"/>
  <c r="AR316" i="8"/>
  <c r="AN316" i="8" s="1"/>
  <c r="AR60" i="8"/>
  <c r="AN60" i="8" s="1"/>
  <c r="AR138" i="8"/>
  <c r="AN138" i="8" s="1"/>
  <c r="AR614" i="8"/>
  <c r="AN614" i="8" s="1"/>
  <c r="AR610" i="8"/>
  <c r="AN610" i="8" s="1"/>
  <c r="AR371" i="8"/>
  <c r="AN371" i="8" s="1"/>
  <c r="AR115" i="8"/>
  <c r="AN115" i="8" s="1"/>
  <c r="AR51" i="8"/>
  <c r="AN51" i="8" s="1"/>
  <c r="AR217" i="8"/>
  <c r="AN217" i="8" s="1"/>
  <c r="AR25" i="8"/>
  <c r="AN25" i="8" s="1"/>
  <c r="AR80" i="8"/>
  <c r="AN80" i="8" s="1"/>
  <c r="AR464" i="8"/>
  <c r="AN464" i="8" s="1"/>
  <c r="AR503" i="8"/>
  <c r="AN503" i="8" s="1"/>
  <c r="AR439" i="8"/>
  <c r="AN439" i="8" s="1"/>
  <c r="AR375" i="8"/>
  <c r="AN375" i="8" s="1"/>
  <c r="AR119" i="8"/>
  <c r="AN119" i="8" s="1"/>
  <c r="AR55" i="8"/>
  <c r="AN55" i="8" s="1"/>
  <c r="AR238" i="8"/>
  <c r="AN238" i="8" s="1"/>
  <c r="AR565" i="8"/>
  <c r="AN565" i="8" s="1"/>
  <c r="AR501" i="8"/>
  <c r="AN501" i="8" s="1"/>
  <c r="AR437" i="8"/>
  <c r="AN437" i="8" s="1"/>
  <c r="AR564" i="8"/>
  <c r="AN564" i="8" s="1"/>
  <c r="AR500" i="8"/>
  <c r="AN500" i="8" s="1"/>
  <c r="AR436" i="8"/>
  <c r="AN436" i="8" s="1"/>
  <c r="AR308" i="8"/>
  <c r="AN308" i="8" s="1"/>
  <c r="AR515" i="8"/>
  <c r="AN515" i="8" s="1"/>
  <c r="AR273" i="8"/>
  <c r="AN273" i="8" s="1"/>
  <c r="AR451" i="8"/>
  <c r="AN451" i="8" s="1"/>
  <c r="AR386" i="8"/>
  <c r="AN386" i="8" s="1"/>
  <c r="AR278" i="8"/>
  <c r="AN278" i="8" s="1"/>
  <c r="AR616" i="8"/>
  <c r="AN616" i="8" s="1"/>
  <c r="AR526" i="8"/>
  <c r="AN526" i="8" s="1"/>
  <c r="AR531" i="8"/>
  <c r="AN531" i="8" s="1"/>
  <c r="AR418" i="8"/>
  <c r="AN418" i="8" s="1"/>
  <c r="AR576" i="8"/>
  <c r="AN576" i="8" s="1"/>
  <c r="AR435" i="8"/>
  <c r="AN435" i="8" s="1"/>
  <c r="AR307" i="8"/>
  <c r="AN307" i="8" s="1"/>
  <c r="AR426" i="8"/>
  <c r="AN426" i="8" s="1"/>
  <c r="AR558" i="8"/>
  <c r="AN558" i="8" s="1"/>
  <c r="AR592" i="8"/>
  <c r="AN592" i="8" s="1"/>
  <c r="AR608" i="8"/>
  <c r="AN608" i="8" s="1"/>
  <c r="AR542" i="8"/>
  <c r="AN542" i="8" s="1"/>
  <c r="AR499" i="8"/>
  <c r="AN499" i="8" s="1"/>
  <c r="AR590" i="8"/>
  <c r="AN590" i="8" s="1"/>
  <c r="AR427" i="8"/>
  <c r="AN427" i="8" s="1"/>
  <c r="AR299" i="8"/>
  <c r="AN299" i="8" s="1"/>
  <c r="AR171" i="8"/>
  <c r="AN171" i="8" s="1"/>
  <c r="AR107" i="8"/>
  <c r="AN107" i="8" s="1"/>
  <c r="AR43" i="8"/>
  <c r="AN43" i="8" s="1"/>
  <c r="AR209" i="8"/>
  <c r="AN209" i="8" s="1"/>
  <c r="AR145" i="8"/>
  <c r="AN145" i="8" s="1"/>
  <c r="AR472" i="8"/>
  <c r="AN472" i="8" s="1"/>
  <c r="AR72" i="8"/>
  <c r="AN72" i="8" s="1"/>
  <c r="AR448" i="8"/>
  <c r="AN448" i="8" s="1"/>
  <c r="AR495" i="8"/>
  <c r="AN495" i="8" s="1"/>
  <c r="AR431" i="8"/>
  <c r="AN431" i="8" s="1"/>
  <c r="AR367" i="8"/>
  <c r="AN367" i="8" s="1"/>
  <c r="AR303" i="8"/>
  <c r="AN303" i="8" s="1"/>
  <c r="AR175" i="8"/>
  <c r="AN175" i="8" s="1"/>
  <c r="AR47" i="8"/>
  <c r="AN47" i="8" s="1"/>
  <c r="AR230" i="8"/>
  <c r="AN230" i="8" s="1"/>
  <c r="AR38" i="8"/>
  <c r="AN38" i="8" s="1"/>
  <c r="AR557" i="8"/>
  <c r="AN557" i="8" s="1"/>
  <c r="AR429" i="8"/>
  <c r="AN429" i="8" s="1"/>
  <c r="AR365" i="8"/>
  <c r="AN365" i="8" s="1"/>
  <c r="AR301" i="8"/>
  <c r="AN301" i="8" s="1"/>
  <c r="AR556" i="8"/>
  <c r="AN556" i="8" s="1"/>
  <c r="AR428" i="8"/>
  <c r="AN428" i="8" s="1"/>
  <c r="AR364" i="8"/>
  <c r="AN364" i="8" s="1"/>
  <c r="AR300" i="8"/>
  <c r="AN300" i="8" s="1"/>
  <c r="AR44" i="8"/>
  <c r="AN44" i="8" s="1"/>
  <c r="AR286" i="8"/>
  <c r="AN286" i="8" s="1"/>
  <c r="AR496" i="8"/>
  <c r="AN496" i="8" s="1"/>
  <c r="AR34" i="8"/>
  <c r="AN34" i="8" s="1"/>
  <c r="AR568" i="8"/>
  <c r="AN568" i="8" s="1"/>
  <c r="AR550" i="8"/>
  <c r="AN550" i="8" s="1"/>
  <c r="AR438" i="8"/>
  <c r="AN438" i="8" s="1"/>
  <c r="AR419" i="8"/>
  <c r="AN419" i="8" s="1"/>
  <c r="AR355" i="8"/>
  <c r="AN355" i="8" s="1"/>
  <c r="AR99" i="8"/>
  <c r="AN99" i="8" s="1"/>
  <c r="AR201" i="8"/>
  <c r="AN201" i="8" s="1"/>
  <c r="AR456" i="8"/>
  <c r="AN456" i="8" s="1"/>
  <c r="AR64" i="8"/>
  <c r="AN64" i="8" s="1"/>
  <c r="AR440" i="8"/>
  <c r="AN440" i="8" s="1"/>
  <c r="AR615" i="8"/>
  <c r="AN615" i="8" s="1"/>
  <c r="AR487" i="8"/>
  <c r="AN487" i="8" s="1"/>
  <c r="AR423" i="8"/>
  <c r="AN423" i="8" s="1"/>
  <c r="AR167" i="8"/>
  <c r="AN167" i="8" s="1"/>
  <c r="AR103" i="8"/>
  <c r="AN103" i="8" s="1"/>
  <c r="AR39" i="8"/>
  <c r="AN39" i="8" s="1"/>
  <c r="AR222" i="8"/>
  <c r="AN222" i="8" s="1"/>
  <c r="AR94" i="8"/>
  <c r="AN94" i="8" s="1"/>
  <c r="AR30" i="8"/>
  <c r="AN30" i="8" s="1"/>
  <c r="AR549" i="8"/>
  <c r="AN549" i="8" s="1"/>
  <c r="AR485" i="8"/>
  <c r="AN485" i="8" s="1"/>
  <c r="AR421" i="8"/>
  <c r="AN421" i="8" s="1"/>
  <c r="AR548" i="8"/>
  <c r="AN548" i="8" s="1"/>
  <c r="AR484" i="8"/>
  <c r="AN484" i="8" s="1"/>
  <c r="AR356" i="8"/>
  <c r="AN356" i="8" s="1"/>
  <c r="AR292" i="8"/>
  <c r="AN292" i="8" s="1"/>
  <c r="AR36" i="8"/>
  <c r="AN36" i="8" s="1"/>
  <c r="AR604" i="8"/>
  <c r="AN604" i="8" s="1"/>
  <c r="AR507" i="8"/>
  <c r="AN507" i="8" s="1"/>
  <c r="AR19" i="8"/>
  <c r="AN19" i="8" s="1"/>
  <c r="AR467" i="8"/>
  <c r="AN467" i="8" s="1"/>
  <c r="AR257" i="8"/>
  <c r="AN257" i="8" s="1"/>
  <c r="AR606" i="8"/>
  <c r="AN606" i="8" s="1"/>
  <c r="AR410" i="8"/>
  <c r="AN410" i="8" s="1"/>
  <c r="AR530" i="8"/>
  <c r="AN530" i="8" s="1"/>
  <c r="AR406" i="8"/>
  <c r="AN406" i="8" s="1"/>
  <c r="AR475" i="8"/>
  <c r="AN475" i="8" s="1"/>
  <c r="AR510" i="8"/>
  <c r="AN510" i="8" s="1"/>
  <c r="AR265" i="8"/>
  <c r="AN265" i="8" s="1"/>
  <c r="AR596" i="8"/>
  <c r="AN596" i="8" s="1"/>
  <c r="AR390" i="8"/>
  <c r="AN390" i="8" s="1"/>
  <c r="AR506" i="8"/>
  <c r="AN506" i="8" s="1"/>
  <c r="AR566" i="8"/>
  <c r="AN566" i="8" s="1"/>
  <c r="AR459" i="8"/>
  <c r="AN459" i="8" s="1"/>
  <c r="AR434" i="8"/>
  <c r="AN434" i="8" s="1"/>
  <c r="AR411" i="8"/>
  <c r="AN411" i="8" s="1"/>
  <c r="AR347" i="8"/>
  <c r="AN347" i="8" s="1"/>
  <c r="AR155" i="8"/>
  <c r="AN155" i="8" s="1"/>
  <c r="AR129" i="8"/>
  <c r="AN129" i="8" s="1"/>
  <c r="AR432" i="8"/>
  <c r="AN432" i="8" s="1"/>
  <c r="AR312" i="8"/>
  <c r="AN312" i="8" s="1"/>
  <c r="AR120" i="8"/>
  <c r="AN120" i="8" s="1"/>
  <c r="AR479" i="8"/>
  <c r="AN479" i="8" s="1"/>
  <c r="AR415" i="8"/>
  <c r="AN415" i="8" s="1"/>
  <c r="AR351" i="8"/>
  <c r="AN351" i="8" s="1"/>
  <c r="AR287" i="8"/>
  <c r="AN287" i="8" s="1"/>
  <c r="AR159" i="8"/>
  <c r="AN159" i="8" s="1"/>
  <c r="AR31" i="8"/>
  <c r="AN31" i="8" s="1"/>
  <c r="AR214" i="8"/>
  <c r="AN214" i="8" s="1"/>
  <c r="AR86" i="8"/>
  <c r="AN86" i="8" s="1"/>
  <c r="AR22" i="8"/>
  <c r="AN22" i="8" s="1"/>
  <c r="AR541" i="8"/>
  <c r="AN541" i="8" s="1"/>
  <c r="AR413" i="8"/>
  <c r="AN413" i="8" s="1"/>
  <c r="AR349" i="8"/>
  <c r="AN349" i="8" s="1"/>
  <c r="AR540" i="8"/>
  <c r="AN540" i="8" s="1"/>
  <c r="AR476" i="8"/>
  <c r="AN476" i="8" s="1"/>
  <c r="AR412" i="8"/>
  <c r="AN412" i="8" s="1"/>
  <c r="AR348" i="8"/>
  <c r="AN348" i="8" s="1"/>
  <c r="AR504" i="8"/>
  <c r="AN504" i="8" s="1"/>
  <c r="AR618" i="8"/>
  <c r="AN618" i="8" s="1"/>
  <c r="AR403" i="8"/>
  <c r="AN403" i="8" s="1"/>
  <c r="AR339" i="8"/>
  <c r="AN339" i="8" s="1"/>
  <c r="AR249" i="8"/>
  <c r="AN249" i="8" s="1"/>
  <c r="AR185" i="8"/>
  <c r="AN185" i="8" s="1"/>
  <c r="AR112" i="8"/>
  <c r="AN112" i="8" s="1"/>
  <c r="AR48" i="8"/>
  <c r="AN48" i="8" s="1"/>
  <c r="AR416" i="8"/>
  <c r="AN416" i="8" s="1"/>
  <c r="AR407" i="8"/>
  <c r="AN407" i="8" s="1"/>
  <c r="AR23" i="8"/>
  <c r="AN23" i="8" s="1"/>
  <c r="AR206" i="8"/>
  <c r="AN206" i="8" s="1"/>
  <c r="AR78" i="8"/>
  <c r="AN78" i="8" s="1"/>
  <c r="AR533" i="8"/>
  <c r="AN533" i="8" s="1"/>
  <c r="AR469" i="8"/>
  <c r="AN469" i="8" s="1"/>
  <c r="AR149" i="8"/>
  <c r="AN149" i="8" s="1"/>
  <c r="AR532" i="8"/>
  <c r="AN532" i="8" s="1"/>
  <c r="AR468" i="8"/>
  <c r="AN468" i="8" s="1"/>
  <c r="AR340" i="8"/>
  <c r="AN340" i="8" s="1"/>
  <c r="AR20" i="8"/>
  <c r="AN20" i="8" s="1"/>
  <c r="B1019" i="4" l="1"/>
  <c r="B1018" i="4"/>
  <c r="AJ1009" i="4"/>
  <c r="B925" i="4"/>
  <c r="B924" i="4"/>
  <c r="B923" i="4"/>
  <c r="B922" i="4"/>
  <c r="AI858" i="4" l="1"/>
  <c r="AI859" i="4"/>
  <c r="AI860" i="4"/>
  <c r="AI861" i="4"/>
  <c r="AI862" i="4"/>
  <c r="AI863" i="4"/>
  <c r="AI864" i="4"/>
  <c r="AI865" i="4"/>
  <c r="AI866" i="4"/>
  <c r="AI867" i="4"/>
  <c r="AI868" i="4"/>
  <c r="AI869" i="4"/>
  <c r="AI870" i="4"/>
  <c r="AI871" i="4"/>
  <c r="AI872" i="4"/>
  <c r="AI873" i="4"/>
  <c r="AI874" i="4"/>
  <c r="AI875" i="4"/>
  <c r="AI876" i="4"/>
  <c r="AI877" i="4"/>
  <c r="AI878" i="4"/>
  <c r="AI879" i="4"/>
  <c r="AI880" i="4"/>
  <c r="AI881" i="4"/>
  <c r="AI882" i="4"/>
  <c r="AI883" i="4"/>
  <c r="AI884" i="4"/>
  <c r="AI885" i="4"/>
  <c r="AI886" i="4"/>
  <c r="AI887" i="4"/>
  <c r="AI888" i="4"/>
  <c r="AI889" i="4"/>
  <c r="AI890" i="4"/>
  <c r="AI891" i="4"/>
  <c r="AI892" i="4"/>
  <c r="AI893" i="4"/>
  <c r="AI894" i="4"/>
  <c r="AI895" i="4"/>
  <c r="AI896" i="4"/>
  <c r="AI897" i="4"/>
  <c r="AI898" i="4"/>
  <c r="AI899" i="4"/>
  <c r="AI900" i="4"/>
  <c r="AI901" i="4"/>
  <c r="AI902" i="4"/>
  <c r="AI903" i="4"/>
  <c r="AI904" i="4"/>
  <c r="AI905" i="4"/>
  <c r="AI906" i="4"/>
  <c r="AI907" i="4"/>
  <c r="AI908" i="4"/>
  <c r="AI909" i="4"/>
  <c r="AI910" i="4"/>
  <c r="AI911" i="4"/>
  <c r="AI912" i="4"/>
  <c r="AI913" i="4"/>
  <c r="AI914" i="4"/>
  <c r="AI915" i="4"/>
  <c r="AI916" i="4"/>
  <c r="AI857" i="4"/>
  <c r="AI917" i="4" s="1"/>
  <c r="AL857" i="4"/>
  <c r="AK857" i="4"/>
  <c r="B574" i="4" l="1"/>
  <c r="BJ536" i="4" l="1"/>
  <c r="BK536" i="4"/>
  <c r="BJ537" i="4"/>
  <c r="BK537" i="4"/>
  <c r="BJ538" i="4"/>
  <c r="BK538" i="4"/>
  <c r="BJ539" i="4"/>
  <c r="BK539" i="4"/>
  <c r="BJ540" i="4"/>
  <c r="BK540" i="4"/>
  <c r="BH538" i="4"/>
  <c r="AW536" i="4"/>
  <c r="AX536" i="4"/>
  <c r="AY536" i="4"/>
  <c r="AZ536" i="4"/>
  <c r="BA536" i="4"/>
  <c r="BB536" i="4"/>
  <c r="BC536" i="4"/>
  <c r="BD536" i="4"/>
  <c r="BE536" i="4"/>
  <c r="BF536" i="4"/>
  <c r="BG536" i="4"/>
  <c r="BH536" i="4"/>
  <c r="BI536" i="4"/>
  <c r="AW537" i="4"/>
  <c r="AX537" i="4"/>
  <c r="AY537" i="4"/>
  <c r="AZ537" i="4"/>
  <c r="BA537" i="4"/>
  <c r="BB537" i="4"/>
  <c r="BC537" i="4"/>
  <c r="BD537" i="4"/>
  <c r="BE537" i="4"/>
  <c r="BF537" i="4"/>
  <c r="BG537" i="4"/>
  <c r="BH537" i="4"/>
  <c r="BI537" i="4"/>
  <c r="AW538" i="4"/>
  <c r="AX538" i="4"/>
  <c r="AY538" i="4"/>
  <c r="AZ538" i="4"/>
  <c r="BA538" i="4"/>
  <c r="BB538" i="4"/>
  <c r="BC538" i="4"/>
  <c r="BD538" i="4"/>
  <c r="BE538" i="4"/>
  <c r="BF538" i="4"/>
  <c r="BG538" i="4"/>
  <c r="BI538" i="4"/>
  <c r="AW539" i="4"/>
  <c r="AX539" i="4"/>
  <c r="AY539" i="4"/>
  <c r="AZ539" i="4"/>
  <c r="BA539" i="4"/>
  <c r="BB539" i="4"/>
  <c r="BC539" i="4"/>
  <c r="BD539" i="4"/>
  <c r="BE539" i="4"/>
  <c r="BF539" i="4"/>
  <c r="BG539" i="4"/>
  <c r="BH539" i="4"/>
  <c r="BI539" i="4"/>
  <c r="AW540" i="4"/>
  <c r="AX540" i="4"/>
  <c r="AY540" i="4"/>
  <c r="AZ540" i="4"/>
  <c r="BA540" i="4"/>
  <c r="BB540" i="4"/>
  <c r="BC540" i="4"/>
  <c r="BD540" i="4"/>
  <c r="BE540" i="4"/>
  <c r="BF540" i="4"/>
  <c r="BG540" i="4"/>
  <c r="BH540" i="4"/>
  <c r="BI540" i="4"/>
  <c r="AV540" i="4"/>
  <c r="AV539" i="4"/>
  <c r="AV538" i="4"/>
  <c r="AV537" i="4"/>
  <c r="AV536" i="4"/>
  <c r="BE349" i="4"/>
  <c r="BD349" i="4"/>
  <c r="BC349" i="4"/>
  <c r="BB349" i="4"/>
  <c r="BA349" i="4"/>
  <c r="AZ349" i="4"/>
  <c r="AY349" i="4"/>
  <c r="AX349" i="4"/>
  <c r="AW349" i="4"/>
  <c r="BN349" i="4"/>
  <c r="BJ349" i="4"/>
  <c r="AW347" i="4"/>
  <c r="AX347" i="4"/>
  <c r="AY347" i="4"/>
  <c r="AZ347" i="4"/>
  <c r="BA347" i="4"/>
  <c r="BB347" i="4"/>
  <c r="BC347" i="4"/>
  <c r="BD347" i="4"/>
  <c r="BE347" i="4"/>
  <c r="BF347" i="4"/>
  <c r="BG347" i="4"/>
  <c r="BH347" i="4"/>
  <c r="BI347" i="4"/>
  <c r="BJ347" i="4"/>
  <c r="BK347" i="4"/>
  <c r="BL347" i="4"/>
  <c r="BM347" i="4"/>
  <c r="BN347" i="4"/>
  <c r="BO347" i="4"/>
  <c r="AW348" i="4"/>
  <c r="AX348" i="4"/>
  <c r="AY348" i="4"/>
  <c r="AZ348" i="4"/>
  <c r="BA348" i="4"/>
  <c r="BB348" i="4"/>
  <c r="BC348" i="4"/>
  <c r="BD348" i="4"/>
  <c r="BE348" i="4"/>
  <c r="BF348" i="4"/>
  <c r="BG348" i="4"/>
  <c r="BH348" i="4"/>
  <c r="BI348" i="4"/>
  <c r="BJ348" i="4"/>
  <c r="BK348" i="4"/>
  <c r="BL348" i="4"/>
  <c r="BM348" i="4"/>
  <c r="BN348" i="4"/>
  <c r="BO348" i="4"/>
  <c r="BF349" i="4"/>
  <c r="BG349" i="4"/>
  <c r="BH349" i="4"/>
  <c r="BI349" i="4"/>
  <c r="BK349" i="4"/>
  <c r="BL349" i="4"/>
  <c r="BM349" i="4"/>
  <c r="BO349" i="4"/>
  <c r="AW350" i="4"/>
  <c r="AX350" i="4"/>
  <c r="AY350" i="4"/>
  <c r="AZ350" i="4"/>
  <c r="BA350" i="4"/>
  <c r="BB350" i="4"/>
  <c r="BC350" i="4"/>
  <c r="BD350" i="4"/>
  <c r="BE350" i="4"/>
  <c r="BF350" i="4"/>
  <c r="BG350" i="4"/>
  <c r="BH350" i="4"/>
  <c r="BI350" i="4"/>
  <c r="BJ350" i="4"/>
  <c r="BK350" i="4"/>
  <c r="BL350" i="4"/>
  <c r="BM350" i="4"/>
  <c r="BN350" i="4"/>
  <c r="BO350" i="4"/>
  <c r="AW351" i="4"/>
  <c r="AX351" i="4"/>
  <c r="AY351" i="4"/>
  <c r="AZ351" i="4"/>
  <c r="BA351" i="4"/>
  <c r="BB351" i="4"/>
  <c r="BC351" i="4"/>
  <c r="BD351" i="4"/>
  <c r="BE351" i="4"/>
  <c r="BF351" i="4"/>
  <c r="BG351" i="4"/>
  <c r="BH351" i="4"/>
  <c r="BI351" i="4"/>
  <c r="BJ351" i="4"/>
  <c r="BK351" i="4"/>
  <c r="BL351" i="4"/>
  <c r="BM351" i="4"/>
  <c r="BN351" i="4"/>
  <c r="BO351" i="4"/>
  <c r="AV351" i="4"/>
  <c r="AV350" i="4"/>
  <c r="AV349" i="4"/>
  <c r="AV348" i="4"/>
  <c r="AV347" i="4"/>
  <c r="AW313" i="4"/>
  <c r="AX313" i="4"/>
  <c r="AY313" i="4"/>
  <c r="AZ313" i="4"/>
  <c r="BA313" i="4"/>
  <c r="BB313" i="4"/>
  <c r="BC313" i="4"/>
  <c r="BD313" i="4"/>
  <c r="BE313" i="4"/>
  <c r="BF313" i="4"/>
  <c r="BG313" i="4"/>
  <c r="BH313" i="4"/>
  <c r="BI313" i="4"/>
  <c r="BJ313" i="4"/>
  <c r="BK313" i="4"/>
  <c r="BL313" i="4"/>
  <c r="BM313" i="4"/>
  <c r="BN313" i="4"/>
  <c r="BO313" i="4"/>
  <c r="AW314" i="4"/>
  <c r="AX314" i="4"/>
  <c r="AY314" i="4"/>
  <c r="AZ314" i="4"/>
  <c r="BA314" i="4"/>
  <c r="BB314" i="4"/>
  <c r="BC314" i="4"/>
  <c r="BD314" i="4"/>
  <c r="BE314" i="4"/>
  <c r="BF314" i="4"/>
  <c r="BG314" i="4"/>
  <c r="BH314" i="4"/>
  <c r="BI314" i="4"/>
  <c r="BJ314" i="4"/>
  <c r="BK314" i="4"/>
  <c r="BL314" i="4"/>
  <c r="BM314" i="4"/>
  <c r="BN314" i="4"/>
  <c r="BO314" i="4"/>
  <c r="AW315" i="4"/>
  <c r="AX315" i="4"/>
  <c r="AY315" i="4"/>
  <c r="AZ315" i="4"/>
  <c r="BA315" i="4"/>
  <c r="BB315" i="4"/>
  <c r="BC315" i="4"/>
  <c r="BD315" i="4"/>
  <c r="BE315" i="4"/>
  <c r="BF315" i="4"/>
  <c r="BG315" i="4"/>
  <c r="BH315" i="4"/>
  <c r="BI315" i="4"/>
  <c r="BJ315" i="4"/>
  <c r="BK315" i="4"/>
  <c r="BL315" i="4"/>
  <c r="BM315" i="4"/>
  <c r="BN315" i="4"/>
  <c r="BO315" i="4"/>
  <c r="AW316" i="4"/>
  <c r="AX316" i="4"/>
  <c r="AY316" i="4"/>
  <c r="AZ316" i="4"/>
  <c r="BA316" i="4"/>
  <c r="BB316" i="4"/>
  <c r="BC316" i="4"/>
  <c r="BD316" i="4"/>
  <c r="BE316" i="4"/>
  <c r="BF316" i="4"/>
  <c r="BG316" i="4"/>
  <c r="BH316" i="4"/>
  <c r="BI316" i="4"/>
  <c r="BJ316" i="4"/>
  <c r="BK316" i="4"/>
  <c r="BL316" i="4"/>
  <c r="BM316" i="4"/>
  <c r="BN316" i="4"/>
  <c r="BO316" i="4"/>
  <c r="AW317" i="4"/>
  <c r="AX317" i="4"/>
  <c r="AY317" i="4"/>
  <c r="AZ317" i="4"/>
  <c r="BA317" i="4"/>
  <c r="BB317" i="4"/>
  <c r="BC317" i="4"/>
  <c r="BD317" i="4"/>
  <c r="BE317" i="4"/>
  <c r="BF317" i="4"/>
  <c r="BG317" i="4"/>
  <c r="BH317" i="4"/>
  <c r="BI317" i="4"/>
  <c r="BJ317" i="4"/>
  <c r="BK317" i="4"/>
  <c r="BL317" i="4"/>
  <c r="BM317" i="4"/>
  <c r="BN317" i="4"/>
  <c r="BO317" i="4"/>
  <c r="AV317" i="4"/>
  <c r="AV316" i="4"/>
  <c r="AV315" i="4"/>
  <c r="AV314" i="4"/>
  <c r="AV313" i="4"/>
  <c r="AG65" i="4" l="1"/>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64" i="4"/>
  <c r="AG124" i="4" l="1"/>
  <c r="B130" i="4" s="1"/>
  <c r="B38" i="4"/>
  <c r="AN1613" i="4" l="1"/>
  <c r="AN1614" i="4"/>
  <c r="AN1615" i="4"/>
  <c r="AN1616" i="4"/>
  <c r="AN1617" i="4"/>
  <c r="AN1618" i="4"/>
  <c r="AN1619" i="4"/>
  <c r="AN1620" i="4"/>
  <c r="AN1621" i="4"/>
  <c r="AN1622" i="4"/>
  <c r="AN1623" i="4"/>
  <c r="AN1624" i="4"/>
  <c r="AN1625" i="4"/>
  <c r="AN1626" i="4"/>
  <c r="AN1627" i="4"/>
  <c r="AN1628" i="4"/>
  <c r="AN1629" i="4"/>
  <c r="AN1630" i="4"/>
  <c r="AN1631" i="4"/>
  <c r="AN1632" i="4"/>
  <c r="AN1633" i="4"/>
  <c r="AN1634" i="4"/>
  <c r="AN1635" i="4"/>
  <c r="AN1636" i="4"/>
  <c r="AN1637" i="4"/>
  <c r="AN1638" i="4"/>
  <c r="AN1639" i="4"/>
  <c r="AN1640" i="4"/>
  <c r="AN1641" i="4"/>
  <c r="AN1642" i="4"/>
  <c r="AN1643" i="4"/>
  <c r="AN1644" i="4"/>
  <c r="AN1645" i="4"/>
  <c r="AN1646" i="4"/>
  <c r="AN1647" i="4"/>
  <c r="AN1648" i="4"/>
  <c r="AN1649" i="4"/>
  <c r="AN1650" i="4"/>
  <c r="AN1651" i="4"/>
  <c r="AN1652" i="4"/>
  <c r="AN1653" i="4"/>
  <c r="AN1654" i="4"/>
  <c r="AN1655" i="4"/>
  <c r="AN1656" i="4"/>
  <c r="AN1657" i="4"/>
  <c r="AN1658" i="4"/>
  <c r="AN1659" i="4"/>
  <c r="AN1660" i="4"/>
  <c r="AN1661" i="4"/>
  <c r="AN1662" i="4"/>
  <c r="AN1663" i="4"/>
  <c r="AN1664" i="4"/>
  <c r="AN1665" i="4"/>
  <c r="AN1666" i="4"/>
  <c r="AN1667" i="4"/>
  <c r="AN1668" i="4"/>
  <c r="AN1669" i="4"/>
  <c r="AN1670" i="4"/>
  <c r="AN1671" i="4"/>
  <c r="AN1612" i="4"/>
  <c r="AL1613" i="4"/>
  <c r="AL1614" i="4"/>
  <c r="AL1615" i="4"/>
  <c r="AL1616" i="4"/>
  <c r="AL1617" i="4"/>
  <c r="AL1618" i="4"/>
  <c r="AL1619" i="4"/>
  <c r="AL1620" i="4"/>
  <c r="AL1621" i="4"/>
  <c r="AL1622" i="4"/>
  <c r="AL1623" i="4"/>
  <c r="AL1624" i="4"/>
  <c r="AL1625" i="4"/>
  <c r="AL1626" i="4"/>
  <c r="AL1627" i="4"/>
  <c r="AL1628" i="4"/>
  <c r="AL1629" i="4"/>
  <c r="AL1630" i="4"/>
  <c r="AL1631" i="4"/>
  <c r="AL1632" i="4"/>
  <c r="AL1633" i="4"/>
  <c r="AL1634" i="4"/>
  <c r="AL1635" i="4"/>
  <c r="AL1636" i="4"/>
  <c r="AL1637" i="4"/>
  <c r="AL1638" i="4"/>
  <c r="AL1639" i="4"/>
  <c r="AL1640" i="4"/>
  <c r="AL1641" i="4"/>
  <c r="AL1642" i="4"/>
  <c r="AL1643" i="4"/>
  <c r="AL1644" i="4"/>
  <c r="AL1645" i="4"/>
  <c r="AL1646" i="4"/>
  <c r="AL1647" i="4"/>
  <c r="AL1648" i="4"/>
  <c r="AL1649" i="4"/>
  <c r="AL1650" i="4"/>
  <c r="AL1651" i="4"/>
  <c r="AL1652" i="4"/>
  <c r="AL1653" i="4"/>
  <c r="AL1654" i="4"/>
  <c r="AL1655" i="4"/>
  <c r="AL1656" i="4"/>
  <c r="AL1657" i="4"/>
  <c r="AL1658" i="4"/>
  <c r="AL1659" i="4"/>
  <c r="AL1660" i="4"/>
  <c r="AL1661" i="4"/>
  <c r="AL1662" i="4"/>
  <c r="AL1663" i="4"/>
  <c r="AL1664" i="4"/>
  <c r="AL1665" i="4"/>
  <c r="AL1666" i="4"/>
  <c r="AL1667" i="4"/>
  <c r="AL1668" i="4"/>
  <c r="AL1669" i="4"/>
  <c r="AL1670" i="4"/>
  <c r="AL1671" i="4"/>
  <c r="AL1612" i="4"/>
  <c r="AX1537" i="4"/>
  <c r="AX1536" i="4"/>
  <c r="AX1535" i="4"/>
  <c r="AW1537" i="4"/>
  <c r="AW1536" i="4"/>
  <c r="AW1535" i="4"/>
  <c r="AV1537" i="4"/>
  <c r="AV1536" i="4"/>
  <c r="AV1535" i="4"/>
  <c r="AU1537" i="4"/>
  <c r="AU1536" i="4"/>
  <c r="AU1535"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36" i="4"/>
  <c r="BK1517" i="4"/>
  <c r="BK1516" i="4"/>
  <c r="BK1515" i="4"/>
  <c r="BN1517" i="4"/>
  <c r="BN1516" i="4"/>
  <c r="BN1515" i="4"/>
  <c r="BM1517" i="4"/>
  <c r="BM1516" i="4"/>
  <c r="BM1515" i="4"/>
  <c r="BL1517" i="4"/>
  <c r="BL1516" i="4"/>
  <c r="BL1515" i="4"/>
  <c r="AX1493" i="4"/>
  <c r="AX1492" i="4"/>
  <c r="AX1491" i="4"/>
  <c r="AW1493" i="4"/>
  <c r="AW1492" i="4"/>
  <c r="AW1491" i="4"/>
  <c r="AV1493" i="4"/>
  <c r="AU1493" i="4"/>
  <c r="AV1492" i="4"/>
  <c r="AU1492" i="4"/>
  <c r="AV1491" i="4"/>
  <c r="AU1491" i="4"/>
  <c r="AU1416" i="4" l="1"/>
  <c r="AU1417" i="4"/>
  <c r="AU1418" i="4"/>
  <c r="AU1356" i="4"/>
  <c r="AU1355" i="4"/>
  <c r="AU1303" i="4"/>
  <c r="AU1302" i="4"/>
  <c r="AM1383" i="4"/>
  <c r="AM1382" i="4"/>
  <c r="AM1381" i="4"/>
  <c r="AH1380" i="4"/>
  <c r="AM1374" i="4"/>
  <c r="AM1373" i="4"/>
  <c r="AM1372" i="4"/>
  <c r="AH1371" i="4"/>
  <c r="AM1366" i="4"/>
  <c r="AM1365" i="4"/>
  <c r="AM1364" i="4"/>
  <c r="AH1363" i="4"/>
  <c r="AM1358" i="4"/>
  <c r="AM1356" i="4"/>
  <c r="AH1355" i="4"/>
  <c r="AI1355" i="4" s="1"/>
  <c r="AM1330" i="4"/>
  <c r="AM1329" i="4"/>
  <c r="AM1328" i="4"/>
  <c r="AM1320" i="4"/>
  <c r="AM1319" i="4"/>
  <c r="AM1321" i="4"/>
  <c r="AM1313" i="4"/>
  <c r="AM1312" i="4"/>
  <c r="AM1311" i="4"/>
  <c r="AM1305" i="4"/>
  <c r="AM1304" i="4"/>
  <c r="AM1303" i="4"/>
  <c r="AG1299" i="4"/>
  <c r="AG1341" i="4" s="1"/>
  <c r="B1342" i="4" s="1"/>
  <c r="AH1327" i="4"/>
  <c r="AI1305" i="4" s="1"/>
  <c r="AH1318" i="4"/>
  <c r="AH1310" i="4"/>
  <c r="AH1302" i="4"/>
  <c r="AI1302" i="4" s="1"/>
  <c r="K1275" i="4"/>
  <c r="AU1275" i="4"/>
  <c r="AU1274" i="4"/>
  <c r="AQ1275" i="4"/>
  <c r="AQ1274" i="4"/>
  <c r="AU1273" i="4"/>
  <c r="AQ1273" i="4"/>
  <c r="AM1275" i="4"/>
  <c r="AM1274" i="4"/>
  <c r="AM1273" i="4"/>
  <c r="AI1273" i="4"/>
  <c r="AI1275" i="4"/>
  <c r="AG1270" i="4"/>
  <c r="K1067" i="4"/>
  <c r="AU1129" i="4" s="1"/>
  <c r="BQ1195" i="4"/>
  <c r="BP1195" i="4"/>
  <c r="BO1195" i="4"/>
  <c r="BN1195" i="4"/>
  <c r="BM1195" i="4"/>
  <c r="BL1195" i="4"/>
  <c r="BK1195" i="4"/>
  <c r="BJ1195" i="4"/>
  <c r="BI1195" i="4"/>
  <c r="BH1195" i="4"/>
  <c r="BG1195" i="4"/>
  <c r="BF1195" i="4"/>
  <c r="BE1195" i="4"/>
  <c r="BD1195" i="4"/>
  <c r="BC1195" i="4"/>
  <c r="BB1195" i="4"/>
  <c r="BA1195" i="4"/>
  <c r="AZ1195" i="4"/>
  <c r="AY1195" i="4"/>
  <c r="AX1195" i="4"/>
  <c r="AW1195" i="4"/>
  <c r="AV1195" i="4"/>
  <c r="AU1195" i="4"/>
  <c r="BQ1196" i="4"/>
  <c r="BP1196" i="4"/>
  <c r="BO1196" i="4"/>
  <c r="BN1196" i="4"/>
  <c r="BM1196" i="4"/>
  <c r="BL1196" i="4"/>
  <c r="BK1196" i="4"/>
  <c r="BJ1196" i="4"/>
  <c r="BI1196" i="4"/>
  <c r="BH1196" i="4"/>
  <c r="BG1196" i="4"/>
  <c r="BF1196" i="4"/>
  <c r="BE1196" i="4"/>
  <c r="BD1196" i="4"/>
  <c r="BC1196" i="4"/>
  <c r="BB1196" i="4"/>
  <c r="BA1196" i="4"/>
  <c r="AZ1196" i="4"/>
  <c r="AY1196" i="4"/>
  <c r="AX1196" i="4"/>
  <c r="AW1196" i="4"/>
  <c r="AV1196" i="4"/>
  <c r="AU1196" i="4"/>
  <c r="BQ1124" i="4"/>
  <c r="BP1124" i="4"/>
  <c r="BO1124" i="4"/>
  <c r="BN1124" i="4"/>
  <c r="BM1124" i="4"/>
  <c r="BL1124" i="4"/>
  <c r="BK1124" i="4"/>
  <c r="BJ1124" i="4"/>
  <c r="BI1124" i="4"/>
  <c r="BH1124" i="4"/>
  <c r="BG1124" i="4"/>
  <c r="BC1124" i="4"/>
  <c r="AX1124" i="4"/>
  <c r="AW1124" i="4"/>
  <c r="AV1124" i="4"/>
  <c r="AU1124" i="4"/>
  <c r="BP1125" i="4"/>
  <c r="BO1125" i="4"/>
  <c r="BN1125" i="4"/>
  <c r="BM1125" i="4"/>
  <c r="BQ1125" i="4"/>
  <c r="BL1125" i="4"/>
  <c r="BB1125" i="4"/>
  <c r="BA1125" i="4"/>
  <c r="AZ1125" i="4"/>
  <c r="AY1125" i="4"/>
  <c r="AX1125" i="4"/>
  <c r="AW1125" i="4"/>
  <c r="AV1125" i="4"/>
  <c r="AU1125" i="4"/>
  <c r="BC1125" i="4"/>
  <c r="BD1125" i="4"/>
  <c r="BE1125" i="4"/>
  <c r="BG1125" i="4"/>
  <c r="BH1125" i="4"/>
  <c r="BI1125" i="4"/>
  <c r="BJ1125" i="4"/>
  <c r="BK1125" i="4"/>
  <c r="BE1124" i="4"/>
  <c r="BD1124" i="4"/>
  <c r="BB1124" i="4"/>
  <c r="BA1124" i="4"/>
  <c r="AZ1124" i="4"/>
  <c r="AY1124" i="4"/>
  <c r="AI1359" i="4" l="1"/>
  <c r="AJ1355" i="4"/>
  <c r="AI1306" i="4"/>
  <c r="AJ1302" i="4"/>
  <c r="AQ1301" i="4"/>
  <c r="B1350" i="4" s="1"/>
  <c r="AU1304" i="4"/>
  <c r="B1349" i="4" s="1"/>
  <c r="AG1343" i="4"/>
  <c r="B1344" i="4" s="1"/>
  <c r="AG1345" i="4"/>
  <c r="B1346" i="4" s="1"/>
  <c r="AG1332" i="4"/>
  <c r="AG1324" i="4"/>
  <c r="AG1308" i="4"/>
  <c r="AG1331" i="4"/>
  <c r="AG1307" i="4"/>
  <c r="AG1322" i="4"/>
  <c r="AG1306" i="4"/>
  <c r="AG1338" i="4"/>
  <c r="AG1321" i="4"/>
  <c r="AM1331" i="4"/>
  <c r="AP1309" i="4" s="1"/>
  <c r="AG1336" i="4"/>
  <c r="AG1328" i="4"/>
  <c r="AG1320" i="4"/>
  <c r="AG1312" i="4"/>
  <c r="AG1304" i="4"/>
  <c r="AG1335" i="4"/>
  <c r="AG1327" i="4"/>
  <c r="AG1319" i="4"/>
  <c r="AG1311" i="4"/>
  <c r="AG1303" i="4"/>
  <c r="AG1330" i="4"/>
  <c r="AG1314" i="4"/>
  <c r="AG1313" i="4"/>
  <c r="AG1334" i="4"/>
  <c r="AG1326" i="4"/>
  <c r="AG1318" i="4"/>
  <c r="AG1310" i="4"/>
  <c r="AG1302" i="4"/>
  <c r="AG1316" i="4"/>
  <c r="AG1323" i="4"/>
  <c r="AG1315" i="4"/>
  <c r="AG1337" i="4"/>
  <c r="AG1329" i="4"/>
  <c r="AG1305" i="4"/>
  <c r="AG1333" i="4"/>
  <c r="AG1325" i="4"/>
  <c r="AG1317" i="4"/>
  <c r="AG1309" i="4"/>
  <c r="AM1314" i="4"/>
  <c r="AP1307" i="4" s="1"/>
  <c r="AM1306" i="4"/>
  <c r="AP1306" i="4" s="1"/>
  <c r="AM1322" i="4"/>
  <c r="AP1308" i="4" s="1"/>
  <c r="AQ1276" i="4"/>
  <c r="AR1273" i="4"/>
  <c r="AU1276" i="4"/>
  <c r="AV1273" i="4"/>
  <c r="AI1276" i="4"/>
  <c r="B1281" i="4" s="1"/>
  <c r="AV1129" i="4"/>
  <c r="K1069" i="4"/>
  <c r="AW1129" i="4" s="1"/>
  <c r="K1070" i="4"/>
  <c r="AX1129" i="4" s="1"/>
  <c r="K1071" i="4"/>
  <c r="AY1129" i="4" s="1"/>
  <c r="K1072" i="4"/>
  <c r="AZ1129" i="4" s="1"/>
  <c r="K1073" i="4"/>
  <c r="BA1129" i="4" s="1"/>
  <c r="K1074" i="4"/>
  <c r="BB1129" i="4" s="1"/>
  <c r="K1075" i="4"/>
  <c r="BC1129" i="4" s="1"/>
  <c r="K1076" i="4"/>
  <c r="BD1129" i="4" s="1"/>
  <c r="K1077" i="4"/>
  <c r="BE1129" i="4" s="1"/>
  <c r="BF1033" i="4"/>
  <c r="BE1033" i="4"/>
  <c r="BD1033" i="4"/>
  <c r="BC1033" i="4"/>
  <c r="BB1033" i="4"/>
  <c r="BA1033" i="4"/>
  <c r="BF1032" i="4"/>
  <c r="BE1032" i="4"/>
  <c r="BD1032" i="4"/>
  <c r="BC1032" i="4"/>
  <c r="BB1032" i="4"/>
  <c r="BA1032" i="4"/>
  <c r="BD1031" i="4"/>
  <c r="BC1031" i="4"/>
  <c r="BB1031" i="4"/>
  <c r="BA1031" i="4"/>
  <c r="BE1031" i="4"/>
  <c r="AU1031" i="4"/>
  <c r="AV1033" i="4"/>
  <c r="AV1032" i="4"/>
  <c r="AU1033" i="4"/>
  <c r="AU1032" i="4"/>
  <c r="AV1031" i="4"/>
  <c r="BF1031" i="4"/>
  <c r="AJ857" i="4"/>
  <c r="AP840" i="4"/>
  <c r="B846" i="4" s="1"/>
  <c r="AP814" i="4"/>
  <c r="B821" i="4" s="1"/>
  <c r="AG785" i="4"/>
  <c r="B800" i="4" s="1"/>
  <c r="AG760" i="4"/>
  <c r="B768" i="4" s="1"/>
  <c r="AL680" i="4"/>
  <c r="AL681" i="4"/>
  <c r="AL682" i="4"/>
  <c r="AL683" i="4"/>
  <c r="AL684" i="4"/>
  <c r="AL685" i="4"/>
  <c r="AL686" i="4"/>
  <c r="AL687" i="4"/>
  <c r="AL688" i="4"/>
  <c r="AL689" i="4"/>
  <c r="AL690" i="4"/>
  <c r="AL691" i="4"/>
  <c r="AL692" i="4"/>
  <c r="AL693" i="4"/>
  <c r="AL694" i="4"/>
  <c r="AL695" i="4"/>
  <c r="AL696" i="4"/>
  <c r="AL697" i="4"/>
  <c r="AL698" i="4"/>
  <c r="AL699" i="4"/>
  <c r="AL700" i="4"/>
  <c r="AL701" i="4"/>
  <c r="AL702" i="4"/>
  <c r="AL703" i="4"/>
  <c r="AL704" i="4"/>
  <c r="AL705" i="4"/>
  <c r="AL706" i="4"/>
  <c r="AL707" i="4"/>
  <c r="AL708" i="4"/>
  <c r="AL709" i="4"/>
  <c r="AL710" i="4"/>
  <c r="AL711" i="4"/>
  <c r="AL712" i="4"/>
  <c r="AL713" i="4"/>
  <c r="AL714" i="4"/>
  <c r="AL715" i="4"/>
  <c r="AL716" i="4"/>
  <c r="AL717" i="4"/>
  <c r="AL718" i="4"/>
  <c r="AL719" i="4"/>
  <c r="AL720" i="4"/>
  <c r="AL721" i="4"/>
  <c r="AL722" i="4"/>
  <c r="AL723" i="4"/>
  <c r="AL724" i="4"/>
  <c r="AL725" i="4"/>
  <c r="AL726" i="4"/>
  <c r="AL727" i="4"/>
  <c r="AL728" i="4"/>
  <c r="AL729" i="4"/>
  <c r="AL730" i="4"/>
  <c r="AL731" i="4"/>
  <c r="AL732" i="4"/>
  <c r="AL733" i="4"/>
  <c r="AL734" i="4"/>
  <c r="AL735" i="4"/>
  <c r="AL736" i="4"/>
  <c r="AL737" i="4"/>
  <c r="AL738" i="4"/>
  <c r="AL679" i="4"/>
  <c r="B1403" i="4" l="1"/>
  <c r="AQ1306" i="4"/>
  <c r="AP1310" i="4"/>
  <c r="B1347" i="4" s="1"/>
  <c r="B1348" i="4"/>
  <c r="AM679" i="4"/>
  <c r="AL739" i="4"/>
  <c r="B745" i="4" s="1"/>
  <c r="AG1339" i="4"/>
  <c r="B1351" i="4" s="1"/>
  <c r="AG1064" i="4"/>
  <c r="AG1067" i="4" l="1"/>
  <c r="AG1069" i="4"/>
  <c r="AG1077" i="4"/>
  <c r="AG1076" i="4"/>
  <c r="AG1070" i="4"/>
  <c r="AG1073" i="4"/>
  <c r="AG1068" i="4"/>
  <c r="AG1071" i="4"/>
  <c r="AG1075" i="4"/>
  <c r="AG1072" i="4"/>
  <c r="AG1074" i="4"/>
  <c r="BM505" i="4"/>
  <c r="BL505" i="4"/>
  <c r="BK505" i="4"/>
  <c r="BJ505" i="4"/>
  <c r="BI505" i="4"/>
  <c r="BH505" i="4"/>
  <c r="AG675" i="4"/>
  <c r="AI677" i="4"/>
  <c r="AO683" i="4" l="1"/>
  <c r="AO691" i="4"/>
  <c r="AO699" i="4"/>
  <c r="AO707" i="4"/>
  <c r="AO715" i="4"/>
  <c r="AO723" i="4"/>
  <c r="AO731" i="4"/>
  <c r="AO679" i="4"/>
  <c r="AO692" i="4"/>
  <c r="AO700" i="4"/>
  <c r="AO716" i="4"/>
  <c r="AO724" i="4"/>
  <c r="AO685" i="4"/>
  <c r="AO693" i="4"/>
  <c r="AO701" i="4"/>
  <c r="AO709" i="4"/>
  <c r="AO717" i="4"/>
  <c r="AO725" i="4"/>
  <c r="AO733" i="4"/>
  <c r="AO711" i="4"/>
  <c r="AO735" i="4"/>
  <c r="AO680" i="4"/>
  <c r="AO688" i="4"/>
  <c r="AO696" i="4"/>
  <c r="AO712" i="4"/>
  <c r="AO720" i="4"/>
  <c r="AO736" i="4"/>
  <c r="AO705" i="4"/>
  <c r="AO721" i="4"/>
  <c r="AO682" i="4"/>
  <c r="AO698" i="4"/>
  <c r="AO714" i="4"/>
  <c r="AO730" i="4"/>
  <c r="AO684" i="4"/>
  <c r="AO708" i="4"/>
  <c r="AO732" i="4"/>
  <c r="AO686" i="4"/>
  <c r="AO694" i="4"/>
  <c r="AO702" i="4"/>
  <c r="AO710" i="4"/>
  <c r="AO718" i="4"/>
  <c r="AO726" i="4"/>
  <c r="AO734" i="4"/>
  <c r="AO687" i="4"/>
  <c r="AO695" i="4"/>
  <c r="AO703" i="4"/>
  <c r="AO719" i="4"/>
  <c r="AO727" i="4"/>
  <c r="AO728" i="4"/>
  <c r="AO689" i="4"/>
  <c r="AO729" i="4"/>
  <c r="AO690" i="4"/>
  <c r="AO706" i="4"/>
  <c r="AO722" i="4"/>
  <c r="AO704" i="4"/>
  <c r="AO681" i="4"/>
  <c r="AO697" i="4"/>
  <c r="AO713" i="4"/>
  <c r="AO737" i="4"/>
  <c r="AO738" i="4"/>
  <c r="BN505" i="4"/>
  <c r="B519" i="4" s="1"/>
  <c r="AG1078" i="4"/>
  <c r="B1080" i="4" s="1"/>
  <c r="AJ677" i="4"/>
  <c r="B744" i="4" s="1"/>
  <c r="AG677" i="4"/>
  <c r="AG662" i="4"/>
  <c r="AI664" i="4"/>
  <c r="AH664" i="4"/>
  <c r="AG664" i="4"/>
  <c r="AY612" i="4"/>
  <c r="BM614" i="4"/>
  <c r="BM613" i="4"/>
  <c r="BM612" i="4"/>
  <c r="BA612" i="4"/>
  <c r="BB612" i="4"/>
  <c r="BC612" i="4"/>
  <c r="BD612" i="4"/>
  <c r="BE612" i="4"/>
  <c r="BF612" i="4"/>
  <c r="BG612" i="4"/>
  <c r="BH612" i="4"/>
  <c r="BI612" i="4"/>
  <c r="BJ612" i="4"/>
  <c r="BK612" i="4"/>
  <c r="BL612" i="4"/>
  <c r="AZ612" i="4"/>
  <c r="AX612" i="4"/>
  <c r="AW612" i="4"/>
  <c r="AV612" i="4"/>
  <c r="AU612" i="4"/>
  <c r="BL613" i="4"/>
  <c r="BK613" i="4"/>
  <c r="BJ613" i="4"/>
  <c r="BI613" i="4"/>
  <c r="BH613" i="4"/>
  <c r="BK614" i="4"/>
  <c r="BL614" i="4"/>
  <c r="BD613" i="4"/>
  <c r="AX613" i="4"/>
  <c r="AW613" i="4"/>
  <c r="AV613" i="4"/>
  <c r="AU613" i="4"/>
  <c r="AY613" i="4"/>
  <c r="AZ613" i="4"/>
  <c r="BA613" i="4"/>
  <c r="BB613" i="4"/>
  <c r="BC613" i="4"/>
  <c r="BE613" i="4"/>
  <c r="BF613" i="4"/>
  <c r="BG613" i="4"/>
  <c r="AV614" i="4"/>
  <c r="AW614" i="4"/>
  <c r="AX614" i="4"/>
  <c r="AY614" i="4"/>
  <c r="AZ614" i="4"/>
  <c r="BA614" i="4"/>
  <c r="BB614" i="4"/>
  <c r="BC614" i="4"/>
  <c r="BD614" i="4"/>
  <c r="BE614" i="4"/>
  <c r="BF614" i="4"/>
  <c r="BG614" i="4"/>
  <c r="BH614" i="4"/>
  <c r="BI614" i="4"/>
  <c r="BJ614" i="4"/>
  <c r="AU614" i="4"/>
  <c r="AX533" i="4"/>
  <c r="AW533" i="4"/>
  <c r="AV533" i="4"/>
  <c r="AU533" i="4"/>
  <c r="AX532" i="4"/>
  <c r="AW532" i="4"/>
  <c r="AV532" i="4"/>
  <c r="AU532" i="4"/>
  <c r="AU531" i="4"/>
  <c r="AX531" i="4"/>
  <c r="AW531" i="4"/>
  <c r="AV531" i="4"/>
  <c r="BF507" i="4"/>
  <c r="BE507" i="4"/>
  <c r="BD507" i="4"/>
  <c r="BC507" i="4"/>
  <c r="BB507" i="4"/>
  <c r="BA507" i="4"/>
  <c r="BF506" i="4"/>
  <c r="BE506" i="4"/>
  <c r="BD506" i="4"/>
  <c r="BC506" i="4"/>
  <c r="BB506" i="4"/>
  <c r="BA506" i="4"/>
  <c r="BF505" i="4"/>
  <c r="BE505" i="4"/>
  <c r="BD505" i="4"/>
  <c r="BC505" i="4"/>
  <c r="BB505" i="4"/>
  <c r="BA505" i="4"/>
  <c r="AX507" i="4"/>
  <c r="AW507" i="4"/>
  <c r="AV507" i="4"/>
  <c r="AU507" i="4"/>
  <c r="AX506" i="4"/>
  <c r="AW506" i="4"/>
  <c r="AV506" i="4"/>
  <c r="AU506" i="4"/>
  <c r="AX505" i="4"/>
  <c r="AW505" i="4"/>
  <c r="AV505" i="4"/>
  <c r="AU505" i="4"/>
  <c r="AX486" i="4"/>
  <c r="AW486" i="4"/>
  <c r="AV486" i="4"/>
  <c r="AU486" i="4"/>
  <c r="AX453" i="4"/>
  <c r="AW453" i="4"/>
  <c r="AV453" i="4"/>
  <c r="AU453" i="4"/>
  <c r="AX452" i="4"/>
  <c r="AW452" i="4"/>
  <c r="AV452" i="4"/>
  <c r="AU452" i="4"/>
  <c r="AX451" i="4"/>
  <c r="AW451" i="4"/>
  <c r="AV451" i="4"/>
  <c r="AU451" i="4"/>
  <c r="AU371" i="4"/>
  <c r="AV371" i="4"/>
  <c r="AW371" i="4"/>
  <c r="AX371" i="4"/>
  <c r="AY371" i="4"/>
  <c r="AZ371" i="4"/>
  <c r="BA371" i="4"/>
  <c r="BB371" i="4"/>
  <c r="BC371" i="4"/>
  <c r="BD371" i="4"/>
  <c r="BE371" i="4"/>
  <c r="BF371" i="4"/>
  <c r="BG371" i="4"/>
  <c r="BH371" i="4"/>
  <c r="AU370" i="4"/>
  <c r="AV370" i="4"/>
  <c r="AW370" i="4"/>
  <c r="AX370" i="4"/>
  <c r="AY370" i="4"/>
  <c r="AZ370" i="4"/>
  <c r="BA370" i="4"/>
  <c r="BB370" i="4"/>
  <c r="BC370" i="4"/>
  <c r="BD370" i="4"/>
  <c r="BE370" i="4"/>
  <c r="BF370" i="4"/>
  <c r="BG370" i="4"/>
  <c r="BH370" i="4"/>
  <c r="AU369" i="4"/>
  <c r="BH369" i="4"/>
  <c r="BG369" i="4"/>
  <c r="BF369" i="4"/>
  <c r="BE369" i="4"/>
  <c r="BD369" i="4"/>
  <c r="BC369" i="4"/>
  <c r="BB369" i="4"/>
  <c r="BA369" i="4"/>
  <c r="AZ369" i="4"/>
  <c r="AY369" i="4"/>
  <c r="AX369" i="4"/>
  <c r="AW369" i="4"/>
  <c r="AV369" i="4"/>
  <c r="AX342" i="4"/>
  <c r="BD343" i="4"/>
  <c r="BF343" i="4"/>
  <c r="BB343" i="4"/>
  <c r="AX343" i="4"/>
  <c r="AW343" i="4"/>
  <c r="AV343" i="4"/>
  <c r="AU343" i="4"/>
  <c r="AY343" i="4"/>
  <c r="AZ343" i="4"/>
  <c r="BA343" i="4"/>
  <c r="BC343" i="4"/>
  <c r="BE343" i="4"/>
  <c r="BG343" i="4"/>
  <c r="BH343" i="4"/>
  <c r="AY342" i="4"/>
  <c r="AW342" i="4"/>
  <c r="AV342" i="4"/>
  <c r="AU342" i="4"/>
  <c r="AZ342" i="4"/>
  <c r="BA342" i="4"/>
  <c r="BB342" i="4"/>
  <c r="BC342" i="4"/>
  <c r="BD342" i="4"/>
  <c r="BE342" i="4"/>
  <c r="BF342" i="4"/>
  <c r="BG342" i="4"/>
  <c r="BH342" i="4"/>
  <c r="BH341" i="4"/>
  <c r="BG341" i="4"/>
  <c r="BF341" i="4"/>
  <c r="BE341" i="4"/>
  <c r="BD341" i="4"/>
  <c r="BC341" i="4"/>
  <c r="BB341" i="4"/>
  <c r="BA341" i="4"/>
  <c r="AZ341" i="4"/>
  <c r="AY341" i="4"/>
  <c r="AX341" i="4"/>
  <c r="AW341" i="4"/>
  <c r="AV341" i="4"/>
  <c r="AU341" i="4"/>
  <c r="AX300" i="4"/>
  <c r="AW300" i="4"/>
  <c r="AV300" i="4"/>
  <c r="AU300" i="4"/>
  <c r="AU298" i="4"/>
  <c r="AY300" i="4"/>
  <c r="AZ300" i="4"/>
  <c r="BA300" i="4"/>
  <c r="BB300" i="4"/>
  <c r="BC300" i="4"/>
  <c r="BD300" i="4"/>
  <c r="BE300" i="4"/>
  <c r="BF300" i="4"/>
  <c r="BG300" i="4"/>
  <c r="BH300" i="4"/>
  <c r="AU299" i="4"/>
  <c r="AV299" i="4"/>
  <c r="AW299" i="4"/>
  <c r="AX299" i="4"/>
  <c r="AY299" i="4"/>
  <c r="AZ299" i="4"/>
  <c r="BA299" i="4"/>
  <c r="BB299" i="4"/>
  <c r="BC299" i="4"/>
  <c r="BD299" i="4"/>
  <c r="BE299" i="4"/>
  <c r="BF299" i="4"/>
  <c r="BG299" i="4"/>
  <c r="BH299" i="4"/>
  <c r="BH298" i="4"/>
  <c r="BG298" i="4"/>
  <c r="BF298" i="4"/>
  <c r="BE298" i="4"/>
  <c r="BD298" i="4"/>
  <c r="BC298" i="4"/>
  <c r="BB298" i="4"/>
  <c r="BA298" i="4"/>
  <c r="AZ298" i="4"/>
  <c r="AY298" i="4"/>
  <c r="AX298" i="4"/>
  <c r="AW298" i="4"/>
  <c r="AV298" i="4"/>
  <c r="AU275" i="4"/>
  <c r="AV275" i="4"/>
  <c r="AW275" i="4"/>
  <c r="AX275" i="4"/>
  <c r="AY275" i="4"/>
  <c r="AZ275" i="4"/>
  <c r="BA275" i="4"/>
  <c r="BB275" i="4"/>
  <c r="BC275" i="4"/>
  <c r="BD275" i="4"/>
  <c r="BE275" i="4"/>
  <c r="BF275" i="4"/>
  <c r="BG275" i="4"/>
  <c r="BH275" i="4"/>
  <c r="AU274" i="4"/>
  <c r="AV274" i="4"/>
  <c r="AW274" i="4"/>
  <c r="AX274" i="4"/>
  <c r="AY274" i="4"/>
  <c r="AZ274" i="4"/>
  <c r="BA274" i="4"/>
  <c r="BB274" i="4"/>
  <c r="BC274" i="4"/>
  <c r="BD274" i="4"/>
  <c r="BE274" i="4"/>
  <c r="BF274" i="4"/>
  <c r="BG274" i="4"/>
  <c r="BH274" i="4"/>
  <c r="BH273" i="4"/>
  <c r="BG273" i="4"/>
  <c r="BF273" i="4"/>
  <c r="BE273" i="4"/>
  <c r="BD273" i="4"/>
  <c r="BC273" i="4"/>
  <c r="BB273" i="4"/>
  <c r="BA273" i="4"/>
  <c r="AZ273" i="4"/>
  <c r="AY273" i="4"/>
  <c r="AX273" i="4"/>
  <c r="AW273" i="4"/>
  <c r="AV273" i="4"/>
  <c r="AU273" i="4"/>
  <c r="AU242" i="4"/>
  <c r="AU241" i="4"/>
  <c r="AU240" i="4"/>
  <c r="AV242" i="4"/>
  <c r="AW242" i="4"/>
  <c r="AX242" i="4"/>
  <c r="AY242" i="4"/>
  <c r="AZ242" i="4"/>
  <c r="BA242" i="4"/>
  <c r="BB242" i="4"/>
  <c r="BC242" i="4"/>
  <c r="BD242" i="4"/>
  <c r="BE242" i="4"/>
  <c r="BF242" i="4"/>
  <c r="BG242" i="4"/>
  <c r="BH242" i="4"/>
  <c r="AV241" i="4"/>
  <c r="AW241" i="4"/>
  <c r="AX241" i="4"/>
  <c r="AY241" i="4"/>
  <c r="AZ241" i="4"/>
  <c r="BA241" i="4"/>
  <c r="BB241" i="4"/>
  <c r="BC241" i="4"/>
  <c r="BD241" i="4"/>
  <c r="BE241" i="4"/>
  <c r="BF241" i="4"/>
  <c r="BG241" i="4"/>
  <c r="BH241" i="4"/>
  <c r="BH240" i="4"/>
  <c r="BG240" i="4"/>
  <c r="BF240" i="4"/>
  <c r="BE240" i="4"/>
  <c r="BD240" i="4"/>
  <c r="BC240" i="4"/>
  <c r="BB240" i="4"/>
  <c r="BA240" i="4"/>
  <c r="AZ240" i="4"/>
  <c r="AY240" i="4"/>
  <c r="AX240" i="4"/>
  <c r="AW240" i="4"/>
  <c r="AV240" i="4"/>
  <c r="AU216" i="4"/>
  <c r="AV216" i="4"/>
  <c r="AW216" i="4"/>
  <c r="AX216" i="4"/>
  <c r="AY216" i="4"/>
  <c r="AZ216" i="4"/>
  <c r="BA216" i="4"/>
  <c r="BB216" i="4"/>
  <c r="BC216" i="4"/>
  <c r="BD216" i="4"/>
  <c r="BE216" i="4"/>
  <c r="BF216" i="4"/>
  <c r="BG216" i="4"/>
  <c r="BH216" i="4"/>
  <c r="AU215" i="4"/>
  <c r="AV215" i="4"/>
  <c r="AW215" i="4"/>
  <c r="AX215" i="4"/>
  <c r="AY215" i="4"/>
  <c r="AZ215" i="4"/>
  <c r="BA215" i="4"/>
  <c r="BB215" i="4"/>
  <c r="BC215" i="4"/>
  <c r="BD215" i="4"/>
  <c r="BE215" i="4"/>
  <c r="BF215" i="4"/>
  <c r="BG215" i="4"/>
  <c r="BH215" i="4"/>
  <c r="BH214" i="4"/>
  <c r="BG214" i="4"/>
  <c r="BF214" i="4"/>
  <c r="BE214" i="4"/>
  <c r="BD214" i="4"/>
  <c r="BC214" i="4"/>
  <c r="BB214" i="4"/>
  <c r="BA214" i="4"/>
  <c r="AZ214" i="4"/>
  <c r="AY214" i="4"/>
  <c r="AX214" i="4"/>
  <c r="AW214" i="4"/>
  <c r="AV214" i="4"/>
  <c r="AU214" i="4"/>
  <c r="BH194" i="4"/>
  <c r="BG194" i="4"/>
  <c r="BF194" i="4"/>
  <c r="BE194" i="4"/>
  <c r="BD194" i="4"/>
  <c r="BC194" i="4"/>
  <c r="BB194" i="4"/>
  <c r="BA194" i="4"/>
  <c r="AZ194" i="4"/>
  <c r="AY194" i="4"/>
  <c r="AX194" i="4"/>
  <c r="AW194" i="4"/>
  <c r="AV194" i="4"/>
  <c r="AU194" i="4"/>
  <c r="BH193" i="4"/>
  <c r="BG193" i="4"/>
  <c r="BF193" i="4"/>
  <c r="BE193" i="4"/>
  <c r="BD193" i="4"/>
  <c r="BC193" i="4"/>
  <c r="BB193" i="4"/>
  <c r="BA193" i="4"/>
  <c r="AZ193" i="4"/>
  <c r="AY193" i="4"/>
  <c r="AX193" i="4"/>
  <c r="AW193" i="4"/>
  <c r="AV193" i="4"/>
  <c r="AU193" i="4"/>
  <c r="AU192" i="4"/>
  <c r="BH192" i="4"/>
  <c r="BG192" i="4"/>
  <c r="BF192" i="4"/>
  <c r="BE192" i="4"/>
  <c r="BD192" i="4"/>
  <c r="BC192" i="4"/>
  <c r="BB192" i="4"/>
  <c r="BA192" i="4"/>
  <c r="AZ192" i="4"/>
  <c r="AY192" i="4"/>
  <c r="AX192" i="4"/>
  <c r="AW192" i="4"/>
  <c r="AV192" i="4"/>
  <c r="BH171" i="4"/>
  <c r="BG171" i="4"/>
  <c r="BF171" i="4"/>
  <c r="BE171" i="4"/>
  <c r="BD171" i="4"/>
  <c r="BC171" i="4"/>
  <c r="BB171" i="4"/>
  <c r="BA171" i="4"/>
  <c r="AZ171" i="4"/>
  <c r="AY171" i="4"/>
  <c r="AX171" i="4"/>
  <c r="AW171" i="4"/>
  <c r="AV171" i="4"/>
  <c r="AU171" i="4"/>
  <c r="AP614" i="4"/>
  <c r="AP615" i="4"/>
  <c r="AP616" i="4"/>
  <c r="AP617" i="4"/>
  <c r="AP618" i="4"/>
  <c r="AP619" i="4"/>
  <c r="AP620" i="4"/>
  <c r="AP621" i="4"/>
  <c r="AP622" i="4"/>
  <c r="AP623" i="4"/>
  <c r="AP624" i="4"/>
  <c r="AP613" i="4"/>
  <c r="AL614" i="4"/>
  <c r="AL615" i="4"/>
  <c r="AL616" i="4"/>
  <c r="AL617" i="4"/>
  <c r="AL618" i="4"/>
  <c r="AL619" i="4"/>
  <c r="AL620" i="4"/>
  <c r="AL621" i="4"/>
  <c r="AL622" i="4"/>
  <c r="AL623" i="4"/>
  <c r="AL624" i="4"/>
  <c r="AL613" i="4"/>
  <c r="AP588" i="4"/>
  <c r="AL588" i="4"/>
  <c r="AP371" i="4"/>
  <c r="AP372" i="4"/>
  <c r="AP373" i="4"/>
  <c r="AP374" i="4"/>
  <c r="AP375" i="4"/>
  <c r="AP376" i="4"/>
  <c r="AP377" i="4"/>
  <c r="AP378" i="4"/>
  <c r="AP379" i="4"/>
  <c r="AP380" i="4"/>
  <c r="AP381" i="4"/>
  <c r="AP382" i="4"/>
  <c r="AP383" i="4"/>
  <c r="AP384" i="4"/>
  <c r="AP385" i="4"/>
  <c r="AP386" i="4"/>
  <c r="AP387" i="4"/>
  <c r="AP388" i="4"/>
  <c r="AP389" i="4"/>
  <c r="AP390" i="4"/>
  <c r="AP391" i="4"/>
  <c r="AP392" i="4"/>
  <c r="AP393" i="4"/>
  <c r="AP394" i="4"/>
  <c r="AP395" i="4"/>
  <c r="AP396" i="4"/>
  <c r="AP397" i="4"/>
  <c r="AP398" i="4"/>
  <c r="AP399" i="4"/>
  <c r="AP400" i="4"/>
  <c r="AP401" i="4"/>
  <c r="AP402" i="4"/>
  <c r="AP403" i="4"/>
  <c r="AP404" i="4"/>
  <c r="AP405" i="4"/>
  <c r="AP406" i="4"/>
  <c r="AP407" i="4"/>
  <c r="AP408" i="4"/>
  <c r="AP409" i="4"/>
  <c r="AP410" i="4"/>
  <c r="AP411" i="4"/>
  <c r="AP412" i="4"/>
  <c r="AP413" i="4"/>
  <c r="AP414" i="4"/>
  <c r="AP415" i="4"/>
  <c r="AP416" i="4"/>
  <c r="AP417" i="4"/>
  <c r="AP418" i="4"/>
  <c r="AP419" i="4"/>
  <c r="AP420" i="4"/>
  <c r="AP421" i="4"/>
  <c r="AP422" i="4"/>
  <c r="AP423" i="4"/>
  <c r="AP424" i="4"/>
  <c r="AP425" i="4"/>
  <c r="AP426" i="4"/>
  <c r="AP427" i="4"/>
  <c r="AP428" i="4"/>
  <c r="AP429" i="4"/>
  <c r="AP370" i="4"/>
  <c r="AL371" i="4"/>
  <c r="AL372" i="4"/>
  <c r="AL373" i="4"/>
  <c r="AL374" i="4"/>
  <c r="AL375" i="4"/>
  <c r="AL376" i="4"/>
  <c r="AL377" i="4"/>
  <c r="AL378" i="4"/>
  <c r="AL379" i="4"/>
  <c r="AL380" i="4"/>
  <c r="AL381" i="4"/>
  <c r="AL382" i="4"/>
  <c r="AL383" i="4"/>
  <c r="AL384" i="4"/>
  <c r="AL385" i="4"/>
  <c r="AL386" i="4"/>
  <c r="AL387" i="4"/>
  <c r="AL388" i="4"/>
  <c r="AL389" i="4"/>
  <c r="AL390" i="4"/>
  <c r="AL391" i="4"/>
  <c r="AL392" i="4"/>
  <c r="AL393" i="4"/>
  <c r="AL394" i="4"/>
  <c r="AL395" i="4"/>
  <c r="AL396" i="4"/>
  <c r="AL397" i="4"/>
  <c r="AL398" i="4"/>
  <c r="AL399" i="4"/>
  <c r="AL400" i="4"/>
  <c r="AL401" i="4"/>
  <c r="AL402" i="4"/>
  <c r="AL403" i="4"/>
  <c r="AL404" i="4"/>
  <c r="AL405" i="4"/>
  <c r="AL406" i="4"/>
  <c r="AL407" i="4"/>
  <c r="AL408" i="4"/>
  <c r="AL409" i="4"/>
  <c r="AL410" i="4"/>
  <c r="AL411" i="4"/>
  <c r="AL412" i="4"/>
  <c r="AL413" i="4"/>
  <c r="AL414" i="4"/>
  <c r="AL415" i="4"/>
  <c r="AL416" i="4"/>
  <c r="AL417" i="4"/>
  <c r="AL418" i="4"/>
  <c r="AL419" i="4"/>
  <c r="AL420" i="4"/>
  <c r="AL421" i="4"/>
  <c r="AL422" i="4"/>
  <c r="AL423" i="4"/>
  <c r="AL424" i="4"/>
  <c r="AL425" i="4"/>
  <c r="AL426" i="4"/>
  <c r="AL427" i="4"/>
  <c r="AL428" i="4"/>
  <c r="AL429" i="4"/>
  <c r="AL370" i="4"/>
  <c r="AP343" i="4"/>
  <c r="AP344" i="4"/>
  <c r="AP345" i="4"/>
  <c r="AP346" i="4"/>
  <c r="AP347" i="4"/>
  <c r="AP348" i="4"/>
  <c r="AP349" i="4"/>
  <c r="AP350" i="4"/>
  <c r="AP351" i="4"/>
  <c r="AP352" i="4"/>
  <c r="AP342" i="4"/>
  <c r="AL343" i="4"/>
  <c r="AL344" i="4"/>
  <c r="AL345" i="4"/>
  <c r="AL346" i="4"/>
  <c r="AL347" i="4"/>
  <c r="AL348" i="4"/>
  <c r="AL349" i="4"/>
  <c r="AL350" i="4"/>
  <c r="AL351" i="4"/>
  <c r="AL352" i="4"/>
  <c r="AL342" i="4"/>
  <c r="AP300" i="4"/>
  <c r="AP301" i="4"/>
  <c r="AP302" i="4"/>
  <c r="AP303" i="4"/>
  <c r="AP304" i="4"/>
  <c r="AP305" i="4"/>
  <c r="AP306" i="4"/>
  <c r="AP307" i="4"/>
  <c r="AP308" i="4"/>
  <c r="AP309" i="4"/>
  <c r="AP310" i="4"/>
  <c r="AP311" i="4"/>
  <c r="AP312" i="4"/>
  <c r="AP313" i="4"/>
  <c r="AP314" i="4"/>
  <c r="AP315" i="4"/>
  <c r="AP316" i="4"/>
  <c r="AP317" i="4"/>
  <c r="AP318" i="4"/>
  <c r="AP319" i="4"/>
  <c r="AP320" i="4"/>
  <c r="AP321" i="4"/>
  <c r="AP322" i="4"/>
  <c r="AP323" i="4"/>
  <c r="AP324" i="4"/>
  <c r="AP299" i="4"/>
  <c r="AL300" i="4"/>
  <c r="AL301" i="4"/>
  <c r="AL302" i="4"/>
  <c r="AL303" i="4"/>
  <c r="AL304" i="4"/>
  <c r="AL305" i="4"/>
  <c r="AL306" i="4"/>
  <c r="AL307" i="4"/>
  <c r="AL308" i="4"/>
  <c r="AL309" i="4"/>
  <c r="AL310" i="4"/>
  <c r="AL311" i="4"/>
  <c r="AL312" i="4"/>
  <c r="AL313" i="4"/>
  <c r="AL314" i="4"/>
  <c r="AL315" i="4"/>
  <c r="AL316" i="4"/>
  <c r="AL317" i="4"/>
  <c r="AL318" i="4"/>
  <c r="AL319" i="4"/>
  <c r="AL320" i="4"/>
  <c r="AL321" i="4"/>
  <c r="AL322" i="4"/>
  <c r="AL323" i="4"/>
  <c r="AL324" i="4"/>
  <c r="AL299" i="4"/>
  <c r="AP275" i="4"/>
  <c r="AP276" i="4"/>
  <c r="AP277" i="4"/>
  <c r="AP278" i="4"/>
  <c r="AP279" i="4"/>
  <c r="AP280" i="4"/>
  <c r="AP281" i="4"/>
  <c r="AP274" i="4"/>
  <c r="AL275" i="4"/>
  <c r="AL276" i="4"/>
  <c r="AL277" i="4"/>
  <c r="AL278" i="4"/>
  <c r="AL279" i="4"/>
  <c r="AL280" i="4"/>
  <c r="AL281" i="4"/>
  <c r="AL274" i="4"/>
  <c r="AM274" i="4"/>
  <c r="AP242" i="4"/>
  <c r="AP243" i="4"/>
  <c r="AP244" i="4"/>
  <c r="AP245" i="4"/>
  <c r="AP246" i="4"/>
  <c r="AP247" i="4"/>
  <c r="AP248" i="4"/>
  <c r="AP249" i="4"/>
  <c r="AP250" i="4"/>
  <c r="AP251" i="4"/>
  <c r="AP252" i="4"/>
  <c r="AP253" i="4"/>
  <c r="AP254" i="4"/>
  <c r="AP255" i="4"/>
  <c r="AP256" i="4"/>
  <c r="AP241" i="4"/>
  <c r="AL242" i="4"/>
  <c r="AL243" i="4"/>
  <c r="AL244" i="4"/>
  <c r="AL245" i="4"/>
  <c r="AL246" i="4"/>
  <c r="AL247" i="4"/>
  <c r="AL248" i="4"/>
  <c r="AL249" i="4"/>
  <c r="AL250" i="4"/>
  <c r="AL251" i="4"/>
  <c r="AL252" i="4"/>
  <c r="AL253" i="4"/>
  <c r="AL254" i="4"/>
  <c r="AL255" i="4"/>
  <c r="AL256" i="4"/>
  <c r="AL241" i="4"/>
  <c r="AP216" i="4"/>
  <c r="AP217" i="4"/>
  <c r="AP218" i="4"/>
  <c r="AP219" i="4"/>
  <c r="AP220" i="4"/>
  <c r="AP221" i="4"/>
  <c r="AP222" i="4"/>
  <c r="AP223" i="4"/>
  <c r="AP215" i="4"/>
  <c r="AL216" i="4"/>
  <c r="AL217" i="4"/>
  <c r="AL218" i="4"/>
  <c r="AL219" i="4"/>
  <c r="AL220" i="4"/>
  <c r="AL221" i="4"/>
  <c r="AL222" i="4"/>
  <c r="AL223" i="4"/>
  <c r="AL215" i="4"/>
  <c r="AP193" i="4"/>
  <c r="AL173" i="4"/>
  <c r="AL174" i="4"/>
  <c r="AL175" i="4"/>
  <c r="AL176" i="4"/>
  <c r="AL172" i="4"/>
  <c r="AP176" i="4"/>
  <c r="AP174" i="4"/>
  <c r="AP175" i="4"/>
  <c r="AP172" i="4"/>
  <c r="AP173" i="4"/>
  <c r="AO170" i="4"/>
  <c r="AV172" i="4"/>
  <c r="AW172" i="4"/>
  <c r="AX172" i="4"/>
  <c r="AY172" i="4"/>
  <c r="AZ172" i="4"/>
  <c r="BA172" i="4"/>
  <c r="BB172" i="4"/>
  <c r="BC172" i="4"/>
  <c r="BD172" i="4"/>
  <c r="BE172" i="4"/>
  <c r="BF172" i="4"/>
  <c r="BG172" i="4"/>
  <c r="BH172" i="4"/>
  <c r="AV173" i="4"/>
  <c r="AW173" i="4"/>
  <c r="AX173" i="4"/>
  <c r="AY173" i="4"/>
  <c r="AZ173" i="4"/>
  <c r="BA173" i="4"/>
  <c r="BB173" i="4"/>
  <c r="BC173" i="4"/>
  <c r="BD173" i="4"/>
  <c r="BE173" i="4"/>
  <c r="BF173" i="4"/>
  <c r="BG173" i="4"/>
  <c r="BH173" i="4"/>
  <c r="AU173" i="4"/>
  <c r="AU172" i="4"/>
  <c r="AO739" i="4" l="1"/>
  <c r="B746" i="4" s="1"/>
  <c r="AJ664" i="4"/>
  <c r="B669" i="4" s="1"/>
  <c r="B670" i="4"/>
  <c r="AG150" i="4"/>
  <c r="AH150" i="4"/>
  <c r="AI150" i="4"/>
  <c r="AG151" i="4"/>
  <c r="AH151" i="4"/>
  <c r="AI151" i="4"/>
  <c r="AG152" i="4"/>
  <c r="AH152" i="4"/>
  <c r="AI152" i="4"/>
  <c r="AG153" i="4"/>
  <c r="AH153" i="4"/>
  <c r="AI153" i="4"/>
  <c r="AG154" i="4"/>
  <c r="AH154" i="4"/>
  <c r="AI154" i="4"/>
  <c r="AG155" i="4"/>
  <c r="AH155" i="4"/>
  <c r="AI155" i="4"/>
  <c r="AI149" i="4"/>
  <c r="AH149" i="4"/>
  <c r="AG149" i="4"/>
  <c r="AG147" i="4"/>
  <c r="B162" i="4" s="1"/>
  <c r="AJ150" i="4" l="1"/>
  <c r="AJ152" i="4"/>
  <c r="AJ154" i="4"/>
  <c r="AJ149" i="4"/>
  <c r="AJ155" i="4"/>
  <c r="AJ153" i="4"/>
  <c r="AJ151" i="4"/>
  <c r="I1500" i="4"/>
  <c r="I1494" i="4"/>
  <c r="I1495" i="4"/>
  <c r="I1496" i="4"/>
  <c r="I1497" i="4"/>
  <c r="I1498" i="4"/>
  <c r="I1499" i="4"/>
  <c r="I1501" i="4"/>
  <c r="I1491" i="4"/>
  <c r="AG1415" i="4"/>
  <c r="AG1353" i="4"/>
  <c r="K1274" i="4"/>
  <c r="K1098" i="4"/>
  <c r="BP1129" i="4" s="1"/>
  <c r="K1090" i="4"/>
  <c r="BH1129" i="4" s="1"/>
  <c r="K1091" i="4"/>
  <c r="BI1129" i="4" s="1"/>
  <c r="K1092" i="4"/>
  <c r="BJ1129" i="4" s="1"/>
  <c r="K1093" i="4"/>
  <c r="BK1129" i="4" s="1"/>
  <c r="K1094" i="4"/>
  <c r="BL1129" i="4" s="1"/>
  <c r="K1095" i="4"/>
  <c r="BM1129" i="4" s="1"/>
  <c r="K1096" i="4"/>
  <c r="BN1129" i="4" s="1"/>
  <c r="K1097" i="4"/>
  <c r="BO1129" i="4" s="1"/>
  <c r="K1099" i="4"/>
  <c r="BQ1129" i="4" s="1"/>
  <c r="K1089" i="4"/>
  <c r="AG942" i="4"/>
  <c r="AG611" i="4"/>
  <c r="AG173" i="4"/>
  <c r="AH173" i="4"/>
  <c r="AI173" i="4"/>
  <c r="AK173" i="4"/>
  <c r="AM173" i="4"/>
  <c r="AO173" i="4"/>
  <c r="AQ173" i="4"/>
  <c r="AG174" i="4"/>
  <c r="AH174" i="4"/>
  <c r="AI174" i="4"/>
  <c r="AK174" i="4"/>
  <c r="AM174" i="4"/>
  <c r="AO174" i="4"/>
  <c r="AQ174" i="4"/>
  <c r="AG175" i="4"/>
  <c r="AH175" i="4"/>
  <c r="AI175" i="4"/>
  <c r="AK175" i="4"/>
  <c r="AM175" i="4"/>
  <c r="AO175" i="4"/>
  <c r="AQ175" i="4"/>
  <c r="AG176" i="4"/>
  <c r="AH176" i="4"/>
  <c r="AI176" i="4"/>
  <c r="AK176" i="4"/>
  <c r="AM176" i="4"/>
  <c r="AO176" i="4"/>
  <c r="AQ176" i="4"/>
  <c r="AQ172" i="4"/>
  <c r="AO172" i="4"/>
  <c r="AM172" i="4"/>
  <c r="AK172" i="4"/>
  <c r="AI172" i="4"/>
  <c r="AH172" i="4"/>
  <c r="AG172" i="4"/>
  <c r="AG170" i="4"/>
  <c r="B184" i="4" s="1"/>
  <c r="AG1613" i="4"/>
  <c r="AH1613" i="4"/>
  <c r="AI1613" i="4"/>
  <c r="AG1614" i="4"/>
  <c r="AH1614" i="4"/>
  <c r="AI1614" i="4"/>
  <c r="AG1615" i="4"/>
  <c r="AH1615" i="4"/>
  <c r="AI1615" i="4"/>
  <c r="AG1616" i="4"/>
  <c r="AH1616" i="4"/>
  <c r="AI1616" i="4"/>
  <c r="AG1617" i="4"/>
  <c r="AH1617" i="4"/>
  <c r="AI1617" i="4"/>
  <c r="AG1618" i="4"/>
  <c r="AH1618" i="4"/>
  <c r="AI1618" i="4"/>
  <c r="AG1619" i="4"/>
  <c r="AH1619" i="4"/>
  <c r="AI1619" i="4"/>
  <c r="AG1620" i="4"/>
  <c r="AH1620" i="4"/>
  <c r="AI1620" i="4"/>
  <c r="AG1621" i="4"/>
  <c r="AH1621" i="4"/>
  <c r="AI1621" i="4"/>
  <c r="AG1622" i="4"/>
  <c r="AH1622" i="4"/>
  <c r="AI1622" i="4"/>
  <c r="AG1623" i="4"/>
  <c r="AH1623" i="4"/>
  <c r="AI1623" i="4"/>
  <c r="AG1624" i="4"/>
  <c r="AH1624" i="4"/>
  <c r="AI1624" i="4"/>
  <c r="AG1625" i="4"/>
  <c r="AH1625" i="4"/>
  <c r="AI1625" i="4"/>
  <c r="AG1626" i="4"/>
  <c r="AH1626" i="4"/>
  <c r="AI1626" i="4"/>
  <c r="AG1627" i="4"/>
  <c r="AH1627" i="4"/>
  <c r="AI1627" i="4"/>
  <c r="AG1628" i="4"/>
  <c r="AH1628" i="4"/>
  <c r="AI1628" i="4"/>
  <c r="AG1629" i="4"/>
  <c r="AH1629" i="4"/>
  <c r="AI1629" i="4"/>
  <c r="AG1630" i="4"/>
  <c r="AH1630" i="4"/>
  <c r="AI1630" i="4"/>
  <c r="AG1631" i="4"/>
  <c r="AH1631" i="4"/>
  <c r="AI1631" i="4"/>
  <c r="AG1632" i="4"/>
  <c r="AH1632" i="4"/>
  <c r="AI1632" i="4"/>
  <c r="AG1633" i="4"/>
  <c r="AH1633" i="4"/>
  <c r="AI1633" i="4"/>
  <c r="AG1634" i="4"/>
  <c r="AH1634" i="4"/>
  <c r="AI1634" i="4"/>
  <c r="AG1635" i="4"/>
  <c r="AH1635" i="4"/>
  <c r="AI1635" i="4"/>
  <c r="AG1636" i="4"/>
  <c r="AH1636" i="4"/>
  <c r="AI1636" i="4"/>
  <c r="AG1637" i="4"/>
  <c r="AH1637" i="4"/>
  <c r="AI1637" i="4"/>
  <c r="AG1638" i="4"/>
  <c r="AH1638" i="4"/>
  <c r="AI1638" i="4"/>
  <c r="AG1639" i="4"/>
  <c r="AH1639" i="4"/>
  <c r="AI1639" i="4"/>
  <c r="AG1640" i="4"/>
  <c r="AH1640" i="4"/>
  <c r="AI1640" i="4"/>
  <c r="AG1641" i="4"/>
  <c r="AH1641" i="4"/>
  <c r="AI1641" i="4"/>
  <c r="AG1642" i="4"/>
  <c r="AH1642" i="4"/>
  <c r="AI1642" i="4"/>
  <c r="AG1643" i="4"/>
  <c r="AH1643" i="4"/>
  <c r="AI1643" i="4"/>
  <c r="AG1644" i="4"/>
  <c r="AH1644" i="4"/>
  <c r="AI1644" i="4"/>
  <c r="AG1645" i="4"/>
  <c r="AH1645" i="4"/>
  <c r="AI1645" i="4"/>
  <c r="AG1646" i="4"/>
  <c r="AH1646" i="4"/>
  <c r="AI1646" i="4"/>
  <c r="AG1647" i="4"/>
  <c r="AH1647" i="4"/>
  <c r="AI1647" i="4"/>
  <c r="AG1648" i="4"/>
  <c r="AH1648" i="4"/>
  <c r="AI1648" i="4"/>
  <c r="AG1649" i="4"/>
  <c r="AH1649" i="4"/>
  <c r="AI1649" i="4"/>
  <c r="AG1650" i="4"/>
  <c r="AH1650" i="4"/>
  <c r="AI1650" i="4"/>
  <c r="AG1651" i="4"/>
  <c r="AH1651" i="4"/>
  <c r="AI1651" i="4"/>
  <c r="AG1652" i="4"/>
  <c r="AH1652" i="4"/>
  <c r="AI1652" i="4"/>
  <c r="AG1653" i="4"/>
  <c r="AH1653" i="4"/>
  <c r="AI1653" i="4"/>
  <c r="AG1654" i="4"/>
  <c r="AH1654" i="4"/>
  <c r="AI1654" i="4"/>
  <c r="AG1655" i="4"/>
  <c r="AH1655" i="4"/>
  <c r="AI1655" i="4"/>
  <c r="AG1656" i="4"/>
  <c r="AH1656" i="4"/>
  <c r="AI1656" i="4"/>
  <c r="AG1657" i="4"/>
  <c r="AH1657" i="4"/>
  <c r="AI1657" i="4"/>
  <c r="AG1658" i="4"/>
  <c r="AH1658" i="4"/>
  <c r="AI1658" i="4"/>
  <c r="AG1659" i="4"/>
  <c r="AH1659" i="4"/>
  <c r="AI1659" i="4"/>
  <c r="AG1660" i="4"/>
  <c r="AH1660" i="4"/>
  <c r="AI1660" i="4"/>
  <c r="AG1661" i="4"/>
  <c r="AH1661" i="4"/>
  <c r="AI1661" i="4"/>
  <c r="AG1662" i="4"/>
  <c r="AH1662" i="4"/>
  <c r="AI1662" i="4"/>
  <c r="AG1663" i="4"/>
  <c r="AH1663" i="4"/>
  <c r="AI1663" i="4"/>
  <c r="AG1664" i="4"/>
  <c r="AH1664" i="4"/>
  <c r="AI1664" i="4"/>
  <c r="AG1665" i="4"/>
  <c r="AH1665" i="4"/>
  <c r="AI1665" i="4"/>
  <c r="AG1666" i="4"/>
  <c r="AH1666" i="4"/>
  <c r="AI1666" i="4"/>
  <c r="AG1667" i="4"/>
  <c r="AH1667" i="4"/>
  <c r="AI1667" i="4"/>
  <c r="AG1668" i="4"/>
  <c r="AH1668" i="4"/>
  <c r="AI1668" i="4"/>
  <c r="AG1669" i="4"/>
  <c r="AH1669" i="4"/>
  <c r="AI1669" i="4"/>
  <c r="AG1670" i="4"/>
  <c r="AH1670" i="4"/>
  <c r="AI1670" i="4"/>
  <c r="AG1671" i="4"/>
  <c r="AH1671" i="4"/>
  <c r="AI1671" i="4"/>
  <c r="AI1612" i="4"/>
  <c r="AH1612" i="4"/>
  <c r="AG1612" i="4"/>
  <c r="AG1610" i="4"/>
  <c r="AG1534" i="4"/>
  <c r="AG1537" i="4"/>
  <c r="AH1537" i="4"/>
  <c r="AI1537" i="4"/>
  <c r="AL1537" i="4"/>
  <c r="AM1537" i="4"/>
  <c r="AN1537" i="4"/>
  <c r="AG1538" i="4"/>
  <c r="AH1538" i="4"/>
  <c r="AI1538" i="4"/>
  <c r="AL1538" i="4"/>
  <c r="AM1538" i="4"/>
  <c r="AN1538" i="4"/>
  <c r="AG1539" i="4"/>
  <c r="AH1539" i="4"/>
  <c r="AI1539" i="4"/>
  <c r="AL1539" i="4"/>
  <c r="AM1539" i="4"/>
  <c r="AN1539" i="4"/>
  <c r="AG1540" i="4"/>
  <c r="AH1540" i="4"/>
  <c r="AI1540" i="4"/>
  <c r="AL1540" i="4"/>
  <c r="AM1540" i="4"/>
  <c r="AN1540" i="4"/>
  <c r="AG1541" i="4"/>
  <c r="AH1541" i="4"/>
  <c r="AI1541" i="4"/>
  <c r="AL1541" i="4"/>
  <c r="AM1541" i="4"/>
  <c r="AN1541" i="4"/>
  <c r="AG1542" i="4"/>
  <c r="AH1542" i="4"/>
  <c r="AI1542" i="4"/>
  <c r="AL1542" i="4"/>
  <c r="AM1542" i="4"/>
  <c r="AN1542" i="4"/>
  <c r="AG1543" i="4"/>
  <c r="AH1543" i="4"/>
  <c r="AI1543" i="4"/>
  <c r="AL1543" i="4"/>
  <c r="AM1543" i="4"/>
  <c r="AN1543" i="4"/>
  <c r="AG1544" i="4"/>
  <c r="AH1544" i="4"/>
  <c r="AI1544" i="4"/>
  <c r="AL1544" i="4"/>
  <c r="AM1544" i="4"/>
  <c r="AN1544" i="4"/>
  <c r="AG1545" i="4"/>
  <c r="AH1545" i="4"/>
  <c r="AI1545" i="4"/>
  <c r="AL1545" i="4"/>
  <c r="AM1545" i="4"/>
  <c r="AN1545" i="4"/>
  <c r="AG1546" i="4"/>
  <c r="AH1546" i="4"/>
  <c r="AI1546" i="4"/>
  <c r="AL1546" i="4"/>
  <c r="AM1546" i="4"/>
  <c r="AN1546" i="4"/>
  <c r="AG1547" i="4"/>
  <c r="AH1547" i="4"/>
  <c r="AI1547" i="4"/>
  <c r="AL1547" i="4"/>
  <c r="AM1547" i="4"/>
  <c r="AN1547" i="4"/>
  <c r="AG1548" i="4"/>
  <c r="AH1548" i="4"/>
  <c r="AI1548" i="4"/>
  <c r="AL1548" i="4"/>
  <c r="AM1548" i="4"/>
  <c r="AN1548" i="4"/>
  <c r="AG1549" i="4"/>
  <c r="AH1549" i="4"/>
  <c r="AI1549" i="4"/>
  <c r="AL1549" i="4"/>
  <c r="AM1549" i="4"/>
  <c r="AN1549" i="4"/>
  <c r="AG1550" i="4"/>
  <c r="AH1550" i="4"/>
  <c r="AI1550" i="4"/>
  <c r="AL1550" i="4"/>
  <c r="AM1550" i="4"/>
  <c r="AN1550" i="4"/>
  <c r="AG1551" i="4"/>
  <c r="AH1551" i="4"/>
  <c r="AI1551" i="4"/>
  <c r="AL1551" i="4"/>
  <c r="AM1551" i="4"/>
  <c r="AN1551" i="4"/>
  <c r="AG1552" i="4"/>
  <c r="AH1552" i="4"/>
  <c r="AI1552" i="4"/>
  <c r="AL1552" i="4"/>
  <c r="AM1552" i="4"/>
  <c r="AN1552" i="4"/>
  <c r="AG1553" i="4"/>
  <c r="AH1553" i="4"/>
  <c r="AI1553" i="4"/>
  <c r="AL1553" i="4"/>
  <c r="AM1553" i="4"/>
  <c r="AN1553" i="4"/>
  <c r="AG1554" i="4"/>
  <c r="AH1554" i="4"/>
  <c r="AI1554" i="4"/>
  <c r="AL1554" i="4"/>
  <c r="AM1554" i="4"/>
  <c r="AN1554" i="4"/>
  <c r="AG1555" i="4"/>
  <c r="AH1555" i="4"/>
  <c r="AI1555" i="4"/>
  <c r="AL1555" i="4"/>
  <c r="AM1555" i="4"/>
  <c r="AN1555" i="4"/>
  <c r="AG1556" i="4"/>
  <c r="AH1556" i="4"/>
  <c r="AI1556" i="4"/>
  <c r="AL1556" i="4"/>
  <c r="AM1556" i="4"/>
  <c r="AN1556" i="4"/>
  <c r="AG1557" i="4"/>
  <c r="AH1557" i="4"/>
  <c r="AI1557" i="4"/>
  <c r="AL1557" i="4"/>
  <c r="AM1557" i="4"/>
  <c r="AN1557" i="4"/>
  <c r="AG1558" i="4"/>
  <c r="AH1558" i="4"/>
  <c r="AI1558" i="4"/>
  <c r="AL1558" i="4"/>
  <c r="AM1558" i="4"/>
  <c r="AN1558" i="4"/>
  <c r="AG1559" i="4"/>
  <c r="AH1559" i="4"/>
  <c r="AI1559" i="4"/>
  <c r="AL1559" i="4"/>
  <c r="AM1559" i="4"/>
  <c r="AN1559" i="4"/>
  <c r="AG1560" i="4"/>
  <c r="AH1560" i="4"/>
  <c r="AI1560" i="4"/>
  <c r="AL1560" i="4"/>
  <c r="AM1560" i="4"/>
  <c r="AN1560" i="4"/>
  <c r="AG1561" i="4"/>
  <c r="AH1561" i="4"/>
  <c r="AI1561" i="4"/>
  <c r="AL1561" i="4"/>
  <c r="AM1561" i="4"/>
  <c r="AN1561" i="4"/>
  <c r="AG1562" i="4"/>
  <c r="AH1562" i="4"/>
  <c r="AI1562" i="4"/>
  <c r="AL1562" i="4"/>
  <c r="AM1562" i="4"/>
  <c r="AN1562" i="4"/>
  <c r="AG1563" i="4"/>
  <c r="AH1563" i="4"/>
  <c r="AI1563" i="4"/>
  <c r="AL1563" i="4"/>
  <c r="AM1563" i="4"/>
  <c r="AN1563" i="4"/>
  <c r="AG1564" i="4"/>
  <c r="AH1564" i="4"/>
  <c r="AI1564" i="4"/>
  <c r="AL1564" i="4"/>
  <c r="AM1564" i="4"/>
  <c r="AN1564" i="4"/>
  <c r="AG1565" i="4"/>
  <c r="AH1565" i="4"/>
  <c r="AI1565" i="4"/>
  <c r="AL1565" i="4"/>
  <c r="AM1565" i="4"/>
  <c r="AN1565" i="4"/>
  <c r="AG1566" i="4"/>
  <c r="AH1566" i="4"/>
  <c r="AI1566" i="4"/>
  <c r="AL1566" i="4"/>
  <c r="AM1566" i="4"/>
  <c r="AN1566" i="4"/>
  <c r="AG1567" i="4"/>
  <c r="AH1567" i="4"/>
  <c r="AI1567" i="4"/>
  <c r="AL1567" i="4"/>
  <c r="AM1567" i="4"/>
  <c r="AN1567" i="4"/>
  <c r="AG1568" i="4"/>
  <c r="AH1568" i="4"/>
  <c r="AI1568" i="4"/>
  <c r="AL1568" i="4"/>
  <c r="AM1568" i="4"/>
  <c r="AN1568" i="4"/>
  <c r="AG1569" i="4"/>
  <c r="AH1569" i="4"/>
  <c r="AI1569" i="4"/>
  <c r="AL1569" i="4"/>
  <c r="AM1569" i="4"/>
  <c r="AN1569" i="4"/>
  <c r="AG1570" i="4"/>
  <c r="AH1570" i="4"/>
  <c r="AI1570" i="4"/>
  <c r="AL1570" i="4"/>
  <c r="AM1570" i="4"/>
  <c r="AN1570" i="4"/>
  <c r="AG1571" i="4"/>
  <c r="AH1571" i="4"/>
  <c r="AI1571" i="4"/>
  <c r="AL1571" i="4"/>
  <c r="AM1571" i="4"/>
  <c r="AN1571" i="4"/>
  <c r="AG1572" i="4"/>
  <c r="AH1572" i="4"/>
  <c r="AI1572" i="4"/>
  <c r="AL1572" i="4"/>
  <c r="AM1572" i="4"/>
  <c r="AN1572" i="4"/>
  <c r="AG1573" i="4"/>
  <c r="AH1573" i="4"/>
  <c r="AI1573" i="4"/>
  <c r="AL1573" i="4"/>
  <c r="AM1573" i="4"/>
  <c r="AN1573" i="4"/>
  <c r="AG1574" i="4"/>
  <c r="AH1574" i="4"/>
  <c r="AI1574" i="4"/>
  <c r="AL1574" i="4"/>
  <c r="AM1574" i="4"/>
  <c r="AN1574" i="4"/>
  <c r="AG1575" i="4"/>
  <c r="AH1575" i="4"/>
  <c r="AI1575" i="4"/>
  <c r="AL1575" i="4"/>
  <c r="AM1575" i="4"/>
  <c r="AN1575" i="4"/>
  <c r="AG1576" i="4"/>
  <c r="AH1576" i="4"/>
  <c r="AI1576" i="4"/>
  <c r="AL1576" i="4"/>
  <c r="AM1576" i="4"/>
  <c r="AN1576" i="4"/>
  <c r="AG1577" i="4"/>
  <c r="AH1577" i="4"/>
  <c r="AI1577" i="4"/>
  <c r="AL1577" i="4"/>
  <c r="AM1577" i="4"/>
  <c r="AN1577" i="4"/>
  <c r="AG1578" i="4"/>
  <c r="AH1578" i="4"/>
  <c r="AI1578" i="4"/>
  <c r="AL1578" i="4"/>
  <c r="AM1578" i="4"/>
  <c r="AN1578" i="4"/>
  <c r="AG1579" i="4"/>
  <c r="AH1579" i="4"/>
  <c r="AI1579" i="4"/>
  <c r="AL1579" i="4"/>
  <c r="AM1579" i="4"/>
  <c r="AN1579" i="4"/>
  <c r="AG1580" i="4"/>
  <c r="AH1580" i="4"/>
  <c r="AI1580" i="4"/>
  <c r="AL1580" i="4"/>
  <c r="AM1580" i="4"/>
  <c r="AN1580" i="4"/>
  <c r="AG1581" i="4"/>
  <c r="AH1581" i="4"/>
  <c r="AI1581" i="4"/>
  <c r="AL1581" i="4"/>
  <c r="AM1581" i="4"/>
  <c r="AN1581" i="4"/>
  <c r="AG1582" i="4"/>
  <c r="AH1582" i="4"/>
  <c r="AI1582" i="4"/>
  <c r="AL1582" i="4"/>
  <c r="AM1582" i="4"/>
  <c r="AN1582" i="4"/>
  <c r="AG1583" i="4"/>
  <c r="AH1583" i="4"/>
  <c r="AI1583" i="4"/>
  <c r="AL1583" i="4"/>
  <c r="AM1583" i="4"/>
  <c r="AN1583" i="4"/>
  <c r="AG1584" i="4"/>
  <c r="AH1584" i="4"/>
  <c r="AI1584" i="4"/>
  <c r="AL1584" i="4"/>
  <c r="AM1584" i="4"/>
  <c r="AN1584" i="4"/>
  <c r="AG1585" i="4"/>
  <c r="AH1585" i="4"/>
  <c r="AI1585" i="4"/>
  <c r="AL1585" i="4"/>
  <c r="AM1585" i="4"/>
  <c r="AN1585" i="4"/>
  <c r="AG1586" i="4"/>
  <c r="AH1586" i="4"/>
  <c r="AI1586" i="4"/>
  <c r="AL1586" i="4"/>
  <c r="AM1586" i="4"/>
  <c r="AN1586" i="4"/>
  <c r="AG1587" i="4"/>
  <c r="AH1587" i="4"/>
  <c r="AI1587" i="4"/>
  <c r="AL1587" i="4"/>
  <c r="AM1587" i="4"/>
  <c r="AN1587" i="4"/>
  <c r="AG1588" i="4"/>
  <c r="AH1588" i="4"/>
  <c r="AI1588" i="4"/>
  <c r="AL1588" i="4"/>
  <c r="AM1588" i="4"/>
  <c r="AN1588" i="4"/>
  <c r="AG1589" i="4"/>
  <c r="AH1589" i="4"/>
  <c r="AI1589" i="4"/>
  <c r="AL1589" i="4"/>
  <c r="AM1589" i="4"/>
  <c r="AN1589" i="4"/>
  <c r="AG1590" i="4"/>
  <c r="AH1590" i="4"/>
  <c r="AI1590" i="4"/>
  <c r="AL1590" i="4"/>
  <c r="AM1590" i="4"/>
  <c r="AN1590" i="4"/>
  <c r="AG1591" i="4"/>
  <c r="AH1591" i="4"/>
  <c r="AI1591" i="4"/>
  <c r="AL1591" i="4"/>
  <c r="AM1591" i="4"/>
  <c r="AN1591" i="4"/>
  <c r="AG1592" i="4"/>
  <c r="AH1592" i="4"/>
  <c r="AI1592" i="4"/>
  <c r="AL1592" i="4"/>
  <c r="AM1592" i="4"/>
  <c r="AN1592" i="4"/>
  <c r="AG1593" i="4"/>
  <c r="AH1593" i="4"/>
  <c r="AI1593" i="4"/>
  <c r="AL1593" i="4"/>
  <c r="AM1593" i="4"/>
  <c r="AN1593" i="4"/>
  <c r="AG1594" i="4"/>
  <c r="AH1594" i="4"/>
  <c r="AI1594" i="4"/>
  <c r="AL1594" i="4"/>
  <c r="AM1594" i="4"/>
  <c r="AN1594" i="4"/>
  <c r="AG1595" i="4"/>
  <c r="AH1595" i="4"/>
  <c r="AI1595" i="4"/>
  <c r="AL1595" i="4"/>
  <c r="AM1595" i="4"/>
  <c r="AN1595" i="4"/>
  <c r="AN1536" i="4"/>
  <c r="AM1536" i="4"/>
  <c r="AL1536" i="4"/>
  <c r="AI1536" i="4"/>
  <c r="AH1536" i="4"/>
  <c r="AG1536" i="4"/>
  <c r="AG1517" i="4"/>
  <c r="BF1519" i="4"/>
  <c r="BE1519" i="4"/>
  <c r="BD1519" i="4"/>
  <c r="BB1519" i="4"/>
  <c r="BA1519" i="4"/>
  <c r="AZ1519" i="4"/>
  <c r="AW1519" i="4"/>
  <c r="AR1519" i="4"/>
  <c r="AQ1519" i="4"/>
  <c r="AP1519" i="4"/>
  <c r="AN1519" i="4"/>
  <c r="AM1519" i="4"/>
  <c r="AL1519" i="4"/>
  <c r="AI1519" i="4"/>
  <c r="AH1519" i="4"/>
  <c r="AG1519" i="4"/>
  <c r="AG1492" i="4"/>
  <c r="AI1492" i="4"/>
  <c r="AL1492" i="4"/>
  <c r="AN1492" i="4"/>
  <c r="AG1493" i="4"/>
  <c r="AI1493" i="4"/>
  <c r="AL1493" i="4"/>
  <c r="AN1493" i="4"/>
  <c r="AG1494" i="4"/>
  <c r="AI1494" i="4"/>
  <c r="AL1494" i="4"/>
  <c r="AN1494" i="4"/>
  <c r="AG1495" i="4"/>
  <c r="AI1495" i="4"/>
  <c r="AL1495" i="4"/>
  <c r="AN1495" i="4"/>
  <c r="AG1496" i="4"/>
  <c r="AI1496" i="4"/>
  <c r="AL1496" i="4"/>
  <c r="AN1496" i="4"/>
  <c r="AG1497" i="4"/>
  <c r="AI1497" i="4"/>
  <c r="AL1497" i="4"/>
  <c r="AN1497" i="4"/>
  <c r="AG1498" i="4"/>
  <c r="AI1498" i="4"/>
  <c r="AL1498" i="4"/>
  <c r="AN1498" i="4"/>
  <c r="AG1499" i="4"/>
  <c r="AI1499" i="4"/>
  <c r="AL1499" i="4"/>
  <c r="AN1499" i="4"/>
  <c r="AG1500" i="4"/>
  <c r="AI1500" i="4"/>
  <c r="AL1500" i="4"/>
  <c r="AN1500" i="4"/>
  <c r="AG1501" i="4"/>
  <c r="AI1501" i="4"/>
  <c r="AL1501" i="4"/>
  <c r="AN1501" i="4"/>
  <c r="AN1491" i="4"/>
  <c r="AL1491" i="4"/>
  <c r="AI1491" i="4"/>
  <c r="AG1491" i="4"/>
  <c r="AI1462" i="4"/>
  <c r="AH1462" i="4"/>
  <c r="AG1462" i="4"/>
  <c r="AI1459" i="4"/>
  <c r="AH1459" i="4"/>
  <c r="AG1454" i="4"/>
  <c r="AU1458" i="4" s="1"/>
  <c r="AG1191" i="4"/>
  <c r="AG1120" i="4"/>
  <c r="AG1194" i="4"/>
  <c r="AI1194" i="4"/>
  <c r="AN1194" i="4"/>
  <c r="AP1194" i="4"/>
  <c r="AG1195" i="4"/>
  <c r="AI1195" i="4"/>
  <c r="AN1195" i="4"/>
  <c r="AP1195" i="4"/>
  <c r="AG1196" i="4"/>
  <c r="AI1196" i="4"/>
  <c r="AN1196" i="4"/>
  <c r="AP1196" i="4"/>
  <c r="AG1197" i="4"/>
  <c r="AI1197" i="4"/>
  <c r="AN1197" i="4"/>
  <c r="AP1197" i="4"/>
  <c r="AG1198" i="4"/>
  <c r="AI1198" i="4"/>
  <c r="AN1198" i="4"/>
  <c r="AP1198" i="4"/>
  <c r="AG1199" i="4"/>
  <c r="AI1199" i="4"/>
  <c r="AN1199" i="4"/>
  <c r="AP1199" i="4"/>
  <c r="AG1200" i="4"/>
  <c r="AI1200" i="4"/>
  <c r="AN1200" i="4"/>
  <c r="AP1200" i="4"/>
  <c r="AG1201" i="4"/>
  <c r="AI1201" i="4"/>
  <c r="AN1201" i="4"/>
  <c r="AP1201" i="4"/>
  <c r="AG1202" i="4"/>
  <c r="AI1202" i="4"/>
  <c r="AN1202" i="4"/>
  <c r="AP1202" i="4"/>
  <c r="AG1203" i="4"/>
  <c r="AI1203" i="4"/>
  <c r="AN1203" i="4"/>
  <c r="AP1203" i="4"/>
  <c r="AG1204" i="4"/>
  <c r="AI1204" i="4"/>
  <c r="AN1204" i="4"/>
  <c r="AP1204" i="4"/>
  <c r="AG1205" i="4"/>
  <c r="AI1205" i="4"/>
  <c r="AN1205" i="4"/>
  <c r="AP1205" i="4"/>
  <c r="AG1206" i="4"/>
  <c r="AI1206" i="4"/>
  <c r="AN1206" i="4"/>
  <c r="AP1206" i="4"/>
  <c r="AG1207" i="4"/>
  <c r="AI1207" i="4"/>
  <c r="AN1207" i="4"/>
  <c r="AP1207" i="4"/>
  <c r="AG1208" i="4"/>
  <c r="AI1208" i="4"/>
  <c r="AN1208" i="4"/>
  <c r="AP1208" i="4"/>
  <c r="AG1209" i="4"/>
  <c r="AI1209" i="4"/>
  <c r="AN1209" i="4"/>
  <c r="AP1209" i="4"/>
  <c r="AG1210" i="4"/>
  <c r="AI1210" i="4"/>
  <c r="AN1210" i="4"/>
  <c r="AP1210" i="4"/>
  <c r="AG1211" i="4"/>
  <c r="AI1211" i="4"/>
  <c r="AN1211" i="4"/>
  <c r="AP1211" i="4"/>
  <c r="AG1212" i="4"/>
  <c r="AI1212" i="4"/>
  <c r="AN1212" i="4"/>
  <c r="AP1212" i="4"/>
  <c r="AG1213" i="4"/>
  <c r="AI1213" i="4"/>
  <c r="AN1213" i="4"/>
  <c r="AP1213" i="4"/>
  <c r="AG1214" i="4"/>
  <c r="AI1214" i="4"/>
  <c r="AN1214" i="4"/>
  <c r="AP1214" i="4"/>
  <c r="AG1215" i="4"/>
  <c r="AI1215" i="4"/>
  <c r="AN1215" i="4"/>
  <c r="AP1215" i="4"/>
  <c r="AG1216" i="4"/>
  <c r="AI1216" i="4"/>
  <c r="AN1216" i="4"/>
  <c r="AP1216" i="4"/>
  <c r="AG1217" i="4"/>
  <c r="AI1217" i="4"/>
  <c r="AN1217" i="4"/>
  <c r="AP1217" i="4"/>
  <c r="AG1218" i="4"/>
  <c r="AI1218" i="4"/>
  <c r="AN1218" i="4"/>
  <c r="AP1218" i="4"/>
  <c r="AG1219" i="4"/>
  <c r="AI1219" i="4"/>
  <c r="AN1219" i="4"/>
  <c r="AP1219" i="4"/>
  <c r="AG1220" i="4"/>
  <c r="AI1220" i="4"/>
  <c r="AN1220" i="4"/>
  <c r="AP1220" i="4"/>
  <c r="AG1221" i="4"/>
  <c r="AI1221" i="4"/>
  <c r="AN1221" i="4"/>
  <c r="AP1221" i="4"/>
  <c r="AG1222" i="4"/>
  <c r="AI1222" i="4"/>
  <c r="AN1222" i="4"/>
  <c r="AP1222" i="4"/>
  <c r="AG1223" i="4"/>
  <c r="AI1223" i="4"/>
  <c r="AN1223" i="4"/>
  <c r="AP1223" i="4"/>
  <c r="AG1224" i="4"/>
  <c r="AI1224" i="4"/>
  <c r="AN1224" i="4"/>
  <c r="AP1224" i="4"/>
  <c r="AG1225" i="4"/>
  <c r="AI1225" i="4"/>
  <c r="AN1225" i="4"/>
  <c r="AP1225" i="4"/>
  <c r="AG1226" i="4"/>
  <c r="AI1226" i="4"/>
  <c r="AN1226" i="4"/>
  <c r="AP1226" i="4"/>
  <c r="AG1227" i="4"/>
  <c r="AI1227" i="4"/>
  <c r="AN1227" i="4"/>
  <c r="AP1227" i="4"/>
  <c r="AG1228" i="4"/>
  <c r="AI1228" i="4"/>
  <c r="AN1228" i="4"/>
  <c r="AP1228" i="4"/>
  <c r="AG1229" i="4"/>
  <c r="AI1229" i="4"/>
  <c r="AN1229" i="4"/>
  <c r="AP1229" i="4"/>
  <c r="AG1230" i="4"/>
  <c r="AI1230" i="4"/>
  <c r="AN1230" i="4"/>
  <c r="AP1230" i="4"/>
  <c r="AG1231" i="4"/>
  <c r="AI1231" i="4"/>
  <c r="AN1231" i="4"/>
  <c r="AP1231" i="4"/>
  <c r="AG1232" i="4"/>
  <c r="AI1232" i="4"/>
  <c r="AN1232" i="4"/>
  <c r="AP1232" i="4"/>
  <c r="AG1233" i="4"/>
  <c r="AI1233" i="4"/>
  <c r="AN1233" i="4"/>
  <c r="AP1233" i="4"/>
  <c r="AG1234" i="4"/>
  <c r="AI1234" i="4"/>
  <c r="AN1234" i="4"/>
  <c r="AP1234" i="4"/>
  <c r="AG1235" i="4"/>
  <c r="AI1235" i="4"/>
  <c r="AN1235" i="4"/>
  <c r="AP1235" i="4"/>
  <c r="AG1236" i="4"/>
  <c r="AI1236" i="4"/>
  <c r="AN1236" i="4"/>
  <c r="AP1236" i="4"/>
  <c r="AG1237" i="4"/>
  <c r="AI1237" i="4"/>
  <c r="AN1237" i="4"/>
  <c r="AP1237" i="4"/>
  <c r="AG1238" i="4"/>
  <c r="AI1238" i="4"/>
  <c r="AN1238" i="4"/>
  <c r="AP1238" i="4"/>
  <c r="AG1239" i="4"/>
  <c r="AI1239" i="4"/>
  <c r="AN1239" i="4"/>
  <c r="AP1239" i="4"/>
  <c r="AG1240" i="4"/>
  <c r="AI1240" i="4"/>
  <c r="AN1240" i="4"/>
  <c r="AP1240" i="4"/>
  <c r="AG1241" i="4"/>
  <c r="AI1241" i="4"/>
  <c r="AN1241" i="4"/>
  <c r="AP1241" i="4"/>
  <c r="AG1242" i="4"/>
  <c r="AI1242" i="4"/>
  <c r="AN1242" i="4"/>
  <c r="AP1242" i="4"/>
  <c r="AG1243" i="4"/>
  <c r="AJ1243" i="4" s="1"/>
  <c r="AI1243" i="4"/>
  <c r="AN1243" i="4"/>
  <c r="AP1243" i="4"/>
  <c r="AG1244" i="4"/>
  <c r="AI1244" i="4"/>
  <c r="AN1244" i="4"/>
  <c r="AP1244" i="4"/>
  <c r="AG1245" i="4"/>
  <c r="AI1245" i="4"/>
  <c r="AN1245" i="4"/>
  <c r="AP1245" i="4"/>
  <c r="AG1246" i="4"/>
  <c r="AI1246" i="4"/>
  <c r="AN1246" i="4"/>
  <c r="AP1246" i="4"/>
  <c r="AG1247" i="4"/>
  <c r="AI1247" i="4"/>
  <c r="AN1247" i="4"/>
  <c r="AP1247" i="4"/>
  <c r="AG1248" i="4"/>
  <c r="AI1248" i="4"/>
  <c r="AN1248" i="4"/>
  <c r="AP1248" i="4"/>
  <c r="AG1249" i="4"/>
  <c r="AI1249" i="4"/>
  <c r="AN1249" i="4"/>
  <c r="AP1249" i="4"/>
  <c r="AG1250" i="4"/>
  <c r="AI1250" i="4"/>
  <c r="AN1250" i="4"/>
  <c r="AP1250" i="4"/>
  <c r="AG1251" i="4"/>
  <c r="AI1251" i="4"/>
  <c r="AN1251" i="4"/>
  <c r="AP1251" i="4"/>
  <c r="AG1252" i="4"/>
  <c r="AI1252" i="4"/>
  <c r="AN1252" i="4"/>
  <c r="AP1252" i="4"/>
  <c r="AP1193" i="4"/>
  <c r="AN1193" i="4"/>
  <c r="AI1193" i="4"/>
  <c r="AG1193" i="4"/>
  <c r="AG1123" i="4"/>
  <c r="AI1123" i="4"/>
  <c r="AN1123" i="4"/>
  <c r="AP1123" i="4"/>
  <c r="AG1124" i="4"/>
  <c r="AI1124" i="4"/>
  <c r="AN1124" i="4"/>
  <c r="AP1124" i="4"/>
  <c r="AG1125" i="4"/>
  <c r="AI1125" i="4"/>
  <c r="AN1125" i="4"/>
  <c r="AP1125" i="4"/>
  <c r="AG1126" i="4"/>
  <c r="AI1126" i="4"/>
  <c r="AN1126" i="4"/>
  <c r="AP1126" i="4"/>
  <c r="AG1127" i="4"/>
  <c r="AI1127" i="4"/>
  <c r="AN1127" i="4"/>
  <c r="AP1127" i="4"/>
  <c r="AG1128" i="4"/>
  <c r="AI1128" i="4"/>
  <c r="AN1128" i="4"/>
  <c r="AP1128" i="4"/>
  <c r="AG1129" i="4"/>
  <c r="AI1129" i="4"/>
  <c r="AN1129" i="4"/>
  <c r="AP1129" i="4"/>
  <c r="AG1130" i="4"/>
  <c r="AI1130" i="4"/>
  <c r="AN1130" i="4"/>
  <c r="AP1130" i="4"/>
  <c r="AG1131" i="4"/>
  <c r="AI1131" i="4"/>
  <c r="AN1131" i="4"/>
  <c r="AP1131" i="4"/>
  <c r="AG1132" i="4"/>
  <c r="AI1132" i="4"/>
  <c r="AN1132" i="4"/>
  <c r="AP1132" i="4"/>
  <c r="AG1133" i="4"/>
  <c r="AI1133" i="4"/>
  <c r="AN1133" i="4"/>
  <c r="AP1133" i="4"/>
  <c r="AG1134" i="4"/>
  <c r="AI1134" i="4"/>
  <c r="AN1134" i="4"/>
  <c r="AP1134" i="4"/>
  <c r="AG1135" i="4"/>
  <c r="AI1135" i="4"/>
  <c r="AN1135" i="4"/>
  <c r="AP1135" i="4"/>
  <c r="AG1136" i="4"/>
  <c r="AI1136" i="4"/>
  <c r="AN1136" i="4"/>
  <c r="AP1136" i="4"/>
  <c r="AG1137" i="4"/>
  <c r="AI1137" i="4"/>
  <c r="AN1137" i="4"/>
  <c r="AP1137" i="4"/>
  <c r="AG1138" i="4"/>
  <c r="AI1138" i="4"/>
  <c r="AN1138" i="4"/>
  <c r="AP1138" i="4"/>
  <c r="AG1139" i="4"/>
  <c r="AI1139" i="4"/>
  <c r="AN1139" i="4"/>
  <c r="AP1139" i="4"/>
  <c r="AG1140" i="4"/>
  <c r="AI1140" i="4"/>
  <c r="AN1140" i="4"/>
  <c r="AP1140" i="4"/>
  <c r="AG1141" i="4"/>
  <c r="AI1141" i="4"/>
  <c r="AN1141" i="4"/>
  <c r="AP1141" i="4"/>
  <c r="AG1142" i="4"/>
  <c r="AI1142" i="4"/>
  <c r="AN1142" i="4"/>
  <c r="AP1142" i="4"/>
  <c r="AG1143" i="4"/>
  <c r="AI1143" i="4"/>
  <c r="AN1143" i="4"/>
  <c r="AP1143" i="4"/>
  <c r="AG1144" i="4"/>
  <c r="AI1144" i="4"/>
  <c r="AN1144" i="4"/>
  <c r="AP1144" i="4"/>
  <c r="AG1145" i="4"/>
  <c r="AI1145" i="4"/>
  <c r="AN1145" i="4"/>
  <c r="AP1145" i="4"/>
  <c r="AG1146" i="4"/>
  <c r="AI1146" i="4"/>
  <c r="AN1146" i="4"/>
  <c r="AP1146" i="4"/>
  <c r="AG1147" i="4"/>
  <c r="AI1147" i="4"/>
  <c r="AN1147" i="4"/>
  <c r="AP1147" i="4"/>
  <c r="AG1148" i="4"/>
  <c r="AI1148" i="4"/>
  <c r="AN1148" i="4"/>
  <c r="AP1148" i="4"/>
  <c r="AG1149" i="4"/>
  <c r="AI1149" i="4"/>
  <c r="AN1149" i="4"/>
  <c r="AP1149" i="4"/>
  <c r="AG1150" i="4"/>
  <c r="AI1150" i="4"/>
  <c r="AN1150" i="4"/>
  <c r="AP1150" i="4"/>
  <c r="AG1151" i="4"/>
  <c r="AI1151" i="4"/>
  <c r="AN1151" i="4"/>
  <c r="AP1151" i="4"/>
  <c r="AG1152" i="4"/>
  <c r="AI1152" i="4"/>
  <c r="AN1152" i="4"/>
  <c r="AP1152" i="4"/>
  <c r="AG1153" i="4"/>
  <c r="AI1153" i="4"/>
  <c r="AN1153" i="4"/>
  <c r="AP1153" i="4"/>
  <c r="AG1154" i="4"/>
  <c r="AI1154" i="4"/>
  <c r="AN1154" i="4"/>
  <c r="AP1154" i="4"/>
  <c r="AG1155" i="4"/>
  <c r="AI1155" i="4"/>
  <c r="AN1155" i="4"/>
  <c r="AP1155" i="4"/>
  <c r="AG1156" i="4"/>
  <c r="AI1156" i="4"/>
  <c r="AN1156" i="4"/>
  <c r="AP1156" i="4"/>
  <c r="AG1157" i="4"/>
  <c r="AI1157" i="4"/>
  <c r="AN1157" i="4"/>
  <c r="AP1157" i="4"/>
  <c r="AG1158" i="4"/>
  <c r="AI1158" i="4"/>
  <c r="AN1158" i="4"/>
  <c r="AP1158" i="4"/>
  <c r="AG1159" i="4"/>
  <c r="AI1159" i="4"/>
  <c r="AN1159" i="4"/>
  <c r="AP1159" i="4"/>
  <c r="AG1160" i="4"/>
  <c r="AI1160" i="4"/>
  <c r="AN1160" i="4"/>
  <c r="AP1160" i="4"/>
  <c r="AG1161" i="4"/>
  <c r="AI1161" i="4"/>
  <c r="AN1161" i="4"/>
  <c r="AP1161" i="4"/>
  <c r="AG1162" i="4"/>
  <c r="AI1162" i="4"/>
  <c r="AN1162" i="4"/>
  <c r="AP1162" i="4"/>
  <c r="AG1163" i="4"/>
  <c r="AI1163" i="4"/>
  <c r="AN1163" i="4"/>
  <c r="AP1163" i="4"/>
  <c r="AG1164" i="4"/>
  <c r="AI1164" i="4"/>
  <c r="AN1164" i="4"/>
  <c r="AP1164" i="4"/>
  <c r="AG1165" i="4"/>
  <c r="AI1165" i="4"/>
  <c r="AN1165" i="4"/>
  <c r="AP1165" i="4"/>
  <c r="AG1166" i="4"/>
  <c r="AI1166" i="4"/>
  <c r="AN1166" i="4"/>
  <c r="AP1166" i="4"/>
  <c r="AG1167" i="4"/>
  <c r="AI1167" i="4"/>
  <c r="AN1167" i="4"/>
  <c r="AP1167" i="4"/>
  <c r="AG1168" i="4"/>
  <c r="AI1168" i="4"/>
  <c r="AN1168" i="4"/>
  <c r="AP1168" i="4"/>
  <c r="AG1169" i="4"/>
  <c r="AI1169" i="4"/>
  <c r="AN1169" i="4"/>
  <c r="AP1169" i="4"/>
  <c r="AG1170" i="4"/>
  <c r="AI1170" i="4"/>
  <c r="AN1170" i="4"/>
  <c r="AP1170" i="4"/>
  <c r="AG1171" i="4"/>
  <c r="AI1171" i="4"/>
  <c r="AN1171" i="4"/>
  <c r="AP1171" i="4"/>
  <c r="AG1172" i="4"/>
  <c r="AI1172" i="4"/>
  <c r="AN1172" i="4"/>
  <c r="AP1172" i="4"/>
  <c r="AG1173" i="4"/>
  <c r="AI1173" i="4"/>
  <c r="AN1173" i="4"/>
  <c r="AP1173" i="4"/>
  <c r="AG1174" i="4"/>
  <c r="AI1174" i="4"/>
  <c r="AN1174" i="4"/>
  <c r="AP1174" i="4"/>
  <c r="AG1175" i="4"/>
  <c r="AI1175" i="4"/>
  <c r="AN1175" i="4"/>
  <c r="AP1175" i="4"/>
  <c r="AG1176" i="4"/>
  <c r="AI1176" i="4"/>
  <c r="AN1176" i="4"/>
  <c r="AP1176" i="4"/>
  <c r="AG1177" i="4"/>
  <c r="AI1177" i="4"/>
  <c r="AN1177" i="4"/>
  <c r="AP1177" i="4"/>
  <c r="AG1178" i="4"/>
  <c r="AI1178" i="4"/>
  <c r="AN1178" i="4"/>
  <c r="AP1178" i="4"/>
  <c r="AG1179" i="4"/>
  <c r="AI1179" i="4"/>
  <c r="AN1179" i="4"/>
  <c r="AP1179" i="4"/>
  <c r="AG1180" i="4"/>
  <c r="AI1180" i="4"/>
  <c r="AN1180" i="4"/>
  <c r="AP1180" i="4"/>
  <c r="AG1181" i="4"/>
  <c r="AI1181" i="4"/>
  <c r="AN1181" i="4"/>
  <c r="AP1181" i="4"/>
  <c r="AP1122" i="4"/>
  <c r="AN1122" i="4"/>
  <c r="AI1122" i="4"/>
  <c r="AG1122" i="4"/>
  <c r="AG1032" i="4"/>
  <c r="AH1032" i="4"/>
  <c r="AI1032" i="4"/>
  <c r="AG1033" i="4"/>
  <c r="AH1033" i="4"/>
  <c r="AI1033" i="4"/>
  <c r="AG1034" i="4"/>
  <c r="AH1034" i="4"/>
  <c r="AI1034" i="4"/>
  <c r="AG1035" i="4"/>
  <c r="AH1035" i="4"/>
  <c r="AI1035" i="4"/>
  <c r="AG1036" i="4"/>
  <c r="AH1036" i="4"/>
  <c r="AI1036" i="4"/>
  <c r="AG1037" i="4"/>
  <c r="AH1037" i="4"/>
  <c r="AI1037" i="4"/>
  <c r="AG1038" i="4"/>
  <c r="AH1038" i="4"/>
  <c r="AI1038" i="4"/>
  <c r="AG1039" i="4"/>
  <c r="AH1039" i="4"/>
  <c r="AI1039" i="4"/>
  <c r="AG1029" i="4"/>
  <c r="B1051" i="4" s="1"/>
  <c r="AI1031" i="4"/>
  <c r="AH1031" i="4"/>
  <c r="AG1031" i="4"/>
  <c r="AI1007" i="4"/>
  <c r="AH1007" i="4"/>
  <c r="AG1007" i="4"/>
  <c r="AI1004" i="4"/>
  <c r="AH1004" i="4"/>
  <c r="AG1004" i="4"/>
  <c r="AI1001" i="4"/>
  <c r="AH1001" i="4"/>
  <c r="AG1001" i="4"/>
  <c r="AG999" i="4"/>
  <c r="AJ1004" i="4" s="1"/>
  <c r="AG855" i="4"/>
  <c r="AM840" i="4"/>
  <c r="AL840" i="4"/>
  <c r="AK840" i="4"/>
  <c r="AJ840" i="4"/>
  <c r="AI840" i="4"/>
  <c r="AH840" i="4"/>
  <c r="AG840" i="4"/>
  <c r="AG838" i="4"/>
  <c r="AM814" i="4"/>
  <c r="AL814" i="4"/>
  <c r="AK814" i="4"/>
  <c r="AI814" i="4"/>
  <c r="AH814" i="4"/>
  <c r="AG814" i="4"/>
  <c r="AG812" i="4"/>
  <c r="AI780" i="4"/>
  <c r="AH780" i="4"/>
  <c r="AG780" i="4"/>
  <c r="AG778" i="4"/>
  <c r="B801" i="4" s="1"/>
  <c r="AG754" i="4"/>
  <c r="AI756" i="4"/>
  <c r="AH756" i="4"/>
  <c r="AG756" i="4"/>
  <c r="AQ618" i="4"/>
  <c r="AI615" i="4"/>
  <c r="AH615" i="4"/>
  <c r="AG614" i="4"/>
  <c r="AH614" i="4"/>
  <c r="AI614" i="4"/>
  <c r="AK614" i="4"/>
  <c r="AM614" i="4"/>
  <c r="AO614" i="4"/>
  <c r="AQ614" i="4"/>
  <c r="AG615" i="4"/>
  <c r="AK615" i="4"/>
  <c r="AM615" i="4"/>
  <c r="AO615" i="4"/>
  <c r="AQ615" i="4"/>
  <c r="AG616" i="4"/>
  <c r="AH616" i="4"/>
  <c r="AI616" i="4"/>
  <c r="AK616" i="4"/>
  <c r="AM616" i="4"/>
  <c r="AO616" i="4"/>
  <c r="AQ616" i="4"/>
  <c r="AG617" i="4"/>
  <c r="AH617" i="4"/>
  <c r="AI617" i="4"/>
  <c r="AK617" i="4"/>
  <c r="AM617" i="4"/>
  <c r="AO617" i="4"/>
  <c r="AQ617" i="4"/>
  <c r="AG618" i="4"/>
  <c r="AH618" i="4"/>
  <c r="AI618" i="4"/>
  <c r="AK618" i="4"/>
  <c r="AM618" i="4"/>
  <c r="AO618" i="4"/>
  <c r="AG619" i="4"/>
  <c r="AH619" i="4"/>
  <c r="AI619" i="4"/>
  <c r="AK619" i="4"/>
  <c r="AM619" i="4"/>
  <c r="AO619" i="4"/>
  <c r="AQ619" i="4"/>
  <c r="AG620" i="4"/>
  <c r="AH620" i="4"/>
  <c r="AI620" i="4"/>
  <c r="AK620" i="4"/>
  <c r="AM620" i="4"/>
  <c r="AO620" i="4"/>
  <c r="AQ620" i="4"/>
  <c r="AG621" i="4"/>
  <c r="AH621" i="4"/>
  <c r="AI621" i="4"/>
  <c r="AK621" i="4"/>
  <c r="AM621" i="4"/>
  <c r="AO621" i="4"/>
  <c r="AQ621" i="4"/>
  <c r="AG622" i="4"/>
  <c r="AH622" i="4"/>
  <c r="AI622" i="4"/>
  <c r="AK622" i="4"/>
  <c r="AM622" i="4"/>
  <c r="AO622" i="4"/>
  <c r="AQ622" i="4"/>
  <c r="AG623" i="4"/>
  <c r="AH623" i="4"/>
  <c r="AI623" i="4"/>
  <c r="AK623" i="4"/>
  <c r="AM623" i="4"/>
  <c r="AO623" i="4"/>
  <c r="AQ623" i="4"/>
  <c r="AG624" i="4"/>
  <c r="AH624" i="4"/>
  <c r="AI624" i="4"/>
  <c r="AK624" i="4"/>
  <c r="AM624" i="4"/>
  <c r="AO624" i="4"/>
  <c r="AQ624" i="4"/>
  <c r="AQ613" i="4"/>
  <c r="AO613" i="4"/>
  <c r="AM613" i="4"/>
  <c r="AK613" i="4"/>
  <c r="AI613" i="4"/>
  <c r="AH613" i="4"/>
  <c r="AG613" i="4"/>
  <c r="AG586" i="4"/>
  <c r="AQ588" i="4"/>
  <c r="AO588" i="4"/>
  <c r="AM588" i="4"/>
  <c r="AK588" i="4"/>
  <c r="AI588" i="4"/>
  <c r="AH588" i="4"/>
  <c r="AG588" i="4"/>
  <c r="AG532" i="4"/>
  <c r="AH532" i="4"/>
  <c r="AI532" i="4"/>
  <c r="AK532" i="4"/>
  <c r="AL532" i="4"/>
  <c r="AM532" i="4"/>
  <c r="AG533" i="4"/>
  <c r="AH533" i="4"/>
  <c r="AI533" i="4"/>
  <c r="AK533" i="4"/>
  <c r="AL533" i="4"/>
  <c r="AM533" i="4"/>
  <c r="AG534" i="4"/>
  <c r="AH534" i="4"/>
  <c r="AI534" i="4"/>
  <c r="AK534" i="4"/>
  <c r="AL534" i="4"/>
  <c r="AM534" i="4"/>
  <c r="AG535" i="4"/>
  <c r="AH535" i="4"/>
  <c r="AI535" i="4"/>
  <c r="AK535" i="4"/>
  <c r="AL535" i="4"/>
  <c r="AM535" i="4"/>
  <c r="AG536" i="4"/>
  <c r="AH536" i="4"/>
  <c r="AI536" i="4"/>
  <c r="AK536" i="4"/>
  <c r="AL536" i="4"/>
  <c r="AM536" i="4"/>
  <c r="AG537" i="4"/>
  <c r="AH537" i="4"/>
  <c r="AI537" i="4"/>
  <c r="AK537" i="4"/>
  <c r="AL537" i="4"/>
  <c r="AM537" i="4"/>
  <c r="AG538" i="4"/>
  <c r="AH538" i="4"/>
  <c r="AI538" i="4"/>
  <c r="AK538" i="4"/>
  <c r="AL538" i="4"/>
  <c r="AM538" i="4"/>
  <c r="AG539" i="4"/>
  <c r="AH539" i="4"/>
  <c r="AI539" i="4"/>
  <c r="AK539" i="4"/>
  <c r="AL539" i="4"/>
  <c r="AM539" i="4"/>
  <c r="AG540" i="4"/>
  <c r="AH540" i="4"/>
  <c r="AI540" i="4"/>
  <c r="AK540" i="4"/>
  <c r="AL540" i="4"/>
  <c r="AM540" i="4"/>
  <c r="AG541" i="4"/>
  <c r="AH541" i="4"/>
  <c r="AI541" i="4"/>
  <c r="AK541" i="4"/>
  <c r="AL541" i="4"/>
  <c r="AM541" i="4"/>
  <c r="AG542" i="4"/>
  <c r="AH542" i="4"/>
  <c r="AI542" i="4"/>
  <c r="AK542" i="4"/>
  <c r="AL542" i="4"/>
  <c r="AM542" i="4"/>
  <c r="AG543" i="4"/>
  <c r="AH543" i="4"/>
  <c r="AI543" i="4"/>
  <c r="AK543" i="4"/>
  <c r="AL543" i="4"/>
  <c r="AM543" i="4"/>
  <c r="AG544" i="4"/>
  <c r="AH544" i="4"/>
  <c r="AI544" i="4"/>
  <c r="AK544" i="4"/>
  <c r="AL544" i="4"/>
  <c r="AM544" i="4"/>
  <c r="AG545" i="4"/>
  <c r="AH545" i="4"/>
  <c r="AI545" i="4"/>
  <c r="AK545" i="4"/>
  <c r="AL545" i="4"/>
  <c r="AM545" i="4"/>
  <c r="AG529" i="4"/>
  <c r="AM531" i="4"/>
  <c r="AL531" i="4"/>
  <c r="AK531" i="4"/>
  <c r="AI531" i="4"/>
  <c r="AH531" i="4"/>
  <c r="AG531" i="4"/>
  <c r="AG506" i="4"/>
  <c r="AH506" i="4"/>
  <c r="AI506" i="4"/>
  <c r="AK506" i="4"/>
  <c r="AL506" i="4"/>
  <c r="AM506" i="4"/>
  <c r="AG507" i="4"/>
  <c r="AH507" i="4"/>
  <c r="AI507" i="4"/>
  <c r="AK507" i="4"/>
  <c r="AL507" i="4"/>
  <c r="AM507" i="4"/>
  <c r="AG508" i="4"/>
  <c r="AH508" i="4"/>
  <c r="AI508" i="4"/>
  <c r="AK508" i="4"/>
  <c r="AL508" i="4"/>
  <c r="AM508" i="4"/>
  <c r="AG509" i="4"/>
  <c r="AH509" i="4"/>
  <c r="AI509" i="4"/>
  <c r="AK509" i="4"/>
  <c r="AL509" i="4"/>
  <c r="AM509" i="4"/>
  <c r="AG510" i="4"/>
  <c r="AH510" i="4"/>
  <c r="AI510" i="4"/>
  <c r="AK510" i="4"/>
  <c r="AL510" i="4"/>
  <c r="AM510" i="4"/>
  <c r="AG503" i="4"/>
  <c r="B522" i="4" s="1"/>
  <c r="AM505" i="4"/>
  <c r="AL505" i="4"/>
  <c r="AK505" i="4"/>
  <c r="AI505" i="4"/>
  <c r="AH505" i="4"/>
  <c r="AG505" i="4"/>
  <c r="AG484" i="4"/>
  <c r="B493" i="4" s="1"/>
  <c r="AM486" i="4"/>
  <c r="AL486" i="4"/>
  <c r="AK486" i="4"/>
  <c r="AI486" i="4"/>
  <c r="AH486" i="4"/>
  <c r="AG486" i="4"/>
  <c r="AM451" i="4"/>
  <c r="AL451" i="4"/>
  <c r="AK451" i="4"/>
  <c r="AI451" i="4"/>
  <c r="AH451" i="4"/>
  <c r="AG451" i="4"/>
  <c r="AG449" i="4"/>
  <c r="AG452" i="4"/>
  <c r="AH452" i="4"/>
  <c r="AI452" i="4"/>
  <c r="AK452" i="4"/>
  <c r="AL452" i="4"/>
  <c r="AM452" i="4"/>
  <c r="AG453" i="4"/>
  <c r="AH453" i="4"/>
  <c r="AI453" i="4"/>
  <c r="AK453" i="4"/>
  <c r="AL453" i="4"/>
  <c r="AM453" i="4"/>
  <c r="AG454" i="4"/>
  <c r="AH454" i="4"/>
  <c r="AI454" i="4"/>
  <c r="AK454" i="4"/>
  <c r="AL454" i="4"/>
  <c r="AM454" i="4"/>
  <c r="AG455" i="4"/>
  <c r="AH455" i="4"/>
  <c r="AI455" i="4"/>
  <c r="AK455" i="4"/>
  <c r="AL455" i="4"/>
  <c r="AM455" i="4"/>
  <c r="AG456" i="4"/>
  <c r="AH456" i="4"/>
  <c r="AI456" i="4"/>
  <c r="AK456" i="4"/>
  <c r="AL456" i="4"/>
  <c r="AM456" i="4"/>
  <c r="AG457" i="4"/>
  <c r="AH457" i="4"/>
  <c r="AI457" i="4"/>
  <c r="AK457" i="4"/>
  <c r="AL457" i="4"/>
  <c r="AM457" i="4"/>
  <c r="AG458" i="4"/>
  <c r="AH458" i="4"/>
  <c r="AI458" i="4"/>
  <c r="AK458" i="4"/>
  <c r="AL458" i="4"/>
  <c r="AM458" i="4"/>
  <c r="AG459" i="4"/>
  <c r="AH459" i="4"/>
  <c r="AI459" i="4"/>
  <c r="AK459" i="4"/>
  <c r="AL459" i="4"/>
  <c r="AM459" i="4"/>
  <c r="AG460" i="4"/>
  <c r="AH460" i="4"/>
  <c r="AI460" i="4"/>
  <c r="AK460" i="4"/>
  <c r="AL460" i="4"/>
  <c r="AM460" i="4"/>
  <c r="AG461" i="4"/>
  <c r="AH461" i="4"/>
  <c r="AI461" i="4"/>
  <c r="AK461" i="4"/>
  <c r="AL461" i="4"/>
  <c r="AM461" i="4"/>
  <c r="AG371" i="4"/>
  <c r="AH371" i="4"/>
  <c r="AI371" i="4"/>
  <c r="AK371" i="4"/>
  <c r="AM371" i="4"/>
  <c r="AO371" i="4"/>
  <c r="AQ371" i="4"/>
  <c r="AG372" i="4"/>
  <c r="AH372" i="4"/>
  <c r="AI372" i="4"/>
  <c r="AK372" i="4"/>
  <c r="AM372" i="4"/>
  <c r="AO372" i="4"/>
  <c r="AQ372" i="4"/>
  <c r="AG373" i="4"/>
  <c r="AH373" i="4"/>
  <c r="AI373" i="4"/>
  <c r="AK373" i="4"/>
  <c r="AM373" i="4"/>
  <c r="AO373" i="4"/>
  <c r="AQ373" i="4"/>
  <c r="AG374" i="4"/>
  <c r="AH374" i="4"/>
  <c r="AI374" i="4"/>
  <c r="AK374" i="4"/>
  <c r="AM374" i="4"/>
  <c r="AO374" i="4"/>
  <c r="AQ374" i="4"/>
  <c r="AG375" i="4"/>
  <c r="AH375" i="4"/>
  <c r="AI375" i="4"/>
  <c r="AK375" i="4"/>
  <c r="AM375" i="4"/>
  <c r="AO375" i="4"/>
  <c r="AQ375" i="4"/>
  <c r="AG376" i="4"/>
  <c r="AH376" i="4"/>
  <c r="AI376" i="4"/>
  <c r="AJ376" i="4"/>
  <c r="AK376" i="4"/>
  <c r="AM376" i="4"/>
  <c r="AO376" i="4"/>
  <c r="AQ376" i="4"/>
  <c r="AG377" i="4"/>
  <c r="AH377" i="4"/>
  <c r="AI377" i="4"/>
  <c r="AK377" i="4"/>
  <c r="AM377" i="4"/>
  <c r="AO377" i="4"/>
  <c r="AQ377" i="4"/>
  <c r="AG378" i="4"/>
  <c r="AH378" i="4"/>
  <c r="AI378" i="4"/>
  <c r="AK378" i="4"/>
  <c r="AM378" i="4"/>
  <c r="AO378" i="4"/>
  <c r="AQ378" i="4"/>
  <c r="AG379" i="4"/>
  <c r="AH379" i="4"/>
  <c r="AI379" i="4"/>
  <c r="AK379" i="4"/>
  <c r="AM379" i="4"/>
  <c r="AO379" i="4"/>
  <c r="AQ379" i="4"/>
  <c r="AG380" i="4"/>
  <c r="AH380" i="4"/>
  <c r="AI380" i="4"/>
  <c r="AK380" i="4"/>
  <c r="AM380" i="4"/>
  <c r="AO380" i="4"/>
  <c r="AQ380" i="4"/>
  <c r="AG381" i="4"/>
  <c r="AH381" i="4"/>
  <c r="AI381" i="4"/>
  <c r="AK381" i="4"/>
  <c r="AM381" i="4"/>
  <c r="AO381" i="4"/>
  <c r="AQ381" i="4"/>
  <c r="AG382" i="4"/>
  <c r="AH382" i="4"/>
  <c r="AI382" i="4"/>
  <c r="AK382" i="4"/>
  <c r="AM382" i="4"/>
  <c r="AO382" i="4"/>
  <c r="AQ382" i="4"/>
  <c r="AG383" i="4"/>
  <c r="AH383" i="4"/>
  <c r="AI383" i="4"/>
  <c r="AK383" i="4"/>
  <c r="AM383" i="4"/>
  <c r="AO383" i="4"/>
  <c r="AQ383" i="4"/>
  <c r="AG384" i="4"/>
  <c r="AH384" i="4"/>
  <c r="AI384" i="4"/>
  <c r="AK384" i="4"/>
  <c r="AM384" i="4"/>
  <c r="AO384" i="4"/>
  <c r="AQ384" i="4"/>
  <c r="AG385" i="4"/>
  <c r="AH385" i="4"/>
  <c r="AI385" i="4"/>
  <c r="AK385" i="4"/>
  <c r="AM385" i="4"/>
  <c r="AO385" i="4"/>
  <c r="AQ385" i="4"/>
  <c r="AR385" i="4"/>
  <c r="AG386" i="4"/>
  <c r="AH386" i="4"/>
  <c r="AI386" i="4"/>
  <c r="AK386" i="4"/>
  <c r="AM386" i="4"/>
  <c r="AO386" i="4"/>
  <c r="AQ386" i="4"/>
  <c r="AG387" i="4"/>
  <c r="AH387" i="4"/>
  <c r="AI387" i="4"/>
  <c r="AK387" i="4"/>
  <c r="AM387" i="4"/>
  <c r="AO387" i="4"/>
  <c r="AQ387" i="4"/>
  <c r="AG388" i="4"/>
  <c r="AH388" i="4"/>
  <c r="AI388" i="4"/>
  <c r="AK388" i="4"/>
  <c r="AM388" i="4"/>
  <c r="AO388" i="4"/>
  <c r="AQ388" i="4"/>
  <c r="AG389" i="4"/>
  <c r="AH389" i="4"/>
  <c r="AI389" i="4"/>
  <c r="AK389" i="4"/>
  <c r="AM389" i="4"/>
  <c r="AO389" i="4"/>
  <c r="AQ389" i="4"/>
  <c r="AG390" i="4"/>
  <c r="AH390" i="4"/>
  <c r="AI390" i="4"/>
  <c r="AK390" i="4"/>
  <c r="AM390" i="4"/>
  <c r="AO390" i="4"/>
  <c r="AQ390" i="4"/>
  <c r="AG391" i="4"/>
  <c r="AH391" i="4"/>
  <c r="AI391" i="4"/>
  <c r="AK391" i="4"/>
  <c r="AM391" i="4"/>
  <c r="AO391" i="4"/>
  <c r="AQ391" i="4"/>
  <c r="AG392" i="4"/>
  <c r="AH392" i="4"/>
  <c r="AI392" i="4"/>
  <c r="AJ392" i="4"/>
  <c r="AK392" i="4"/>
  <c r="AM392" i="4"/>
  <c r="AO392" i="4"/>
  <c r="AQ392" i="4"/>
  <c r="AG393" i="4"/>
  <c r="AH393" i="4"/>
  <c r="AI393" i="4"/>
  <c r="AK393" i="4"/>
  <c r="AM393" i="4"/>
  <c r="AO393" i="4"/>
  <c r="AQ393" i="4"/>
  <c r="AG394" i="4"/>
  <c r="AH394" i="4"/>
  <c r="AI394" i="4"/>
  <c r="AK394" i="4"/>
  <c r="AM394" i="4"/>
  <c r="AO394" i="4"/>
  <c r="AQ394" i="4"/>
  <c r="AG395" i="4"/>
  <c r="AH395" i="4"/>
  <c r="AI395" i="4"/>
  <c r="AK395" i="4"/>
  <c r="AM395" i="4"/>
  <c r="AO395" i="4"/>
  <c r="AQ395" i="4"/>
  <c r="AG396" i="4"/>
  <c r="AH396" i="4"/>
  <c r="AI396" i="4"/>
  <c r="AK396" i="4"/>
  <c r="AM396" i="4"/>
  <c r="AO396" i="4"/>
  <c r="AQ396" i="4"/>
  <c r="AG397" i="4"/>
  <c r="AH397" i="4"/>
  <c r="AI397" i="4"/>
  <c r="AK397" i="4"/>
  <c r="AM397" i="4"/>
  <c r="AN397" i="4"/>
  <c r="AO397" i="4"/>
  <c r="AQ397" i="4"/>
  <c r="AG398" i="4"/>
  <c r="AH398" i="4"/>
  <c r="AI398" i="4"/>
  <c r="AK398" i="4"/>
  <c r="AM398" i="4"/>
  <c r="AO398" i="4"/>
  <c r="AQ398" i="4"/>
  <c r="AG399" i="4"/>
  <c r="AH399" i="4"/>
  <c r="AI399" i="4"/>
  <c r="AK399" i="4"/>
  <c r="AM399" i="4"/>
  <c r="AO399" i="4"/>
  <c r="AQ399" i="4"/>
  <c r="AG400" i="4"/>
  <c r="AH400" i="4"/>
  <c r="AI400" i="4"/>
  <c r="AJ400" i="4"/>
  <c r="AK400" i="4"/>
  <c r="AM400" i="4"/>
  <c r="AO400" i="4"/>
  <c r="AQ400" i="4"/>
  <c r="AG401" i="4"/>
  <c r="AH401" i="4"/>
  <c r="AI401" i="4"/>
  <c r="AJ401" i="4"/>
  <c r="AK401" i="4"/>
  <c r="AM401" i="4"/>
  <c r="AO401" i="4"/>
  <c r="AQ401" i="4"/>
  <c r="AG402" i="4"/>
  <c r="AH402" i="4"/>
  <c r="AI402" i="4"/>
  <c r="AK402" i="4"/>
  <c r="AM402" i="4"/>
  <c r="AO402" i="4"/>
  <c r="AQ402" i="4"/>
  <c r="AG403" i="4"/>
  <c r="AH403" i="4"/>
  <c r="AI403" i="4"/>
  <c r="AK403" i="4"/>
  <c r="AM403" i="4"/>
  <c r="AO403" i="4"/>
  <c r="AQ403" i="4"/>
  <c r="AG404" i="4"/>
  <c r="AH404" i="4"/>
  <c r="AI404" i="4"/>
  <c r="AJ404" i="4"/>
  <c r="AK404" i="4"/>
  <c r="AM404" i="4"/>
  <c r="AO404" i="4"/>
  <c r="AQ404" i="4"/>
  <c r="AG405" i="4"/>
  <c r="AH405" i="4"/>
  <c r="AI405" i="4"/>
  <c r="AJ405" i="4"/>
  <c r="AK405" i="4"/>
  <c r="AM405" i="4"/>
  <c r="AO405" i="4"/>
  <c r="AQ405" i="4"/>
  <c r="AG406" i="4"/>
  <c r="AH406" i="4"/>
  <c r="AI406" i="4"/>
  <c r="AK406" i="4"/>
  <c r="AM406" i="4"/>
  <c r="AO406" i="4"/>
  <c r="AQ406" i="4"/>
  <c r="AR406" i="4"/>
  <c r="AG407" i="4"/>
  <c r="AH407" i="4"/>
  <c r="AI407" i="4"/>
  <c r="AK407" i="4"/>
  <c r="AM407" i="4"/>
  <c r="AO407" i="4"/>
  <c r="AQ407" i="4"/>
  <c r="AR407" i="4"/>
  <c r="AG408" i="4"/>
  <c r="AH408" i="4"/>
  <c r="AI408" i="4"/>
  <c r="AK408" i="4"/>
  <c r="AM408" i="4"/>
  <c r="AO408" i="4"/>
  <c r="AQ408" i="4"/>
  <c r="AG409" i="4"/>
  <c r="AH409" i="4"/>
  <c r="AI409" i="4"/>
  <c r="AK409" i="4"/>
  <c r="AM409" i="4"/>
  <c r="AO409" i="4"/>
  <c r="AQ409" i="4"/>
  <c r="AR409" i="4"/>
  <c r="AG410" i="4"/>
  <c r="AH410" i="4"/>
  <c r="AI410" i="4"/>
  <c r="AK410" i="4"/>
  <c r="AM410" i="4"/>
  <c r="AO410" i="4"/>
  <c r="AQ410" i="4"/>
  <c r="AG411" i="4"/>
  <c r="AH411" i="4"/>
  <c r="AI411" i="4"/>
  <c r="AK411" i="4"/>
  <c r="AM411" i="4"/>
  <c r="AO411" i="4"/>
  <c r="AQ411" i="4"/>
  <c r="AG412" i="4"/>
  <c r="AH412" i="4"/>
  <c r="AI412" i="4"/>
  <c r="AK412" i="4"/>
  <c r="AM412" i="4"/>
  <c r="AO412" i="4"/>
  <c r="AQ412" i="4"/>
  <c r="AG413" i="4"/>
  <c r="AH413" i="4"/>
  <c r="AI413" i="4"/>
  <c r="AK413" i="4"/>
  <c r="AM413" i="4"/>
  <c r="AN413" i="4"/>
  <c r="AO413" i="4"/>
  <c r="AQ413" i="4"/>
  <c r="AG414" i="4"/>
  <c r="AH414" i="4"/>
  <c r="AI414" i="4"/>
  <c r="AJ414" i="4"/>
  <c r="AK414" i="4"/>
  <c r="AM414" i="4"/>
  <c r="AO414" i="4"/>
  <c r="AQ414" i="4"/>
  <c r="AG415" i="4"/>
  <c r="AH415" i="4"/>
  <c r="AI415" i="4"/>
  <c r="AK415" i="4"/>
  <c r="AM415" i="4"/>
  <c r="AO415" i="4"/>
  <c r="AQ415" i="4"/>
  <c r="AG416" i="4"/>
  <c r="AH416" i="4"/>
  <c r="AI416" i="4"/>
  <c r="AJ416" i="4"/>
  <c r="AK416" i="4"/>
  <c r="AM416" i="4"/>
  <c r="AO416" i="4"/>
  <c r="AQ416" i="4"/>
  <c r="AG417" i="4"/>
  <c r="AH417" i="4"/>
  <c r="AI417" i="4"/>
  <c r="AJ417" i="4"/>
  <c r="AK417" i="4"/>
  <c r="AM417" i="4"/>
  <c r="AO417" i="4"/>
  <c r="AQ417" i="4"/>
  <c r="AR417" i="4"/>
  <c r="AG418" i="4"/>
  <c r="AH418" i="4"/>
  <c r="AI418" i="4"/>
  <c r="AK418" i="4"/>
  <c r="AM418" i="4"/>
  <c r="AO418" i="4"/>
  <c r="AQ418" i="4"/>
  <c r="AR418" i="4"/>
  <c r="AG419" i="4"/>
  <c r="AH419" i="4"/>
  <c r="AI419" i="4"/>
  <c r="AK419" i="4"/>
  <c r="AM419" i="4"/>
  <c r="AO419" i="4"/>
  <c r="AQ419" i="4"/>
  <c r="AR419" i="4"/>
  <c r="AG420" i="4"/>
  <c r="AH420" i="4"/>
  <c r="AI420" i="4"/>
  <c r="AK420" i="4"/>
  <c r="AM420" i="4"/>
  <c r="AN420" i="4"/>
  <c r="AO420" i="4"/>
  <c r="AQ420" i="4"/>
  <c r="AG421" i="4"/>
  <c r="AH421" i="4"/>
  <c r="AI421" i="4"/>
  <c r="AK421" i="4"/>
  <c r="AM421" i="4"/>
  <c r="AN421" i="4"/>
  <c r="AO421" i="4"/>
  <c r="AQ421" i="4"/>
  <c r="AG422" i="4"/>
  <c r="AH422" i="4"/>
  <c r="AI422" i="4"/>
  <c r="AJ422" i="4"/>
  <c r="AK422" i="4"/>
  <c r="AM422" i="4"/>
  <c r="AO422" i="4"/>
  <c r="AQ422" i="4"/>
  <c r="AG423" i="4"/>
  <c r="AH423" i="4"/>
  <c r="AI423" i="4"/>
  <c r="AK423" i="4"/>
  <c r="AM423" i="4"/>
  <c r="AO423" i="4"/>
  <c r="AQ423" i="4"/>
  <c r="AG424" i="4"/>
  <c r="AH424" i="4"/>
  <c r="AI424" i="4"/>
  <c r="AJ424" i="4"/>
  <c r="AK424" i="4"/>
  <c r="AM424" i="4"/>
  <c r="AO424" i="4"/>
  <c r="AQ424" i="4"/>
  <c r="AG425" i="4"/>
  <c r="AH425" i="4"/>
  <c r="AI425" i="4"/>
  <c r="AJ425" i="4"/>
  <c r="AK425" i="4"/>
  <c r="AM425" i="4"/>
  <c r="AO425" i="4"/>
  <c r="AQ425" i="4"/>
  <c r="AR425" i="4"/>
  <c r="AG426" i="4"/>
  <c r="AH426" i="4"/>
  <c r="AI426" i="4"/>
  <c r="AK426" i="4"/>
  <c r="AM426" i="4"/>
  <c r="AO426" i="4"/>
  <c r="AQ426" i="4"/>
  <c r="AR426" i="4"/>
  <c r="AG427" i="4"/>
  <c r="AH427" i="4"/>
  <c r="AI427" i="4"/>
  <c r="AK427" i="4"/>
  <c r="AM427" i="4"/>
  <c r="AO427" i="4"/>
  <c r="AQ427" i="4"/>
  <c r="AR427" i="4"/>
  <c r="AG428" i="4"/>
  <c r="AH428" i="4"/>
  <c r="AI428" i="4"/>
  <c r="AK428" i="4"/>
  <c r="AM428" i="4"/>
  <c r="AN428" i="4"/>
  <c r="AO428" i="4"/>
  <c r="AQ428" i="4"/>
  <c r="AG429" i="4"/>
  <c r="AH429" i="4"/>
  <c r="AI429" i="4"/>
  <c r="AJ429" i="4"/>
  <c r="AK429" i="4"/>
  <c r="AM429" i="4"/>
  <c r="AO429" i="4"/>
  <c r="AQ429" i="4"/>
  <c r="AG368" i="4"/>
  <c r="AR377" i="4" s="1"/>
  <c r="AQ370" i="4"/>
  <c r="AO370" i="4"/>
  <c r="AM370" i="4"/>
  <c r="AK370" i="4"/>
  <c r="AI370" i="4"/>
  <c r="AH370" i="4"/>
  <c r="AG370" i="4"/>
  <c r="AG343" i="4"/>
  <c r="AH343" i="4"/>
  <c r="AI343" i="4"/>
  <c r="AJ343" i="4"/>
  <c r="AK343" i="4"/>
  <c r="AM343" i="4"/>
  <c r="AO343" i="4"/>
  <c r="AQ343" i="4"/>
  <c r="AG344" i="4"/>
  <c r="AH344" i="4"/>
  <c r="AI344" i="4"/>
  <c r="AK344" i="4"/>
  <c r="AM344" i="4"/>
  <c r="AO344" i="4"/>
  <c r="AQ344" i="4"/>
  <c r="AR344" i="4"/>
  <c r="AG345" i="4"/>
  <c r="AH345" i="4"/>
  <c r="AI345" i="4"/>
  <c r="AK345" i="4"/>
  <c r="AM345" i="4"/>
  <c r="AO345" i="4"/>
  <c r="AQ345" i="4"/>
  <c r="AG346" i="4"/>
  <c r="AH346" i="4"/>
  <c r="AI346" i="4"/>
  <c r="AK346" i="4"/>
  <c r="AM346" i="4"/>
  <c r="AO346" i="4"/>
  <c r="AQ346" i="4"/>
  <c r="AG347" i="4"/>
  <c r="AH347" i="4"/>
  <c r="AI347" i="4"/>
  <c r="AK347" i="4"/>
  <c r="AM347" i="4"/>
  <c r="AO347" i="4"/>
  <c r="AQ347" i="4"/>
  <c r="AR347" i="4"/>
  <c r="AG348" i="4"/>
  <c r="AH348" i="4"/>
  <c r="AI348" i="4"/>
  <c r="AK348" i="4"/>
  <c r="AM348" i="4"/>
  <c r="AN348" i="4"/>
  <c r="AO348" i="4"/>
  <c r="AQ348" i="4"/>
  <c r="AG349" i="4"/>
  <c r="AH349" i="4"/>
  <c r="AI349" i="4"/>
  <c r="AK349" i="4"/>
  <c r="AM349" i="4"/>
  <c r="AN349" i="4"/>
  <c r="AO349" i="4"/>
  <c r="AQ349" i="4"/>
  <c r="AG350" i="4"/>
  <c r="AH350" i="4"/>
  <c r="AI350" i="4"/>
  <c r="AK350" i="4"/>
  <c r="AM350" i="4"/>
  <c r="AO350" i="4"/>
  <c r="AQ350" i="4"/>
  <c r="AG351" i="4"/>
  <c r="AH351" i="4"/>
  <c r="AI351" i="4"/>
  <c r="AK351" i="4"/>
  <c r="AM351" i="4"/>
  <c r="AN351" i="4"/>
  <c r="AO351" i="4"/>
  <c r="AQ351" i="4"/>
  <c r="AG352" i="4"/>
  <c r="AH352" i="4"/>
  <c r="AI352" i="4"/>
  <c r="AK352" i="4"/>
  <c r="AM352" i="4"/>
  <c r="AO352" i="4"/>
  <c r="AQ352" i="4"/>
  <c r="AG340" i="4"/>
  <c r="AJ346" i="4" s="1"/>
  <c r="AQ342" i="4"/>
  <c r="AO342" i="4"/>
  <c r="AM342" i="4"/>
  <c r="AK342" i="4"/>
  <c r="AI342" i="4"/>
  <c r="AH342" i="4"/>
  <c r="AG342" i="4"/>
  <c r="AG300" i="4"/>
  <c r="AH300" i="4"/>
  <c r="AI300" i="4"/>
  <c r="AK300" i="4"/>
  <c r="AM300" i="4"/>
  <c r="AO300" i="4"/>
  <c r="AQ300" i="4"/>
  <c r="AG301" i="4"/>
  <c r="AH301" i="4"/>
  <c r="AI301" i="4"/>
  <c r="AK301" i="4"/>
  <c r="AM301" i="4"/>
  <c r="AO301" i="4"/>
  <c r="AQ301" i="4"/>
  <c r="AG302" i="4"/>
  <c r="AH302" i="4"/>
  <c r="AI302" i="4"/>
  <c r="AK302" i="4"/>
  <c r="AM302" i="4"/>
  <c r="AO302" i="4"/>
  <c r="AQ302" i="4"/>
  <c r="AG303" i="4"/>
  <c r="AH303" i="4"/>
  <c r="AI303" i="4"/>
  <c r="AK303" i="4"/>
  <c r="AM303" i="4"/>
  <c r="AO303" i="4"/>
  <c r="AQ303" i="4"/>
  <c r="AG304" i="4"/>
  <c r="AH304" i="4"/>
  <c r="AI304" i="4"/>
  <c r="AK304" i="4"/>
  <c r="AM304" i="4"/>
  <c r="AO304" i="4"/>
  <c r="AQ304" i="4"/>
  <c r="AG305" i="4"/>
  <c r="AH305" i="4"/>
  <c r="AI305" i="4"/>
  <c r="AK305" i="4"/>
  <c r="AM305" i="4"/>
  <c r="AO305" i="4"/>
  <c r="AQ305" i="4"/>
  <c r="AG306" i="4"/>
  <c r="AH306" i="4"/>
  <c r="AI306" i="4"/>
  <c r="AK306" i="4"/>
  <c r="AM306" i="4"/>
  <c r="AO306" i="4"/>
  <c r="AQ306" i="4"/>
  <c r="AG307" i="4"/>
  <c r="AH307" i="4"/>
  <c r="AI307" i="4"/>
  <c r="AK307" i="4"/>
  <c r="AM307" i="4"/>
  <c r="AO307" i="4"/>
  <c r="AQ307" i="4"/>
  <c r="AG308" i="4"/>
  <c r="AH308" i="4"/>
  <c r="AI308" i="4"/>
  <c r="AK308" i="4"/>
  <c r="AM308" i="4"/>
  <c r="AO308" i="4"/>
  <c r="AQ308" i="4"/>
  <c r="AG309" i="4"/>
  <c r="AH309" i="4"/>
  <c r="AI309" i="4"/>
  <c r="AK309" i="4"/>
  <c r="AM309" i="4"/>
  <c r="AO309" i="4"/>
  <c r="AQ309" i="4"/>
  <c r="AG310" i="4"/>
  <c r="AH310" i="4"/>
  <c r="AI310" i="4"/>
  <c r="AK310" i="4"/>
  <c r="AM310" i="4"/>
  <c r="AO310" i="4"/>
  <c r="AQ310" i="4"/>
  <c r="AG311" i="4"/>
  <c r="AH311" i="4"/>
  <c r="AI311" i="4"/>
  <c r="AK311" i="4"/>
  <c r="AM311" i="4"/>
  <c r="AO311" i="4"/>
  <c r="AQ311" i="4"/>
  <c r="AG312" i="4"/>
  <c r="AH312" i="4"/>
  <c r="AI312" i="4"/>
  <c r="AK312" i="4"/>
  <c r="AM312" i="4"/>
  <c r="AO312" i="4"/>
  <c r="AQ312" i="4"/>
  <c r="AG313" i="4"/>
  <c r="AH313" i="4"/>
  <c r="AI313" i="4"/>
  <c r="AK313" i="4"/>
  <c r="AM313" i="4"/>
  <c r="AO313" i="4"/>
  <c r="AQ313" i="4"/>
  <c r="AG314" i="4"/>
  <c r="AH314" i="4"/>
  <c r="AI314" i="4"/>
  <c r="AK314" i="4"/>
  <c r="AM314" i="4"/>
  <c r="AO314" i="4"/>
  <c r="AQ314" i="4"/>
  <c r="AG315" i="4"/>
  <c r="AH315" i="4"/>
  <c r="AI315" i="4"/>
  <c r="AK315" i="4"/>
  <c r="AM315" i="4"/>
  <c r="AO315" i="4"/>
  <c r="AQ315" i="4"/>
  <c r="AG316" i="4"/>
  <c r="AH316" i="4"/>
  <c r="AI316" i="4"/>
  <c r="AK316" i="4"/>
  <c r="AM316" i="4"/>
  <c r="AO316" i="4"/>
  <c r="AQ316" i="4"/>
  <c r="AG317" i="4"/>
  <c r="AH317" i="4"/>
  <c r="AI317" i="4"/>
  <c r="AK317" i="4"/>
  <c r="AM317" i="4"/>
  <c r="AO317" i="4"/>
  <c r="AQ317" i="4"/>
  <c r="AG318" i="4"/>
  <c r="AH318" i="4"/>
  <c r="AI318" i="4"/>
  <c r="AK318" i="4"/>
  <c r="AM318" i="4"/>
  <c r="AO318" i="4"/>
  <c r="AQ318" i="4"/>
  <c r="AG319" i="4"/>
  <c r="AH319" i="4"/>
  <c r="AI319" i="4"/>
  <c r="AK319" i="4"/>
  <c r="AM319" i="4"/>
  <c r="AO319" i="4"/>
  <c r="AQ319" i="4"/>
  <c r="AG320" i="4"/>
  <c r="AH320" i="4"/>
  <c r="AI320" i="4"/>
  <c r="AK320" i="4"/>
  <c r="AM320" i="4"/>
  <c r="AO320" i="4"/>
  <c r="AQ320" i="4"/>
  <c r="AG321" i="4"/>
  <c r="AH321" i="4"/>
  <c r="AI321" i="4"/>
  <c r="AK321" i="4"/>
  <c r="AM321" i="4"/>
  <c r="AO321" i="4"/>
  <c r="AQ321" i="4"/>
  <c r="AG322" i="4"/>
  <c r="AH322" i="4"/>
  <c r="AI322" i="4"/>
  <c r="AK322" i="4"/>
  <c r="AM322" i="4"/>
  <c r="AO322" i="4"/>
  <c r="AQ322" i="4"/>
  <c r="AG323" i="4"/>
  <c r="AH323" i="4"/>
  <c r="AI323" i="4"/>
  <c r="AK323" i="4"/>
  <c r="AM323" i="4"/>
  <c r="AO323" i="4"/>
  <c r="AQ323" i="4"/>
  <c r="AG324" i="4"/>
  <c r="AH324" i="4"/>
  <c r="AI324" i="4"/>
  <c r="AK324" i="4"/>
  <c r="AM324" i="4"/>
  <c r="AO324" i="4"/>
  <c r="AQ324" i="4"/>
  <c r="AQ299" i="4"/>
  <c r="AO299" i="4"/>
  <c r="AM299" i="4"/>
  <c r="AK299" i="4"/>
  <c r="AI299" i="4"/>
  <c r="AH299" i="4"/>
  <c r="AG299" i="4"/>
  <c r="AG297" i="4"/>
  <c r="AR312" i="4" s="1"/>
  <c r="AG272" i="4"/>
  <c r="B289" i="4" s="1"/>
  <c r="AG275" i="4"/>
  <c r="AH275" i="4"/>
  <c r="AI275" i="4"/>
  <c r="AK275" i="4"/>
  <c r="AM275" i="4"/>
  <c r="AO275" i="4"/>
  <c r="AQ275" i="4"/>
  <c r="AG276" i="4"/>
  <c r="AH276" i="4"/>
  <c r="AI276" i="4"/>
  <c r="AK276" i="4"/>
  <c r="AM276" i="4"/>
  <c r="AO276" i="4"/>
  <c r="AQ276" i="4"/>
  <c r="AG277" i="4"/>
  <c r="AH277" i="4"/>
  <c r="AI277" i="4"/>
  <c r="AK277" i="4"/>
  <c r="AM277" i="4"/>
  <c r="AO277" i="4"/>
  <c r="AQ277" i="4"/>
  <c r="AG278" i="4"/>
  <c r="AH278" i="4"/>
  <c r="AI278" i="4"/>
  <c r="AK278" i="4"/>
  <c r="AM278" i="4"/>
  <c r="AO278" i="4"/>
  <c r="AR278" i="4" s="1"/>
  <c r="AQ278" i="4"/>
  <c r="AG279" i="4"/>
  <c r="AH279" i="4"/>
  <c r="AI279" i="4"/>
  <c r="AK279" i="4"/>
  <c r="AM279" i="4"/>
  <c r="AO279" i="4"/>
  <c r="AQ279" i="4"/>
  <c r="AG280" i="4"/>
  <c r="AH280" i="4"/>
  <c r="AI280" i="4"/>
  <c r="AK280" i="4"/>
  <c r="AM280" i="4"/>
  <c r="AO280" i="4"/>
  <c r="AQ280" i="4"/>
  <c r="AG281" i="4"/>
  <c r="AH281" i="4"/>
  <c r="AI281" i="4"/>
  <c r="AK281" i="4"/>
  <c r="AM281" i="4"/>
  <c r="AO281" i="4"/>
  <c r="AQ281" i="4"/>
  <c r="AQ274" i="4"/>
  <c r="AO274" i="4"/>
  <c r="AR274" i="4" s="1"/>
  <c r="AK274" i="4"/>
  <c r="AI274" i="4"/>
  <c r="AH274" i="4"/>
  <c r="AG274" i="4"/>
  <c r="AG242" i="4"/>
  <c r="AH242" i="4"/>
  <c r="AI242" i="4"/>
  <c r="AK242" i="4"/>
  <c r="AM242" i="4"/>
  <c r="AO242" i="4"/>
  <c r="AQ242" i="4"/>
  <c r="AG243" i="4"/>
  <c r="AH243" i="4"/>
  <c r="AI243" i="4"/>
  <c r="AK243" i="4"/>
  <c r="AM243" i="4"/>
  <c r="AO243" i="4"/>
  <c r="AQ243" i="4"/>
  <c r="AG244" i="4"/>
  <c r="AH244" i="4"/>
  <c r="AI244" i="4"/>
  <c r="AJ244" i="4"/>
  <c r="AK244" i="4"/>
  <c r="AM244" i="4"/>
  <c r="AN244" i="4"/>
  <c r="AO244" i="4"/>
  <c r="AQ244" i="4"/>
  <c r="AG245" i="4"/>
  <c r="AH245" i="4"/>
  <c r="AI245" i="4"/>
  <c r="AK245" i="4"/>
  <c r="AM245" i="4"/>
  <c r="AN245" i="4"/>
  <c r="AO245" i="4"/>
  <c r="AQ245" i="4"/>
  <c r="AG246" i="4"/>
  <c r="AH246" i="4"/>
  <c r="AI246" i="4"/>
  <c r="AK246" i="4"/>
  <c r="AM246" i="4"/>
  <c r="AO246" i="4"/>
  <c r="AQ246" i="4"/>
  <c r="AG247" i="4"/>
  <c r="AH247" i="4"/>
  <c r="AI247" i="4"/>
  <c r="AK247" i="4"/>
  <c r="AM247" i="4"/>
  <c r="AO247" i="4"/>
  <c r="AQ247" i="4"/>
  <c r="AG248" i="4"/>
  <c r="AH248" i="4"/>
  <c r="AI248" i="4"/>
  <c r="AJ248" i="4"/>
  <c r="AK248" i="4"/>
  <c r="AM248" i="4"/>
  <c r="AO248" i="4"/>
  <c r="AQ248" i="4"/>
  <c r="AG249" i="4"/>
  <c r="AH249" i="4"/>
  <c r="AI249" i="4"/>
  <c r="AK249" i="4"/>
  <c r="AM249" i="4"/>
  <c r="AO249" i="4"/>
  <c r="AQ249" i="4"/>
  <c r="AG250" i="4"/>
  <c r="AH250" i="4"/>
  <c r="AI250" i="4"/>
  <c r="AK250" i="4"/>
  <c r="AM250" i="4"/>
  <c r="AO250" i="4"/>
  <c r="AQ250" i="4"/>
  <c r="AG251" i="4"/>
  <c r="AH251" i="4"/>
  <c r="AI251" i="4"/>
  <c r="AJ251" i="4"/>
  <c r="AK251" i="4"/>
  <c r="AM251" i="4"/>
  <c r="AO251" i="4"/>
  <c r="AQ251" i="4"/>
  <c r="AG252" i="4"/>
  <c r="AH252" i="4"/>
  <c r="AI252" i="4"/>
  <c r="AJ252" i="4"/>
  <c r="AK252" i="4"/>
  <c r="AM252" i="4"/>
  <c r="AO252" i="4"/>
  <c r="AQ252" i="4"/>
  <c r="AR252" i="4"/>
  <c r="AG253" i="4"/>
  <c r="AH253" i="4"/>
  <c r="AI253" i="4"/>
  <c r="AK253" i="4"/>
  <c r="AM253" i="4"/>
  <c r="AO253" i="4"/>
  <c r="AQ253" i="4"/>
  <c r="AR253" i="4"/>
  <c r="AG254" i="4"/>
  <c r="AH254" i="4"/>
  <c r="AI254" i="4"/>
  <c r="AK254" i="4"/>
  <c r="AM254" i="4"/>
  <c r="AN254" i="4"/>
  <c r="AO254" i="4"/>
  <c r="AQ254" i="4"/>
  <c r="AG255" i="4"/>
  <c r="AH255" i="4"/>
  <c r="AI255" i="4"/>
  <c r="AK255" i="4"/>
  <c r="AM255" i="4"/>
  <c r="AO255" i="4"/>
  <c r="AQ255" i="4"/>
  <c r="AG256" i="4"/>
  <c r="AH256" i="4"/>
  <c r="AI256" i="4"/>
  <c r="AK256" i="4"/>
  <c r="AM256" i="4"/>
  <c r="AN256" i="4"/>
  <c r="AO256" i="4"/>
  <c r="AQ256" i="4"/>
  <c r="AQ241" i="4"/>
  <c r="AO241" i="4"/>
  <c r="AN241" i="4"/>
  <c r="AM241" i="4"/>
  <c r="AK241" i="4"/>
  <c r="AJ241" i="4"/>
  <c r="AI241" i="4"/>
  <c r="AH241" i="4"/>
  <c r="AG241" i="4"/>
  <c r="AG239" i="4"/>
  <c r="AN250" i="4" s="1"/>
  <c r="AG216" i="4"/>
  <c r="AH216" i="4"/>
  <c r="AI216" i="4"/>
  <c r="AK216" i="4"/>
  <c r="AM216" i="4"/>
  <c r="AO216" i="4"/>
  <c r="AQ216" i="4"/>
  <c r="AG217" i="4"/>
  <c r="AH217" i="4"/>
  <c r="AI217" i="4"/>
  <c r="AK217" i="4"/>
  <c r="AM217" i="4"/>
  <c r="AO217" i="4"/>
  <c r="AQ217" i="4"/>
  <c r="AG218" i="4"/>
  <c r="AH218" i="4"/>
  <c r="AI218" i="4"/>
  <c r="AK218" i="4"/>
  <c r="AM218" i="4"/>
  <c r="AO218" i="4"/>
  <c r="AQ218" i="4"/>
  <c r="AG219" i="4"/>
  <c r="AH219" i="4"/>
  <c r="AI219" i="4"/>
  <c r="AK219" i="4"/>
  <c r="AM219" i="4"/>
  <c r="AO219" i="4"/>
  <c r="AQ219" i="4"/>
  <c r="AG220" i="4"/>
  <c r="AH220" i="4"/>
  <c r="AI220" i="4"/>
  <c r="AK220" i="4"/>
  <c r="AM220" i="4"/>
  <c r="AO220" i="4"/>
  <c r="AQ220" i="4"/>
  <c r="AG221" i="4"/>
  <c r="AH221" i="4"/>
  <c r="AI221" i="4"/>
  <c r="AK221" i="4"/>
  <c r="AM221" i="4"/>
  <c r="AO221" i="4"/>
  <c r="AQ221" i="4"/>
  <c r="AG222" i="4"/>
  <c r="AH222" i="4"/>
  <c r="AI222" i="4"/>
  <c r="AK222" i="4"/>
  <c r="AM222" i="4"/>
  <c r="AO222" i="4"/>
  <c r="AQ222" i="4"/>
  <c r="AG223" i="4"/>
  <c r="AH223" i="4"/>
  <c r="AI223" i="4"/>
  <c r="AK223" i="4"/>
  <c r="AM223" i="4"/>
  <c r="AO223" i="4"/>
  <c r="AQ223" i="4"/>
  <c r="AG213" i="4"/>
  <c r="AI215" i="4"/>
  <c r="AH215" i="4"/>
  <c r="AG215" i="4"/>
  <c r="AQ215" i="4"/>
  <c r="AO215" i="4"/>
  <c r="AM215" i="4"/>
  <c r="AK215" i="4"/>
  <c r="AG194" i="4"/>
  <c r="AH194" i="4"/>
  <c r="AI194" i="4"/>
  <c r="AK194" i="4"/>
  <c r="AM194" i="4"/>
  <c r="AO194" i="4"/>
  <c r="AQ194" i="4"/>
  <c r="AG195" i="4"/>
  <c r="AH195" i="4"/>
  <c r="AI195" i="4"/>
  <c r="AK195" i="4"/>
  <c r="AM195" i="4"/>
  <c r="AO195" i="4"/>
  <c r="AQ195" i="4"/>
  <c r="AG196" i="4"/>
  <c r="AH196" i="4"/>
  <c r="AI196" i="4"/>
  <c r="AK196" i="4"/>
  <c r="AM196" i="4"/>
  <c r="AO196" i="4"/>
  <c r="AQ196" i="4"/>
  <c r="AG197" i="4"/>
  <c r="AH197" i="4"/>
  <c r="AI197" i="4"/>
  <c r="AK197" i="4"/>
  <c r="AM197" i="4"/>
  <c r="AO197" i="4"/>
  <c r="AQ197" i="4"/>
  <c r="AO193" i="4"/>
  <c r="AI193" i="4"/>
  <c r="AH193" i="4"/>
  <c r="AG193" i="4"/>
  <c r="AQ193" i="4"/>
  <c r="AG191" i="4"/>
  <c r="AS1617" i="4" l="1"/>
  <c r="AS1625" i="4"/>
  <c r="AS1633" i="4"/>
  <c r="AS1641" i="4"/>
  <c r="AS1649" i="4"/>
  <c r="AS1657" i="4"/>
  <c r="AS1665" i="4"/>
  <c r="AS1619" i="4"/>
  <c r="AS1635" i="4"/>
  <c r="AS1651" i="4"/>
  <c r="AS1667" i="4"/>
  <c r="AS1653" i="4"/>
  <c r="AS1630" i="4"/>
  <c r="AS1638" i="4"/>
  <c r="AS1662" i="4"/>
  <c r="AS1615" i="4"/>
  <c r="AS1639" i="4"/>
  <c r="AS1671" i="4"/>
  <c r="AS1616" i="4"/>
  <c r="AS1640" i="4"/>
  <c r="AS1664" i="4"/>
  <c r="AS1618" i="4"/>
  <c r="AS1626" i="4"/>
  <c r="AS1634" i="4"/>
  <c r="AS1642" i="4"/>
  <c r="AS1650" i="4"/>
  <c r="AS1658" i="4"/>
  <c r="AS1666" i="4"/>
  <c r="AS1627" i="4"/>
  <c r="AS1643" i="4"/>
  <c r="AS1659" i="4"/>
  <c r="AS1645" i="4"/>
  <c r="AS1669" i="4"/>
  <c r="AS1622" i="4"/>
  <c r="AS1646" i="4"/>
  <c r="AS1670" i="4"/>
  <c r="AS1631" i="4"/>
  <c r="AS1647" i="4"/>
  <c r="AS1663" i="4"/>
  <c r="AS1624" i="4"/>
  <c r="AS1648" i="4"/>
  <c r="AS1612" i="4"/>
  <c r="AS1620" i="4"/>
  <c r="AS1628" i="4"/>
  <c r="AS1636" i="4"/>
  <c r="AS1644" i="4"/>
  <c r="AS1652" i="4"/>
  <c r="AS1660" i="4"/>
  <c r="AS1668" i="4"/>
  <c r="AS1613" i="4"/>
  <c r="AS1621" i="4"/>
  <c r="AS1629" i="4"/>
  <c r="AS1637" i="4"/>
  <c r="AS1661" i="4"/>
  <c r="AS1614" i="4"/>
  <c r="AS1654" i="4"/>
  <c r="AS1623" i="4"/>
  <c r="AS1655" i="4"/>
  <c r="AS1632" i="4"/>
  <c r="AS1656" i="4"/>
  <c r="AN193" i="4"/>
  <c r="B205" i="4"/>
  <c r="AR197" i="4"/>
  <c r="AR196" i="4"/>
  <c r="AR195" i="4"/>
  <c r="AJ193" i="4"/>
  <c r="AH949" i="4"/>
  <c r="AH945" i="4"/>
  <c r="AH946" i="4"/>
  <c r="AH947" i="4"/>
  <c r="AH948" i="4"/>
  <c r="AH944" i="4"/>
  <c r="AG948" i="4"/>
  <c r="AG946" i="4"/>
  <c r="AG945" i="4"/>
  <c r="AG944" i="4"/>
  <c r="AG947" i="4"/>
  <c r="AJ351" i="4"/>
  <c r="AJ350" i="4"/>
  <c r="AR405" i="4"/>
  <c r="AR389" i="4"/>
  <c r="AR352" i="4"/>
  <c r="AN345" i="4"/>
  <c r="AR429" i="4"/>
  <c r="AJ428" i="4"/>
  <c r="AJ421" i="4"/>
  <c r="AR415" i="4"/>
  <c r="AR414" i="4"/>
  <c r="AJ410" i="4"/>
  <c r="AR402" i="4"/>
  <c r="AR401" i="4"/>
  <c r="AJ841" i="4"/>
  <c r="B845" i="4" s="1"/>
  <c r="AN347" i="4"/>
  <c r="AN253" i="4"/>
  <c r="AJ256" i="4"/>
  <c r="AJ255" i="4"/>
  <c r="AN252" i="4"/>
  <c r="AR245" i="4"/>
  <c r="AJ274" i="4"/>
  <c r="AR351" i="4"/>
  <c r="AN344" i="4"/>
  <c r="AN343" i="4"/>
  <c r="AJ427" i="4"/>
  <c r="AN425" i="4"/>
  <c r="AR423" i="4"/>
  <c r="AR422" i="4"/>
  <c r="AJ420" i="4"/>
  <c r="AN417" i="4"/>
  <c r="AR413" i="4"/>
  <c r="AR398" i="4"/>
  <c r="AR397" i="4"/>
  <c r="AR393" i="4"/>
  <c r="AJ384" i="4"/>
  <c r="B557" i="4"/>
  <c r="AV541" i="4"/>
  <c r="BK541" i="4"/>
  <c r="BA541" i="4"/>
  <c r="BI541" i="4"/>
  <c r="BC541" i="4"/>
  <c r="BG541" i="4"/>
  <c r="BF541" i="4"/>
  <c r="BH541" i="4"/>
  <c r="BJ541" i="4"/>
  <c r="AZ541" i="4"/>
  <c r="BE541" i="4"/>
  <c r="AW541" i="4"/>
  <c r="AY541" i="4"/>
  <c r="BD541" i="4"/>
  <c r="BB541" i="4"/>
  <c r="AX541" i="4"/>
  <c r="AN840" i="4"/>
  <c r="B847" i="4"/>
  <c r="AM857" i="4"/>
  <c r="AH860" i="4"/>
  <c r="AH868" i="4"/>
  <c r="AH876" i="4"/>
  <c r="AH884" i="4"/>
  <c r="AH892" i="4"/>
  <c r="AH900" i="4"/>
  <c r="AH908" i="4"/>
  <c r="AH916" i="4"/>
  <c r="AH886" i="4"/>
  <c r="AH910" i="4"/>
  <c r="AH863" i="4"/>
  <c r="AH871" i="4"/>
  <c r="AH879" i="4"/>
  <c r="AH887" i="4"/>
  <c r="AH895" i="4"/>
  <c r="AH903" i="4"/>
  <c r="AH911" i="4"/>
  <c r="AH872" i="4"/>
  <c r="AH888" i="4"/>
  <c r="AH904" i="4"/>
  <c r="AH865" i="4"/>
  <c r="AH873" i="4"/>
  <c r="AH881" i="4"/>
  <c r="AH889" i="4"/>
  <c r="AH897" i="4"/>
  <c r="AH913" i="4"/>
  <c r="AH858" i="4"/>
  <c r="AH866" i="4"/>
  <c r="AH882" i="4"/>
  <c r="AH890" i="4"/>
  <c r="AH914" i="4"/>
  <c r="AH861" i="4"/>
  <c r="AH869" i="4"/>
  <c r="AH877" i="4"/>
  <c r="AH885" i="4"/>
  <c r="AH893" i="4"/>
  <c r="AH901" i="4"/>
  <c r="AH909" i="4"/>
  <c r="AH857" i="4"/>
  <c r="AH862" i="4"/>
  <c r="AH870" i="4"/>
  <c r="AH878" i="4"/>
  <c r="AH894" i="4"/>
  <c r="AH902" i="4"/>
  <c r="AH864" i="4"/>
  <c r="AH880" i="4"/>
  <c r="AH896" i="4"/>
  <c r="AH912" i="4"/>
  <c r="AH905" i="4"/>
  <c r="AH906" i="4"/>
  <c r="AH867" i="4"/>
  <c r="AH891" i="4"/>
  <c r="AH907" i="4"/>
  <c r="AH874" i="4"/>
  <c r="AH898" i="4"/>
  <c r="AH859" i="4"/>
  <c r="AH875" i="4"/>
  <c r="AH883" i="4"/>
  <c r="AH899" i="4"/>
  <c r="AH915" i="4"/>
  <c r="AQ1230" i="4"/>
  <c r="AQ1226" i="4"/>
  <c r="BC1519" i="4"/>
  <c r="AN588" i="4"/>
  <c r="AU588" i="4"/>
  <c r="B594" i="4" s="1"/>
  <c r="B595" i="4"/>
  <c r="AJ216" i="4"/>
  <c r="B231" i="4"/>
  <c r="BK352" i="4"/>
  <c r="AV352" i="4"/>
  <c r="BL352" i="4"/>
  <c r="BO352" i="4"/>
  <c r="BG352" i="4"/>
  <c r="AZ352" i="4"/>
  <c r="BB352" i="4"/>
  <c r="BC352" i="4"/>
  <c r="BN352" i="4"/>
  <c r="BI352" i="4"/>
  <c r="BD352" i="4"/>
  <c r="BF352" i="4"/>
  <c r="AY352" i="4"/>
  <c r="AX352" i="4"/>
  <c r="AW352" i="4"/>
  <c r="BJ352" i="4"/>
  <c r="BM352" i="4"/>
  <c r="BH352" i="4"/>
  <c r="BE352" i="4"/>
  <c r="BA352" i="4"/>
  <c r="AJ412" i="4"/>
  <c r="AJ396" i="4"/>
  <c r="BN1518" i="4"/>
  <c r="BK1518" i="4"/>
  <c r="BM1518" i="4"/>
  <c r="BL1518" i="4"/>
  <c r="AR249" i="4"/>
  <c r="AJ347" i="4"/>
  <c r="AR428" i="4"/>
  <c r="AJ426" i="4"/>
  <c r="AN424" i="4"/>
  <c r="AR421" i="4"/>
  <c r="AJ418" i="4"/>
  <c r="AJ409" i="4"/>
  <c r="AJ408" i="4"/>
  <c r="AN405" i="4"/>
  <c r="B822" i="4"/>
  <c r="AS814" i="4"/>
  <c r="B820" i="4" s="1"/>
  <c r="AQ1154" i="4"/>
  <c r="AS620" i="4"/>
  <c r="AS616" i="4"/>
  <c r="AS613" i="4"/>
  <c r="AS625" i="4" s="1"/>
  <c r="B635" i="4" s="1"/>
  <c r="AS618" i="4"/>
  <c r="AS621" i="4"/>
  <c r="AS614" i="4"/>
  <c r="AS622" i="4"/>
  <c r="AS615" i="4"/>
  <c r="AS623" i="4"/>
  <c r="AS624" i="4"/>
  <c r="AS617" i="4"/>
  <c r="AS619" i="4"/>
  <c r="AJ756" i="4"/>
  <c r="B767" i="4" s="1"/>
  <c r="B769" i="4"/>
  <c r="AJ344" i="4"/>
  <c r="B361" i="4"/>
  <c r="AJ413" i="4"/>
  <c r="AN409" i="4"/>
  <c r="AJ397" i="4"/>
  <c r="AJ380" i="4"/>
  <c r="AR242" i="4"/>
  <c r="B264" i="4"/>
  <c r="AR241" i="4"/>
  <c r="AN197" i="4"/>
  <c r="AR256" i="4"/>
  <c r="AN249" i="4"/>
  <c r="AN248" i="4"/>
  <c r="AN246" i="4"/>
  <c r="AN352" i="4"/>
  <c r="AR348" i="4"/>
  <c r="AN370" i="4"/>
  <c r="AN430" i="4" s="1"/>
  <c r="AN429" i="4"/>
  <c r="AR411" i="4"/>
  <c r="AR410" i="4"/>
  <c r="AJ406" i="4"/>
  <c r="AN401" i="4"/>
  <c r="AJ388" i="4"/>
  <c r="AR381" i="4"/>
  <c r="AQ1198" i="4"/>
  <c r="AQ1194" i="4"/>
  <c r="AS1519" i="4"/>
  <c r="AN324" i="4"/>
  <c r="AN320" i="4"/>
  <c r="AR316" i="4"/>
  <c r="AN299" i="4"/>
  <c r="AJ324" i="4"/>
  <c r="AJ323" i="4"/>
  <c r="AR308" i="4"/>
  <c r="AJ301" i="4"/>
  <c r="AW318" i="4"/>
  <c r="BJ318" i="4"/>
  <c r="AZ318" i="4"/>
  <c r="BL318" i="4"/>
  <c r="BA318" i="4"/>
  <c r="BM318" i="4"/>
  <c r="BD318" i="4"/>
  <c r="BN318" i="4"/>
  <c r="BE318" i="4"/>
  <c r="AV318" i="4"/>
  <c r="BF318" i="4"/>
  <c r="BI318" i="4"/>
  <c r="BH318" i="4"/>
  <c r="AX318" i="4"/>
  <c r="BO318" i="4"/>
  <c r="BG318" i="4"/>
  <c r="AY318" i="4"/>
  <c r="BB318" i="4"/>
  <c r="BK318" i="4"/>
  <c r="BC318" i="4"/>
  <c r="B333" i="4"/>
  <c r="AR313" i="4"/>
  <c r="AR324" i="4"/>
  <c r="AJ303" i="4"/>
  <c r="AJ321" i="4"/>
  <c r="AJ320" i="4"/>
  <c r="AJ319" i="4"/>
  <c r="AN316" i="4"/>
  <c r="AR322" i="4"/>
  <c r="AR321" i="4"/>
  <c r="AJ317" i="4"/>
  <c r="AJ307" i="4"/>
  <c r="AR300" i="4"/>
  <c r="AR320" i="4"/>
  <c r="AJ316" i="4"/>
  <c r="AJ315" i="4"/>
  <c r="AJ312" i="4"/>
  <c r="AJ311" i="4"/>
  <c r="AR304" i="4"/>
  <c r="AR318" i="4"/>
  <c r="AR317" i="4"/>
  <c r="AO1618" i="4"/>
  <c r="AO1626" i="4"/>
  <c r="AO1634" i="4"/>
  <c r="AO1642" i="4"/>
  <c r="AO1658" i="4"/>
  <c r="AO1666" i="4"/>
  <c r="AM1650" i="4"/>
  <c r="AO1619" i="4"/>
  <c r="AO1627" i="4"/>
  <c r="AO1635" i="4"/>
  <c r="AO1643" i="4"/>
  <c r="AO1651" i="4"/>
  <c r="AO1659" i="4"/>
  <c r="AO1667" i="4"/>
  <c r="AO1612" i="4"/>
  <c r="AM1619" i="4"/>
  <c r="AP1619" i="4" s="1"/>
  <c r="AM1627" i="4"/>
  <c r="AP1627" i="4" s="1"/>
  <c r="AM1635" i="4"/>
  <c r="AP1635" i="4" s="1"/>
  <c r="AM1643" i="4"/>
  <c r="AP1643" i="4" s="1"/>
  <c r="AM1651" i="4"/>
  <c r="AP1651" i="4" s="1"/>
  <c r="AM1659" i="4"/>
  <c r="AP1659" i="4" s="1"/>
  <c r="AM1667" i="4"/>
  <c r="AP1667" i="4" s="1"/>
  <c r="AM1612" i="4"/>
  <c r="AO1668" i="4"/>
  <c r="AM1628" i="4"/>
  <c r="AM1636" i="4"/>
  <c r="AM1644" i="4"/>
  <c r="AM1652" i="4"/>
  <c r="AM1668" i="4"/>
  <c r="AO1621" i="4"/>
  <c r="AO1645" i="4"/>
  <c r="AO1653" i="4"/>
  <c r="AO1669" i="4"/>
  <c r="AM1618" i="4"/>
  <c r="AP1618" i="4" s="1"/>
  <c r="AM1629" i="4"/>
  <c r="AM1661" i="4"/>
  <c r="AM1663" i="4"/>
  <c r="AO1640" i="4"/>
  <c r="AO1656" i="4"/>
  <c r="AM1614" i="4"/>
  <c r="AM1640" i="4"/>
  <c r="AM1656" i="4"/>
  <c r="AO1620" i="4"/>
  <c r="AO1628" i="4"/>
  <c r="AO1636" i="4"/>
  <c r="AO1644" i="4"/>
  <c r="AO1652" i="4"/>
  <c r="AO1660" i="4"/>
  <c r="AM1620" i="4"/>
  <c r="AM1660" i="4"/>
  <c r="AM1653" i="4"/>
  <c r="AO1613" i="4"/>
  <c r="AO1637" i="4"/>
  <c r="AM1645" i="4"/>
  <c r="AM1632" i="4"/>
  <c r="AO1614" i="4"/>
  <c r="AO1622" i="4"/>
  <c r="AO1630" i="4"/>
  <c r="AO1638" i="4"/>
  <c r="AO1646" i="4"/>
  <c r="AO1654" i="4"/>
  <c r="AO1662" i="4"/>
  <c r="AO1670" i="4"/>
  <c r="AM1615" i="4"/>
  <c r="AM1622" i="4"/>
  <c r="AP1622" i="4" s="1"/>
  <c r="AM1630" i="4"/>
  <c r="AP1630" i="4" s="1"/>
  <c r="AM1638" i="4"/>
  <c r="AP1638" i="4" s="1"/>
  <c r="AM1646" i="4"/>
  <c r="AP1646" i="4" s="1"/>
  <c r="AM1654" i="4"/>
  <c r="AP1654" i="4" s="1"/>
  <c r="AM1662" i="4"/>
  <c r="AP1662" i="4" s="1"/>
  <c r="AM1670" i="4"/>
  <c r="AO1655" i="4"/>
  <c r="AM1623" i="4"/>
  <c r="AM1639" i="4"/>
  <c r="AM1671" i="4"/>
  <c r="AO1615" i="4"/>
  <c r="AO1623" i="4"/>
  <c r="AO1631" i="4"/>
  <c r="AO1639" i="4"/>
  <c r="AO1647" i="4"/>
  <c r="AO1663" i="4"/>
  <c r="AO1671" i="4"/>
  <c r="AM1613" i="4"/>
  <c r="AM1631" i="4"/>
  <c r="AM1647" i="4"/>
  <c r="AO1617" i="4"/>
  <c r="AO1625" i="4"/>
  <c r="AO1633" i="4"/>
  <c r="AO1641" i="4"/>
  <c r="AO1649" i="4"/>
  <c r="AO1657" i="4"/>
  <c r="AO1665" i="4"/>
  <c r="AM1616" i="4"/>
  <c r="AM1625" i="4"/>
  <c r="AM1633" i="4"/>
  <c r="AM1641" i="4"/>
  <c r="AM1649" i="4"/>
  <c r="AM1657" i="4"/>
  <c r="AM1665" i="4"/>
  <c r="AO1650" i="4"/>
  <c r="AM1617" i="4"/>
  <c r="AM1626" i="4"/>
  <c r="AM1634" i="4"/>
  <c r="AM1642" i="4"/>
  <c r="AM1658" i="4"/>
  <c r="AM1666" i="4"/>
  <c r="AO1629" i="4"/>
  <c r="AO1661" i="4"/>
  <c r="AM1621" i="4"/>
  <c r="AM1637" i="4"/>
  <c r="AM1669" i="4"/>
  <c r="AM1655" i="4"/>
  <c r="AP1655" i="4" s="1"/>
  <c r="AO1616" i="4"/>
  <c r="AO1624" i="4"/>
  <c r="AO1632" i="4"/>
  <c r="AO1648" i="4"/>
  <c r="AO1664" i="4"/>
  <c r="AM1624" i="4"/>
  <c r="AM1648" i="4"/>
  <c r="AM1664" i="4"/>
  <c r="AQ1542" i="4"/>
  <c r="AQ1550" i="4"/>
  <c r="AQ1558" i="4"/>
  <c r="AQ1566" i="4"/>
  <c r="AQ1574" i="4"/>
  <c r="AQ1582" i="4"/>
  <c r="AQ1590" i="4"/>
  <c r="AQ1544" i="4"/>
  <c r="AQ1552" i="4"/>
  <c r="AQ1560" i="4"/>
  <c r="AQ1568" i="4"/>
  <c r="AQ1576" i="4"/>
  <c r="AQ1584" i="4"/>
  <c r="AQ1592" i="4"/>
  <c r="AQ1543" i="4"/>
  <c r="AQ1551" i="4"/>
  <c r="AQ1559" i="4"/>
  <c r="AQ1567" i="4"/>
  <c r="AQ1575" i="4"/>
  <c r="AQ1583" i="4"/>
  <c r="AQ1591" i="4"/>
  <c r="AQ1569" i="4"/>
  <c r="AQ1537" i="4"/>
  <c r="AQ1538" i="4"/>
  <c r="AQ1546" i="4"/>
  <c r="AQ1554" i="4"/>
  <c r="AQ1562" i="4"/>
  <c r="AQ1570" i="4"/>
  <c r="AQ1578" i="4"/>
  <c r="AQ1586" i="4"/>
  <c r="AQ1594" i="4"/>
  <c r="AQ1587" i="4"/>
  <c r="AQ1548" i="4"/>
  <c r="AQ1556" i="4"/>
  <c r="AQ1564" i="4"/>
  <c r="AQ1580" i="4"/>
  <c r="AQ1588" i="4"/>
  <c r="AQ1545" i="4"/>
  <c r="AQ1561" i="4"/>
  <c r="AQ1585" i="4"/>
  <c r="AQ1539" i="4"/>
  <c r="AQ1547" i="4"/>
  <c r="AQ1555" i="4"/>
  <c r="AQ1563" i="4"/>
  <c r="AQ1571" i="4"/>
  <c r="AQ1579" i="4"/>
  <c r="AQ1595" i="4"/>
  <c r="AQ1572" i="4"/>
  <c r="AQ1553" i="4"/>
  <c r="AQ1577" i="4"/>
  <c r="AQ1540" i="4"/>
  <c r="AQ1536" i="4"/>
  <c r="AQ1593" i="4"/>
  <c r="AQ1541" i="4"/>
  <c r="AQ1549" i="4"/>
  <c r="AQ1557" i="4"/>
  <c r="AQ1565" i="4"/>
  <c r="AQ1573" i="4"/>
  <c r="AQ1581" i="4"/>
  <c r="AQ1589" i="4"/>
  <c r="AJ1612" i="4"/>
  <c r="AJ1670" i="4"/>
  <c r="AJ1668" i="4"/>
  <c r="AJ1666" i="4"/>
  <c r="AJ1664" i="4"/>
  <c r="AJ1662" i="4"/>
  <c r="AJ1660" i="4"/>
  <c r="AJ1658" i="4"/>
  <c r="AJ1656" i="4"/>
  <c r="AJ1654" i="4"/>
  <c r="AJ1652" i="4"/>
  <c r="AJ1650" i="4"/>
  <c r="AJ1648" i="4"/>
  <c r="AJ1646" i="4"/>
  <c r="AJ1644" i="4"/>
  <c r="AJ1642" i="4"/>
  <c r="AJ1640" i="4"/>
  <c r="AJ1638" i="4"/>
  <c r="AJ1636" i="4"/>
  <c r="AJ1634" i="4"/>
  <c r="AJ1632" i="4"/>
  <c r="AJ1630" i="4"/>
  <c r="AJ1628" i="4"/>
  <c r="AJ1626" i="4"/>
  <c r="AJ1624" i="4"/>
  <c r="AJ1622" i="4"/>
  <c r="AJ1620" i="4"/>
  <c r="AJ1618" i="4"/>
  <c r="AJ1616" i="4"/>
  <c r="AJ1614" i="4"/>
  <c r="AJ1671" i="4"/>
  <c r="AJ1669" i="4"/>
  <c r="AJ1667" i="4"/>
  <c r="AJ1665" i="4"/>
  <c r="AJ1663" i="4"/>
  <c r="AJ1661" i="4"/>
  <c r="AJ1659" i="4"/>
  <c r="AJ1657" i="4"/>
  <c r="AJ1655" i="4"/>
  <c r="AJ1653" i="4"/>
  <c r="AJ1651" i="4"/>
  <c r="AJ1649" i="4"/>
  <c r="AJ1647" i="4"/>
  <c r="AJ1645" i="4"/>
  <c r="AJ1643" i="4"/>
  <c r="AJ1641" i="4"/>
  <c r="AJ1639" i="4"/>
  <c r="AJ1637" i="4"/>
  <c r="AJ1635" i="4"/>
  <c r="AJ1633" i="4"/>
  <c r="AJ1631" i="4"/>
  <c r="AJ1629" i="4"/>
  <c r="AJ1627" i="4"/>
  <c r="AJ1625" i="4"/>
  <c r="AJ1623" i="4"/>
  <c r="AJ1621" i="4"/>
  <c r="AJ1619" i="4"/>
  <c r="AJ1617" i="4"/>
  <c r="AJ1615" i="4"/>
  <c r="AJ1613" i="4"/>
  <c r="AO1536" i="4"/>
  <c r="AJ1573" i="4"/>
  <c r="AJ1577" i="4"/>
  <c r="AJ1571" i="4"/>
  <c r="AO1577" i="4"/>
  <c r="AJ1581" i="4"/>
  <c r="AJ1570" i="4"/>
  <c r="AO1582" i="4"/>
  <c r="AO1572" i="4"/>
  <c r="AO1559" i="4"/>
  <c r="AJ1595" i="4"/>
  <c r="AJ1594" i="4"/>
  <c r="AO1581" i="4"/>
  <c r="AJ1580" i="4"/>
  <c r="AJ1572" i="4"/>
  <c r="AO1560" i="4"/>
  <c r="AJ1537" i="4"/>
  <c r="AW1538" i="4"/>
  <c r="AX1538" i="4"/>
  <c r="AV1538" i="4"/>
  <c r="AU1538" i="4"/>
  <c r="AO1583" i="4"/>
  <c r="AO1554" i="4"/>
  <c r="AJ1593" i="4"/>
  <c r="AJ1592" i="4"/>
  <c r="AJ1591" i="4"/>
  <c r="AJ1590" i="4"/>
  <c r="AO1585" i="4"/>
  <c r="AO1550" i="4"/>
  <c r="AJ1549" i="4"/>
  <c r="AJ1548" i="4"/>
  <c r="AJ1547" i="4"/>
  <c r="AJ1546" i="4"/>
  <c r="AJ1545" i="4"/>
  <c r="AO1593" i="4"/>
  <c r="AO1592" i="4"/>
  <c r="AO1591" i="4"/>
  <c r="AO1590" i="4"/>
  <c r="AO1589" i="4"/>
  <c r="AJ1578" i="4"/>
  <c r="AJ1569" i="4"/>
  <c r="AO1567" i="4"/>
  <c r="AJ1565" i="4"/>
  <c r="AJ1564" i="4"/>
  <c r="AJ1563" i="4"/>
  <c r="AJ1562" i="4"/>
  <c r="AO1557" i="4"/>
  <c r="AJ1536" i="4"/>
  <c r="AJ1579" i="4"/>
  <c r="AO1568" i="4"/>
  <c r="AO1566" i="4"/>
  <c r="AO1558" i="4"/>
  <c r="AR194" i="4"/>
  <c r="AN222" i="4"/>
  <c r="AJ196" i="4"/>
  <c r="AN195" i="4"/>
  <c r="AJ223" i="4"/>
  <c r="AR220" i="4"/>
  <c r="AJ219" i="4"/>
  <c r="AR216" i="4"/>
  <c r="AR255" i="4"/>
  <c r="AJ254" i="4"/>
  <c r="AR251" i="4"/>
  <c r="AJ250" i="4"/>
  <c r="AR247" i="4"/>
  <c r="AJ246" i="4"/>
  <c r="AR243" i="4"/>
  <c r="AJ242" i="4"/>
  <c r="AR299" i="4"/>
  <c r="AN322" i="4"/>
  <c r="AN318" i="4"/>
  <c r="AN314" i="4"/>
  <c r="AN310" i="4"/>
  <c r="AN306" i="4"/>
  <c r="AN302" i="4"/>
  <c r="AR350" i="4"/>
  <c r="AJ349" i="4"/>
  <c r="AR346" i="4"/>
  <c r="AJ345" i="4"/>
  <c r="AW372" i="4"/>
  <c r="BE372" i="4"/>
  <c r="BC372" i="4"/>
  <c r="AX372" i="4"/>
  <c r="BF372" i="4"/>
  <c r="AY372" i="4"/>
  <c r="BG372" i="4"/>
  <c r="AU372" i="4"/>
  <c r="AZ372" i="4"/>
  <c r="BH372" i="4"/>
  <c r="BA372" i="4"/>
  <c r="BB372" i="4"/>
  <c r="AV372" i="4"/>
  <c r="BD372" i="4"/>
  <c r="AN427" i="4"/>
  <c r="AN423" i="4"/>
  <c r="AN419" i="4"/>
  <c r="AN415" i="4"/>
  <c r="AN411" i="4"/>
  <c r="AN407" i="4"/>
  <c r="AN403" i="4"/>
  <c r="AN399" i="4"/>
  <c r="AN395" i="4"/>
  <c r="AN391" i="4"/>
  <c r="AN387" i="4"/>
  <c r="AN383" i="4"/>
  <c r="AN379" i="4"/>
  <c r="AN375" i="4"/>
  <c r="AN371" i="4"/>
  <c r="AX1197" i="4"/>
  <c r="BF1197" i="4"/>
  <c r="BN1197" i="4"/>
  <c r="AY1197" i="4"/>
  <c r="BG1197" i="4"/>
  <c r="BO1197" i="4"/>
  <c r="AV1197" i="4"/>
  <c r="AZ1197" i="4"/>
  <c r="BH1197" i="4"/>
  <c r="BP1197" i="4"/>
  <c r="BA1197" i="4"/>
  <c r="BI1197" i="4"/>
  <c r="BQ1197" i="4"/>
  <c r="AU1197" i="4"/>
  <c r="BB1197" i="4"/>
  <c r="BJ1197" i="4"/>
  <c r="BD1197" i="4"/>
  <c r="BC1197" i="4"/>
  <c r="BK1197" i="4"/>
  <c r="BL1197" i="4"/>
  <c r="AW1197" i="4"/>
  <c r="BE1197" i="4"/>
  <c r="BM1197" i="4"/>
  <c r="AJ1519" i="4"/>
  <c r="AO1584" i="4"/>
  <c r="AJ1540" i="4"/>
  <c r="AR373" i="4"/>
  <c r="AJ372" i="4"/>
  <c r="AU489" i="4"/>
  <c r="AV489" i="4"/>
  <c r="AW489" i="4"/>
  <c r="AX489" i="4"/>
  <c r="AJ1459" i="4"/>
  <c r="BG1129" i="4"/>
  <c r="BR1129" i="4" s="1"/>
  <c r="AG1086" i="4"/>
  <c r="AR223" i="4"/>
  <c r="AJ222" i="4"/>
  <c r="AR219" i="4"/>
  <c r="AJ218" i="4"/>
  <c r="AR254" i="4"/>
  <c r="AJ253" i="4"/>
  <c r="AR250" i="4"/>
  <c r="AJ249" i="4"/>
  <c r="AR246" i="4"/>
  <c r="AJ245" i="4"/>
  <c r="AR279" i="4"/>
  <c r="AN277" i="4"/>
  <c r="AJ299" i="4"/>
  <c r="AN321" i="4"/>
  <c r="AN317" i="4"/>
  <c r="AN313" i="4"/>
  <c r="AN309" i="4"/>
  <c r="AN305" i="4"/>
  <c r="AN301" i="4"/>
  <c r="AJ352" i="4"/>
  <c r="AR349" i="4"/>
  <c r="AJ348" i="4"/>
  <c r="AR345" i="4"/>
  <c r="AN426" i="4"/>
  <c r="AN422" i="4"/>
  <c r="AN418" i="4"/>
  <c r="AN414" i="4"/>
  <c r="AN410" i="4"/>
  <c r="AN406" i="4"/>
  <c r="AN402" i="4"/>
  <c r="AN398" i="4"/>
  <c r="AN394" i="4"/>
  <c r="AN390" i="4"/>
  <c r="AN386" i="4"/>
  <c r="AN382" i="4"/>
  <c r="AN378" i="4"/>
  <c r="AN374" i="4"/>
  <c r="AO1565" i="4"/>
  <c r="AO1561" i="4"/>
  <c r="AO1549" i="4"/>
  <c r="AO1545" i="4"/>
  <c r="AJ1541" i="4"/>
  <c r="AJ1538" i="4"/>
  <c r="AW195" i="4"/>
  <c r="BE195" i="4"/>
  <c r="BC195" i="4"/>
  <c r="AX195" i="4"/>
  <c r="BF195" i="4"/>
  <c r="AY195" i="4"/>
  <c r="BG195" i="4"/>
  <c r="AZ195" i="4"/>
  <c r="BH195" i="4"/>
  <c r="BA195" i="4"/>
  <c r="BB195" i="4"/>
  <c r="AU195" i="4"/>
  <c r="AV195" i="4"/>
  <c r="BD195" i="4"/>
  <c r="AJ195" i="4"/>
  <c r="AN194" i="4"/>
  <c r="AN220" i="4"/>
  <c r="AN216" i="4"/>
  <c r="AW243" i="4"/>
  <c r="BE243" i="4"/>
  <c r="BC243" i="4"/>
  <c r="AX243" i="4"/>
  <c r="BF243" i="4"/>
  <c r="AY243" i="4"/>
  <c r="BG243" i="4"/>
  <c r="AU243" i="4"/>
  <c r="AZ243" i="4"/>
  <c r="BH243" i="4"/>
  <c r="BA243" i="4"/>
  <c r="BB243" i="4"/>
  <c r="AV243" i="4"/>
  <c r="BD243" i="4"/>
  <c r="AN255" i="4"/>
  <c r="AN251" i="4"/>
  <c r="AN247" i="4"/>
  <c r="AN243" i="4"/>
  <c r="AR323" i="4"/>
  <c r="AJ322" i="4"/>
  <c r="AR319" i="4"/>
  <c r="AJ318" i="4"/>
  <c r="AR315" i="4"/>
  <c r="AJ314" i="4"/>
  <c r="AR311" i="4"/>
  <c r="AJ310" i="4"/>
  <c r="AR307" i="4"/>
  <c r="AJ306" i="4"/>
  <c r="AR303" i="4"/>
  <c r="AJ302" i="4"/>
  <c r="AZ344" i="4"/>
  <c r="BC344" i="4"/>
  <c r="AU344" i="4"/>
  <c r="BD344" i="4"/>
  <c r="AV344" i="4"/>
  <c r="BE344" i="4"/>
  <c r="AW344" i="4"/>
  <c r="BF344" i="4"/>
  <c r="AX344" i="4"/>
  <c r="BG344" i="4"/>
  <c r="BA344" i="4"/>
  <c r="AY344" i="4"/>
  <c r="BH344" i="4"/>
  <c r="BB344" i="4"/>
  <c r="AN350" i="4"/>
  <c r="AN346" i="4"/>
  <c r="AR424" i="4"/>
  <c r="AJ423" i="4"/>
  <c r="AR420" i="4"/>
  <c r="AJ419" i="4"/>
  <c r="AR416" i="4"/>
  <c r="AJ415" i="4"/>
  <c r="AR412" i="4"/>
  <c r="AJ411" i="4"/>
  <c r="AR408" i="4"/>
  <c r="AJ407" i="4"/>
  <c r="AR404" i="4"/>
  <c r="AJ403" i="4"/>
  <c r="AR400" i="4"/>
  <c r="AJ399" i="4"/>
  <c r="AR396" i="4"/>
  <c r="AJ395" i="4"/>
  <c r="AR392" i="4"/>
  <c r="AJ391" i="4"/>
  <c r="AR388" i="4"/>
  <c r="AJ387" i="4"/>
  <c r="AR384" i="4"/>
  <c r="AJ383" i="4"/>
  <c r="AR380" i="4"/>
  <c r="AJ379" i="4"/>
  <c r="AR376" i="4"/>
  <c r="AJ375" i="4"/>
  <c r="AR372" i="4"/>
  <c r="AJ371" i="4"/>
  <c r="AJ1001" i="4"/>
  <c r="AJ1007" i="4"/>
  <c r="AN221" i="4"/>
  <c r="AR222" i="4"/>
  <c r="AR218" i="4"/>
  <c r="AJ217" i="4"/>
  <c r="AN312" i="4"/>
  <c r="AN308" i="4"/>
  <c r="AN304" i="4"/>
  <c r="AN300" i="4"/>
  <c r="AN393" i="4"/>
  <c r="AN389" i="4"/>
  <c r="AN385" i="4"/>
  <c r="AN381" i="4"/>
  <c r="AN377" i="4"/>
  <c r="AN373" i="4"/>
  <c r="AO1551" i="4"/>
  <c r="AN217" i="4"/>
  <c r="AJ221" i="4"/>
  <c r="AR193" i="4"/>
  <c r="AJ197" i="4"/>
  <c r="AN196" i="4"/>
  <c r="AN223" i="4"/>
  <c r="AN219" i="4"/>
  <c r="AN242" i="4"/>
  <c r="AW276" i="4"/>
  <c r="BE276" i="4"/>
  <c r="AX276" i="4"/>
  <c r="BF276" i="4"/>
  <c r="AU276" i="4"/>
  <c r="BC276" i="4"/>
  <c r="AY276" i="4"/>
  <c r="BG276" i="4"/>
  <c r="AZ276" i="4"/>
  <c r="BH276" i="4"/>
  <c r="BA276" i="4"/>
  <c r="BB276" i="4"/>
  <c r="AV276" i="4"/>
  <c r="BD276" i="4"/>
  <c r="AR314" i="4"/>
  <c r="AJ313" i="4"/>
  <c r="AR310" i="4"/>
  <c r="AJ309" i="4"/>
  <c r="AR306" i="4"/>
  <c r="AJ305" i="4"/>
  <c r="AR302" i="4"/>
  <c r="AR403" i="4"/>
  <c r="AJ402" i="4"/>
  <c r="AR399" i="4"/>
  <c r="AJ398" i="4"/>
  <c r="AR395" i="4"/>
  <c r="AJ394" i="4"/>
  <c r="AR391" i="4"/>
  <c r="AJ390" i="4"/>
  <c r="AR387" i="4"/>
  <c r="AJ386" i="4"/>
  <c r="AR383" i="4"/>
  <c r="AJ382" i="4"/>
  <c r="AR379" i="4"/>
  <c r="AJ378" i="4"/>
  <c r="AR375" i="4"/>
  <c r="AJ374" i="4"/>
  <c r="AR371" i="4"/>
  <c r="AG548" i="4"/>
  <c r="B556" i="4" s="1"/>
  <c r="AU534" i="4"/>
  <c r="AW534" i="4"/>
  <c r="AV534" i="4"/>
  <c r="AX534" i="4"/>
  <c r="AJ1456" i="4"/>
  <c r="AJ1463" i="4" s="1"/>
  <c r="B1473" i="4" s="1"/>
  <c r="AJ1462" i="4"/>
  <c r="AJ1561" i="4"/>
  <c r="AO1552" i="4"/>
  <c r="AO1540" i="4"/>
  <c r="AU1357" i="4"/>
  <c r="B1404" i="4" s="1"/>
  <c r="AQ1354" i="4"/>
  <c r="B1405" i="4" s="1"/>
  <c r="AJ194" i="4"/>
  <c r="AR221" i="4"/>
  <c r="AJ220" i="4"/>
  <c r="AR217" i="4"/>
  <c r="AR248" i="4"/>
  <c r="AJ247" i="4"/>
  <c r="AR244" i="4"/>
  <c r="AJ243" i="4"/>
  <c r="AJ278" i="4"/>
  <c r="AR276" i="4"/>
  <c r="AU301" i="4"/>
  <c r="AX301" i="4"/>
  <c r="BH301" i="4"/>
  <c r="BD301" i="4"/>
  <c r="AV301" i="4"/>
  <c r="AY301" i="4"/>
  <c r="AZ301" i="4"/>
  <c r="BF301" i="4"/>
  <c r="BB301" i="4"/>
  <c r="BC301" i="4"/>
  <c r="BE301" i="4"/>
  <c r="BA301" i="4"/>
  <c r="AW301" i="4"/>
  <c r="BG301" i="4"/>
  <c r="AN323" i="4"/>
  <c r="AN319" i="4"/>
  <c r="AN315" i="4"/>
  <c r="AN311" i="4"/>
  <c r="AN307" i="4"/>
  <c r="AN303" i="4"/>
  <c r="AR343" i="4"/>
  <c r="AN416" i="4"/>
  <c r="AN412" i="4"/>
  <c r="AN408" i="4"/>
  <c r="AN404" i="4"/>
  <c r="AN400" i="4"/>
  <c r="AN396" i="4"/>
  <c r="AN392" i="4"/>
  <c r="AN388" i="4"/>
  <c r="AN384" i="4"/>
  <c r="AN380" i="4"/>
  <c r="AN376" i="4"/>
  <c r="AN372" i="4"/>
  <c r="AO1553" i="4"/>
  <c r="AJ1539" i="4"/>
  <c r="AW217" i="4"/>
  <c r="BE217" i="4"/>
  <c r="AY217" i="4"/>
  <c r="AV217" i="4"/>
  <c r="BF217" i="4"/>
  <c r="AU217" i="4"/>
  <c r="BG217" i="4"/>
  <c r="AZ217" i="4"/>
  <c r="BH217" i="4"/>
  <c r="BA217" i="4"/>
  <c r="BC217" i="4"/>
  <c r="BB217" i="4"/>
  <c r="AX217" i="4"/>
  <c r="BD217" i="4"/>
  <c r="AN218" i="4"/>
  <c r="AR309" i="4"/>
  <c r="AJ308" i="4"/>
  <c r="AR305" i="4"/>
  <c r="AJ304" i="4"/>
  <c r="AR301" i="4"/>
  <c r="AJ300" i="4"/>
  <c r="AR394" i="4"/>
  <c r="AJ393" i="4"/>
  <c r="AR390" i="4"/>
  <c r="AJ389" i="4"/>
  <c r="AR386" i="4"/>
  <c r="AJ385" i="4"/>
  <c r="AR382" i="4"/>
  <c r="AJ381" i="4"/>
  <c r="AR378" i="4"/>
  <c r="AJ377" i="4"/>
  <c r="AR374" i="4"/>
  <c r="AJ373" i="4"/>
  <c r="AG627" i="4"/>
  <c r="B634" i="4" s="1"/>
  <c r="BM615" i="4"/>
  <c r="BC615" i="4"/>
  <c r="BK615" i="4"/>
  <c r="AV615" i="4"/>
  <c r="BD615" i="4"/>
  <c r="BL615" i="4"/>
  <c r="AW615" i="4"/>
  <c r="BE615" i="4"/>
  <c r="AU615" i="4"/>
  <c r="AX615" i="4"/>
  <c r="BF615" i="4"/>
  <c r="AY615" i="4"/>
  <c r="BG615" i="4"/>
  <c r="BA615" i="4"/>
  <c r="BI615" i="4"/>
  <c r="AZ615" i="4"/>
  <c r="BH615" i="4"/>
  <c r="BB615" i="4"/>
  <c r="BJ615" i="4"/>
  <c r="AG1441" i="4"/>
  <c r="AG1417" i="4"/>
  <c r="AG1425" i="4"/>
  <c r="AG1433" i="4"/>
  <c r="AG1418" i="4"/>
  <c r="AG1426" i="4"/>
  <c r="AG1434" i="4"/>
  <c r="AG1428" i="4"/>
  <c r="AG1431" i="4"/>
  <c r="AG1424" i="4"/>
  <c r="AG1432" i="4"/>
  <c r="AU1419" i="4"/>
  <c r="AG1419" i="4"/>
  <c r="AG1427" i="4"/>
  <c r="AG1435" i="4"/>
  <c r="AG1420" i="4"/>
  <c r="AG1436" i="4"/>
  <c r="AG1421" i="4"/>
  <c r="AG1429" i="4"/>
  <c r="AG1437" i="4"/>
  <c r="AG1422" i="4"/>
  <c r="AG1430" i="4"/>
  <c r="AG1438" i="4"/>
  <c r="AG1423" i="4"/>
  <c r="AM1384" i="4"/>
  <c r="AP1362" i="4" s="1"/>
  <c r="AG1356" i="4"/>
  <c r="AG1364" i="4"/>
  <c r="AG1372" i="4"/>
  <c r="AG1380" i="4"/>
  <c r="AG1388" i="4"/>
  <c r="AG1363" i="4"/>
  <c r="AM1375" i="4"/>
  <c r="AP1361" i="4" s="1"/>
  <c r="AG1357" i="4"/>
  <c r="AG1365" i="4"/>
  <c r="AG1373" i="4"/>
  <c r="AG1381" i="4"/>
  <c r="AG1389" i="4"/>
  <c r="AG1386" i="4"/>
  <c r="AG1379" i="4"/>
  <c r="AM1367" i="4"/>
  <c r="AP1360" i="4" s="1"/>
  <c r="AG1358" i="4"/>
  <c r="AG1366" i="4"/>
  <c r="AG1374" i="4"/>
  <c r="AG1382" i="4"/>
  <c r="AG1390" i="4"/>
  <c r="AG1398" i="4"/>
  <c r="B1399" i="4" s="1"/>
  <c r="AG1360" i="4"/>
  <c r="AG1368" i="4"/>
  <c r="AG1376" i="4"/>
  <c r="AG1384" i="4"/>
  <c r="AG1396" i="4"/>
  <c r="B1397" i="4" s="1"/>
  <c r="AG1361" i="4"/>
  <c r="AG1369" i="4"/>
  <c r="AG1377" i="4"/>
  <c r="AG1385" i="4"/>
  <c r="AG1394" i="4"/>
  <c r="B1395" i="4" s="1"/>
  <c r="AG1362" i="4"/>
  <c r="AG1370" i="4"/>
  <c r="AG1378" i="4"/>
  <c r="AG1355" i="4"/>
  <c r="AG1371" i="4"/>
  <c r="AG1387" i="4"/>
  <c r="AM1359" i="4"/>
  <c r="AP1359" i="4" s="1"/>
  <c r="AG1359" i="4"/>
  <c r="AG1367" i="4"/>
  <c r="AG1375" i="4"/>
  <c r="AG1383" i="4"/>
  <c r="AG1391" i="4"/>
  <c r="AJ1126" i="4"/>
  <c r="AQ1152" i="4"/>
  <c r="AQ1145" i="4"/>
  <c r="AQ1140" i="4"/>
  <c r="AQ1169" i="4"/>
  <c r="AJ1167" i="4"/>
  <c r="AQ1129" i="4"/>
  <c r="AJ1122" i="4"/>
  <c r="AJ1150" i="4"/>
  <c r="AQ1170" i="4"/>
  <c r="AJ1142" i="4"/>
  <c r="AJ1135" i="4"/>
  <c r="AJ1177" i="4"/>
  <c r="AJ1173" i="4"/>
  <c r="AQ1133" i="4"/>
  <c r="AQ1130" i="4"/>
  <c r="AJ1160" i="4"/>
  <c r="AQ1131" i="4"/>
  <c r="AJ1176" i="4"/>
  <c r="AJ1161" i="4"/>
  <c r="AJ1157" i="4"/>
  <c r="AX1126" i="4"/>
  <c r="BN1126" i="4"/>
  <c r="AY1126" i="4"/>
  <c r="BG1126" i="4"/>
  <c r="BO1126" i="4"/>
  <c r="BA1126" i="4"/>
  <c r="BI1126" i="4"/>
  <c r="BQ1126" i="4"/>
  <c r="AU1126" i="4"/>
  <c r="BJ1126" i="4"/>
  <c r="BK1126" i="4"/>
  <c r="AW1126" i="4"/>
  <c r="BM1126" i="4"/>
  <c r="AZ1126" i="4"/>
  <c r="BH1126" i="4"/>
  <c r="BP1126" i="4"/>
  <c r="BB1126" i="4"/>
  <c r="BC1126" i="4"/>
  <c r="BE1126" i="4"/>
  <c r="AV1126" i="4"/>
  <c r="BD1126" i="4"/>
  <c r="BL1126" i="4"/>
  <c r="AJ1163" i="4"/>
  <c r="AJ1162" i="4"/>
  <c r="AJ1179" i="4"/>
  <c r="AJ1178" i="4"/>
  <c r="AJ1138" i="4"/>
  <c r="AG1042" i="4"/>
  <c r="B1050" i="4" s="1"/>
  <c r="BC1034" i="4"/>
  <c r="BE1034" i="4"/>
  <c r="AV1034" i="4"/>
  <c r="AU1034" i="4"/>
  <c r="BA1034" i="4"/>
  <c r="AJ1038" i="4"/>
  <c r="AG951" i="4"/>
  <c r="B986" i="4" s="1"/>
  <c r="AG857" i="4"/>
  <c r="AN814" i="4"/>
  <c r="BD508" i="4"/>
  <c r="BA508" i="4"/>
  <c r="AN505" i="4"/>
  <c r="BC508" i="4"/>
  <c r="BF508" i="4"/>
  <c r="BB508" i="4"/>
  <c r="AU508" i="4"/>
  <c r="AV508" i="4"/>
  <c r="AW508" i="4"/>
  <c r="AX508" i="4"/>
  <c r="BE508" i="4"/>
  <c r="AU454" i="4"/>
  <c r="AY454" i="4" s="1"/>
  <c r="B471" i="4" s="1"/>
  <c r="AV454" i="4"/>
  <c r="AW454" i="4"/>
  <c r="AX454" i="4"/>
  <c r="AJ172" i="4"/>
  <c r="AN175" i="4"/>
  <c r="AR174" i="4"/>
  <c r="AR172" i="4"/>
  <c r="AJ176" i="4"/>
  <c r="AR176" i="4"/>
  <c r="AN173" i="4"/>
  <c r="AJ174" i="4"/>
  <c r="AY174" i="4"/>
  <c r="BC174" i="4"/>
  <c r="BE174" i="4"/>
  <c r="BH174" i="4"/>
  <c r="BA174" i="4"/>
  <c r="AZ174" i="4"/>
  <c r="AX174" i="4"/>
  <c r="BD174" i="4"/>
  <c r="BG174" i="4"/>
  <c r="AW174" i="4"/>
  <c r="AV174" i="4"/>
  <c r="BF174" i="4"/>
  <c r="AU174" i="4"/>
  <c r="BB174" i="4"/>
  <c r="AN172" i="4"/>
  <c r="AN176" i="4"/>
  <c r="AR175" i="4"/>
  <c r="AJ175" i="4"/>
  <c r="AN174" i="4"/>
  <c r="AR173" i="4"/>
  <c r="AJ173" i="4"/>
  <c r="AJ156" i="4"/>
  <c r="B161" i="4" s="1"/>
  <c r="AN451" i="4"/>
  <c r="AG1489" i="4"/>
  <c r="AG464" i="4"/>
  <c r="B472" i="4" s="1"/>
  <c r="AJ460" i="4"/>
  <c r="AJ456" i="4"/>
  <c r="AJ1032" i="4"/>
  <c r="AJ1034" i="4"/>
  <c r="AJ1036" i="4"/>
  <c r="AJ1039" i="4"/>
  <c r="AJ1037" i="4"/>
  <c r="AJ1035" i="4"/>
  <c r="AJ1033" i="4"/>
  <c r="AG902" i="4"/>
  <c r="AG879" i="4"/>
  <c r="AG896" i="4"/>
  <c r="AG878" i="4"/>
  <c r="AG912" i="4"/>
  <c r="AG894" i="4"/>
  <c r="AG871" i="4"/>
  <c r="AG911" i="4"/>
  <c r="AG888" i="4"/>
  <c r="AG870" i="4"/>
  <c r="AG895" i="4"/>
  <c r="AG872" i="4"/>
  <c r="AG910" i="4"/>
  <c r="AG887" i="4"/>
  <c r="AG864" i="4"/>
  <c r="AG904" i="4"/>
  <c r="AG886" i="4"/>
  <c r="AG863" i="4"/>
  <c r="AG903" i="4"/>
  <c r="AG880" i="4"/>
  <c r="AG862" i="4"/>
  <c r="AG909" i="4"/>
  <c r="AG877" i="4"/>
  <c r="AG916" i="4"/>
  <c r="AG892" i="4"/>
  <c r="AG860" i="4"/>
  <c r="AG915" i="4"/>
  <c r="AG907" i="4"/>
  <c r="AG899" i="4"/>
  <c r="AG891" i="4"/>
  <c r="AG883" i="4"/>
  <c r="AG875" i="4"/>
  <c r="AG867" i="4"/>
  <c r="AG859" i="4"/>
  <c r="AG901" i="4"/>
  <c r="AG885" i="4"/>
  <c r="AG861" i="4"/>
  <c r="AG908" i="4"/>
  <c r="AG884" i="4"/>
  <c r="AG868" i="4"/>
  <c r="AG914" i="4"/>
  <c r="AG906" i="4"/>
  <c r="AG898" i="4"/>
  <c r="AG890" i="4"/>
  <c r="AG882" i="4"/>
  <c r="AG874" i="4"/>
  <c r="AG866" i="4"/>
  <c r="AG858" i="4"/>
  <c r="AG893" i="4"/>
  <c r="AG869" i="4"/>
  <c r="AG900" i="4"/>
  <c r="AG876" i="4"/>
  <c r="AG913" i="4"/>
  <c r="AG905" i="4"/>
  <c r="AG897" i="4"/>
  <c r="AG889" i="4"/>
  <c r="AG881" i="4"/>
  <c r="AG873" i="4"/>
  <c r="AG865" i="4"/>
  <c r="AR618" i="4"/>
  <c r="AN545" i="4"/>
  <c r="AN543" i="4"/>
  <c r="AN541" i="4"/>
  <c r="AN539" i="4"/>
  <c r="AN537" i="4"/>
  <c r="AN535" i="4"/>
  <c r="AN532" i="4"/>
  <c r="AN533" i="4"/>
  <c r="AJ531" i="4"/>
  <c r="AN544" i="4"/>
  <c r="AN542" i="4"/>
  <c r="AN540" i="4"/>
  <c r="AN538" i="4"/>
  <c r="AN536" i="4"/>
  <c r="AN534" i="4"/>
  <c r="AJ545" i="4"/>
  <c r="AJ544" i="4"/>
  <c r="AJ543" i="4"/>
  <c r="AJ542" i="4"/>
  <c r="AJ541" i="4"/>
  <c r="AJ540" i="4"/>
  <c r="AJ539" i="4"/>
  <c r="AJ538" i="4"/>
  <c r="AJ537" i="4"/>
  <c r="AJ536" i="4"/>
  <c r="AJ535" i="4"/>
  <c r="AJ534" i="4"/>
  <c r="AJ533" i="4"/>
  <c r="AJ532" i="4"/>
  <c r="AN458" i="4"/>
  <c r="AN454" i="4"/>
  <c r="AG513" i="4"/>
  <c r="B521" i="4" s="1"/>
  <c r="AN509" i="4"/>
  <c r="AN506" i="4"/>
  <c r="AJ510" i="4"/>
  <c r="AJ509" i="4"/>
  <c r="AJ508" i="4"/>
  <c r="AJ507" i="4"/>
  <c r="AJ506" i="4"/>
  <c r="AN508" i="4"/>
  <c r="AJ505" i="4"/>
  <c r="AN510" i="4"/>
  <c r="AN507" i="4"/>
  <c r="AN461" i="4"/>
  <c r="AN457" i="4"/>
  <c r="AJ451" i="4"/>
  <c r="AJ459" i="4"/>
  <c r="AJ455" i="4"/>
  <c r="AG466" i="4"/>
  <c r="B473" i="4" s="1"/>
  <c r="AN459" i="4"/>
  <c r="AN455" i="4"/>
  <c r="AN460" i="4"/>
  <c r="AN456" i="4"/>
  <c r="AJ461" i="4"/>
  <c r="AJ457" i="4"/>
  <c r="AJ453" i="4"/>
  <c r="AJ458" i="4"/>
  <c r="AO1564" i="4"/>
  <c r="AO1563" i="4"/>
  <c r="AO1555" i="4"/>
  <c r="AO1586" i="4"/>
  <c r="AO1556" i="4"/>
  <c r="AJ1542" i="4"/>
  <c r="AO1595" i="4"/>
  <c r="AO1594" i="4"/>
  <c r="AO1587" i="4"/>
  <c r="AJ1552" i="4"/>
  <c r="AJ1551" i="4"/>
  <c r="AJ1550" i="4"/>
  <c r="AJ1543" i="4"/>
  <c r="AO1538" i="4"/>
  <c r="AO1588" i="4"/>
  <c r="AJ1574" i="4"/>
  <c r="AJ1544" i="4"/>
  <c r="AO1539" i="4"/>
  <c r="AJ1584" i="4"/>
  <c r="AJ1583" i="4"/>
  <c r="AJ1582" i="4"/>
  <c r="AJ1575" i="4"/>
  <c r="AO1570" i="4"/>
  <c r="AO1562" i="4"/>
  <c r="AJ1576" i="4"/>
  <c r="AO1571" i="4"/>
  <c r="AJ1560" i="4"/>
  <c r="AJ1559" i="4"/>
  <c r="AJ1558" i="4"/>
  <c r="AO1537" i="4"/>
  <c r="AJ1589" i="4"/>
  <c r="AJ1588" i="4"/>
  <c r="AJ1587" i="4"/>
  <c r="AJ1586" i="4"/>
  <c r="AO1576" i="4"/>
  <c r="AO1575" i="4"/>
  <c r="AO1574" i="4"/>
  <c r="AO1573" i="4"/>
  <c r="AJ1568" i="4"/>
  <c r="AJ1567" i="4"/>
  <c r="AJ1566" i="4"/>
  <c r="AJ1557" i="4"/>
  <c r="AJ1556" i="4"/>
  <c r="AJ1555" i="4"/>
  <c r="AJ1554" i="4"/>
  <c r="AO1544" i="4"/>
  <c r="AO1543" i="4"/>
  <c r="AO1542" i="4"/>
  <c r="AO1541" i="4"/>
  <c r="AJ1585" i="4"/>
  <c r="AO1580" i="4"/>
  <c r="AO1579" i="4"/>
  <c r="AO1578" i="4"/>
  <c r="AO1569" i="4"/>
  <c r="AJ1553" i="4"/>
  <c r="AO1548" i="4"/>
  <c r="AO1547" i="4"/>
  <c r="AO1546" i="4"/>
  <c r="BG1519" i="4"/>
  <c r="AO1519" i="4"/>
  <c r="AX1519" i="4"/>
  <c r="AQ1241" i="4"/>
  <c r="AJ1206" i="4"/>
  <c r="AQ1250" i="4"/>
  <c r="AJ1226" i="4"/>
  <c r="AJ1220" i="4"/>
  <c r="AJ1216" i="4"/>
  <c r="AJ1194" i="4"/>
  <c r="AJ1250" i="4"/>
  <c r="AQ1233" i="4"/>
  <c r="AQ1214" i="4"/>
  <c r="AJ1235" i="4"/>
  <c r="AJ1222" i="4"/>
  <c r="AJ1246" i="4"/>
  <c r="AQ1238" i="4"/>
  <c r="AQ1210" i="4"/>
  <c r="AQ1202" i="4"/>
  <c r="AQ1196" i="4"/>
  <c r="AJ1238" i="4"/>
  <c r="AJ1232" i="4"/>
  <c r="AJ1210" i="4"/>
  <c r="AJ1204" i="4"/>
  <c r="AJ1200" i="4"/>
  <c r="AQ1167" i="4"/>
  <c r="AQ1134" i="4"/>
  <c r="AQ1128" i="4"/>
  <c r="AJ1172" i="4"/>
  <c r="AJ1156" i="4"/>
  <c r="AJ1149" i="4"/>
  <c r="AJ1132" i="4"/>
  <c r="AQ1180" i="4"/>
  <c r="AQ1164" i="4"/>
  <c r="AJ1145" i="4"/>
  <c r="AQ1124" i="4"/>
  <c r="AJ1129" i="4"/>
  <c r="AQ1144" i="4"/>
  <c r="AQ1151" i="4"/>
  <c r="AQ1125" i="4"/>
  <c r="AQ1174" i="4"/>
  <c r="AQ1173" i="4"/>
  <c r="AQ1171" i="4"/>
  <c r="AQ1168" i="4"/>
  <c r="AJ1166" i="4"/>
  <c r="AQ1158" i="4"/>
  <c r="AQ1157" i="4"/>
  <c r="AQ1155" i="4"/>
  <c r="AJ1151" i="4"/>
  <c r="AJ1148" i="4"/>
  <c r="AQ1146" i="4"/>
  <c r="AQ1143" i="4"/>
  <c r="AJ1139" i="4"/>
  <c r="AJ1136" i="4"/>
  <c r="AJ1133" i="4"/>
  <c r="AQ1127" i="4"/>
  <c r="AJ1123" i="4"/>
  <c r="AJ1180" i="4"/>
  <c r="AQ1178" i="4"/>
  <c r="AQ1177" i="4"/>
  <c r="AQ1172" i="4"/>
  <c r="AJ1170" i="4"/>
  <c r="AJ1164" i="4"/>
  <c r="AQ1162" i="4"/>
  <c r="AQ1161" i="4"/>
  <c r="AQ1156" i="4"/>
  <c r="AJ1154" i="4"/>
  <c r="AJ1152" i="4"/>
  <c r="AQ1147" i="4"/>
  <c r="AJ1143" i="4"/>
  <c r="AJ1137" i="4"/>
  <c r="AJ1127" i="4"/>
  <c r="AJ1181" i="4"/>
  <c r="AQ1175" i="4"/>
  <c r="AJ1171" i="4"/>
  <c r="AJ1168" i="4"/>
  <c r="AJ1165" i="4"/>
  <c r="AQ1159" i="4"/>
  <c r="AJ1155" i="4"/>
  <c r="AQ1150" i="4"/>
  <c r="AQ1149" i="4"/>
  <c r="AJ1140" i="4"/>
  <c r="AQ1138" i="4"/>
  <c r="AQ1137" i="4"/>
  <c r="AQ1132" i="4"/>
  <c r="AJ1130" i="4"/>
  <c r="AJ1124" i="4"/>
  <c r="AQ1181" i="4"/>
  <c r="AQ1179" i="4"/>
  <c r="AQ1176" i="4"/>
  <c r="AJ1174" i="4"/>
  <c r="AQ1166" i="4"/>
  <c r="AQ1165" i="4"/>
  <c r="AQ1163" i="4"/>
  <c r="AQ1160" i="4"/>
  <c r="AJ1158" i="4"/>
  <c r="AJ1153" i="4"/>
  <c r="AQ1148" i="4"/>
  <c r="AJ1146" i="4"/>
  <c r="AJ1144" i="4"/>
  <c r="AJ1141" i="4"/>
  <c r="AQ1135" i="4"/>
  <c r="AJ1131" i="4"/>
  <c r="AJ1128" i="4"/>
  <c r="AJ1125" i="4"/>
  <c r="AQ1123" i="4"/>
  <c r="AJ1175" i="4"/>
  <c r="AJ1169" i="4"/>
  <c r="AJ1159" i="4"/>
  <c r="AQ1153" i="4"/>
  <c r="AJ1147" i="4"/>
  <c r="AQ1142" i="4"/>
  <c r="AQ1141" i="4"/>
  <c r="AQ1139" i="4"/>
  <c r="AQ1136" i="4"/>
  <c r="AJ1134" i="4"/>
  <c r="AQ1126" i="4"/>
  <c r="AJ1193" i="4"/>
  <c r="AQ1251" i="4"/>
  <c r="AJ1249" i="4"/>
  <c r="AJ1244" i="4"/>
  <c r="AQ1239" i="4"/>
  <c r="AJ1237" i="4"/>
  <c r="AQ1232" i="4"/>
  <c r="AQ1227" i="4"/>
  <c r="AJ1225" i="4"/>
  <c r="AJ1219" i="4"/>
  <c r="AQ1217" i="4"/>
  <c r="AQ1216" i="4"/>
  <c r="AQ1211" i="4"/>
  <c r="AJ1209" i="4"/>
  <c r="AJ1203" i="4"/>
  <c r="AQ1201" i="4"/>
  <c r="AQ1200" i="4"/>
  <c r="AQ1195" i="4"/>
  <c r="AJ1247" i="4"/>
  <c r="AQ1245" i="4"/>
  <c r="AQ1244" i="4"/>
  <c r="AQ1242" i="4"/>
  <c r="AJ1236" i="4"/>
  <c r="AQ1231" i="4"/>
  <c r="AJ1229" i="4"/>
  <c r="AJ1223" i="4"/>
  <c r="AQ1221" i="4"/>
  <c r="AQ1220" i="4"/>
  <c r="AQ1215" i="4"/>
  <c r="AJ1213" i="4"/>
  <c r="AJ1207" i="4"/>
  <c r="AQ1205" i="4"/>
  <c r="AQ1204" i="4"/>
  <c r="AQ1199" i="4"/>
  <c r="AJ1197" i="4"/>
  <c r="AJ1248" i="4"/>
  <c r="AQ1243" i="4"/>
  <c r="AJ1241" i="4"/>
  <c r="AJ1230" i="4"/>
  <c r="AJ1224" i="4"/>
  <c r="AQ1218" i="4"/>
  <c r="AJ1214" i="4"/>
  <c r="AJ1208" i="4"/>
  <c r="AJ1198" i="4"/>
  <c r="AQ1193" i="4"/>
  <c r="AJ1251" i="4"/>
  <c r="AQ1249" i="4"/>
  <c r="AQ1248" i="4"/>
  <c r="AJ1242" i="4"/>
  <c r="AJ1239" i="4"/>
  <c r="AQ1237" i="4"/>
  <c r="AQ1236" i="4"/>
  <c r="AQ1234" i="4"/>
  <c r="AJ1227" i="4"/>
  <c r="AQ1225" i="4"/>
  <c r="AQ1224" i="4"/>
  <c r="AQ1219" i="4"/>
  <c r="AJ1217" i="4"/>
  <c r="AJ1211" i="4"/>
  <c r="AQ1209" i="4"/>
  <c r="AQ1208" i="4"/>
  <c r="AQ1203" i="4"/>
  <c r="AJ1201" i="4"/>
  <c r="AJ1199" i="4"/>
  <c r="AJ1195" i="4"/>
  <c r="AJ1252" i="4"/>
  <c r="AQ1246" i="4"/>
  <c r="AJ1240" i="4"/>
  <c r="AQ1235" i="4"/>
  <c r="AJ1233" i="4"/>
  <c r="AJ1228" i="4"/>
  <c r="AQ1222" i="4"/>
  <c r="AJ1218" i="4"/>
  <c r="AJ1212" i="4"/>
  <c r="AQ1206" i="4"/>
  <c r="AJ1202" i="4"/>
  <c r="AJ1196" i="4"/>
  <c r="AQ1252" i="4"/>
  <c r="AQ1247" i="4"/>
  <c r="AJ1245" i="4"/>
  <c r="AQ1240" i="4"/>
  <c r="AJ1234" i="4"/>
  <c r="AJ1231" i="4"/>
  <c r="AQ1229" i="4"/>
  <c r="AQ1228" i="4"/>
  <c r="AQ1223" i="4"/>
  <c r="AJ1221" i="4"/>
  <c r="AJ1215" i="4"/>
  <c r="AQ1213" i="4"/>
  <c r="AQ1212" i="4"/>
  <c r="AQ1207" i="4"/>
  <c r="AJ1205" i="4"/>
  <c r="AQ1197" i="4"/>
  <c r="AQ1122" i="4"/>
  <c r="AJ1031" i="4"/>
  <c r="AJ814" i="4"/>
  <c r="AJ815" i="4" s="1"/>
  <c r="B819" i="4" s="1"/>
  <c r="AJ780" i="4"/>
  <c r="B799" i="4" s="1"/>
  <c r="AN623" i="4"/>
  <c r="AR620" i="4"/>
  <c r="AR617" i="4"/>
  <c r="AJ613" i="4"/>
  <c r="AJ623" i="4"/>
  <c r="AN620" i="4"/>
  <c r="AN617" i="4"/>
  <c r="AR622" i="4"/>
  <c r="AJ620" i="4"/>
  <c r="AJ615" i="4"/>
  <c r="AN613" i="4"/>
  <c r="AJ618" i="4"/>
  <c r="AN615" i="4"/>
  <c r="AR613" i="4"/>
  <c r="AJ624" i="4"/>
  <c r="AN621" i="4"/>
  <c r="AJ616" i="4"/>
  <c r="AJ614" i="4"/>
  <c r="AR624" i="4"/>
  <c r="AJ622" i="4"/>
  <c r="AN619" i="4"/>
  <c r="AR616" i="4"/>
  <c r="AR614" i="4"/>
  <c r="AR623" i="4"/>
  <c r="AJ621" i="4"/>
  <c r="AN618" i="4"/>
  <c r="AR615" i="4"/>
  <c r="AN624" i="4"/>
  <c r="AR621" i="4"/>
  <c r="AJ619" i="4"/>
  <c r="AN616" i="4"/>
  <c r="AN622" i="4"/>
  <c r="AR619" i="4"/>
  <c r="AJ617" i="4"/>
  <c r="AN614" i="4"/>
  <c r="AR588" i="4"/>
  <c r="AJ588" i="4"/>
  <c r="AJ589" i="4" s="1"/>
  <c r="B593" i="4" s="1"/>
  <c r="AN531" i="4"/>
  <c r="AN486" i="4"/>
  <c r="AJ486" i="4"/>
  <c r="AJ487" i="4" s="1"/>
  <c r="B491" i="4" s="1"/>
  <c r="AN452" i="4"/>
  <c r="AN453" i="4"/>
  <c r="AJ454" i="4"/>
  <c r="AJ452" i="4"/>
  <c r="AR370" i="4"/>
  <c r="AJ370" i="4"/>
  <c r="AR342" i="4"/>
  <c r="AN342" i="4"/>
  <c r="AN353" i="4" s="1"/>
  <c r="AJ342" i="4"/>
  <c r="AJ353" i="4" s="1"/>
  <c r="AR277" i="4"/>
  <c r="AN278" i="4"/>
  <c r="AJ279" i="4"/>
  <c r="AJ276" i="4"/>
  <c r="AN280" i="4"/>
  <c r="AN279" i="4"/>
  <c r="AJ275" i="4"/>
  <c r="AJ281" i="4"/>
  <c r="AJ280" i="4"/>
  <c r="AR275" i="4"/>
  <c r="AR281" i="4"/>
  <c r="AR280" i="4"/>
  <c r="AN276" i="4"/>
  <c r="AN275" i="4"/>
  <c r="AN274" i="4"/>
  <c r="AN281" i="4"/>
  <c r="AJ277" i="4"/>
  <c r="AJ215" i="4"/>
  <c r="AR215" i="4"/>
  <c r="AN215" i="4"/>
  <c r="AP1666" i="4" l="1"/>
  <c r="AS1672" i="4"/>
  <c r="B1679" i="4" s="1"/>
  <c r="AQ1499" i="4"/>
  <c r="AQ1492" i="4"/>
  <c r="AQ1500" i="4"/>
  <c r="AQ1495" i="4"/>
  <c r="AQ1497" i="4"/>
  <c r="AQ1493" i="4"/>
  <c r="AQ1501" i="4"/>
  <c r="AQ1494" i="4"/>
  <c r="AQ1491" i="4"/>
  <c r="AQ1496" i="4"/>
  <c r="AQ1498" i="4"/>
  <c r="AN198" i="4"/>
  <c r="BI195" i="4"/>
  <c r="B204" i="4" s="1"/>
  <c r="AR198" i="4"/>
  <c r="AJ198" i="4"/>
  <c r="AP1363" i="4"/>
  <c r="B1402" i="4" s="1"/>
  <c r="AQ1359" i="4"/>
  <c r="AJ1494" i="4"/>
  <c r="AG1090" i="4"/>
  <c r="AG1092" i="4"/>
  <c r="AG1094" i="4"/>
  <c r="AG1095" i="4"/>
  <c r="AG1096" i="4"/>
  <c r="AG1098" i="4"/>
  <c r="AG1091" i="4"/>
  <c r="AG1099" i="4"/>
  <c r="AG1089" i="4"/>
  <c r="AG1093" i="4"/>
  <c r="AG1097" i="4"/>
  <c r="BG1034" i="4"/>
  <c r="B1048" i="4" s="1"/>
  <c r="AW1034" i="4"/>
  <c r="B1049" i="4" s="1"/>
  <c r="AH950" i="4"/>
  <c r="B987" i="4" s="1"/>
  <c r="BG508" i="4"/>
  <c r="B518" i="4" s="1"/>
  <c r="AR257" i="4"/>
  <c r="BI217" i="4"/>
  <c r="B230" i="4" s="1"/>
  <c r="AP1658" i="4"/>
  <c r="AR353" i="4"/>
  <c r="AJ354" i="4" s="1"/>
  <c r="B358" i="4" s="1"/>
  <c r="AJ1497" i="4"/>
  <c r="AV1494" i="4"/>
  <c r="AX1494" i="4"/>
  <c r="AU1494" i="4"/>
  <c r="AW1494" i="4"/>
  <c r="BO1518" i="4"/>
  <c r="AR430" i="4"/>
  <c r="AY508" i="4"/>
  <c r="B520" i="4" s="1"/>
  <c r="AP1642" i="4"/>
  <c r="AH917" i="4"/>
  <c r="BI344" i="4"/>
  <c r="B359" i="4" s="1"/>
  <c r="AJ199" i="4"/>
  <c r="B203" i="4" s="1"/>
  <c r="AJ430" i="4"/>
  <c r="AR224" i="4"/>
  <c r="AJ224" i="4"/>
  <c r="BI174" i="4"/>
  <c r="B183" i="4" s="1"/>
  <c r="BI372" i="4"/>
  <c r="B436" i="4" s="1"/>
  <c r="AP1648" i="4"/>
  <c r="AP1669" i="4"/>
  <c r="AP1634" i="4"/>
  <c r="BP352" i="4"/>
  <c r="B360" i="4" s="1"/>
  <c r="BL541" i="4"/>
  <c r="B555" i="4" s="1"/>
  <c r="BI276" i="4"/>
  <c r="B288" i="4" s="1"/>
  <c r="BI243" i="4"/>
  <c r="B263" i="4" s="1"/>
  <c r="AN224" i="4"/>
  <c r="AY489" i="4"/>
  <c r="B492" i="4" s="1"/>
  <c r="BN615" i="4"/>
  <c r="B633" i="4" s="1"/>
  <c r="AY534" i="4"/>
  <c r="B554" i="4" s="1"/>
  <c r="AN257" i="4"/>
  <c r="AP1624" i="4"/>
  <c r="AP1637" i="4"/>
  <c r="AP1626" i="4"/>
  <c r="AK258" i="4"/>
  <c r="B262" i="4" s="1"/>
  <c r="BI301" i="4"/>
  <c r="B331" i="4" s="1"/>
  <c r="BP318" i="4"/>
  <c r="B332" i="4" s="1"/>
  <c r="AP1621" i="4"/>
  <c r="AP1670" i="4"/>
  <c r="AP1612" i="4"/>
  <c r="AP1657" i="4"/>
  <c r="AP1633" i="4"/>
  <c r="AP1632" i="4"/>
  <c r="AP1650" i="4"/>
  <c r="AP1647" i="4"/>
  <c r="AP1668" i="4"/>
  <c r="AP1653" i="4"/>
  <c r="AP1660" i="4"/>
  <c r="AP1649" i="4"/>
  <c r="AP1623" i="4"/>
  <c r="AP1620" i="4"/>
  <c r="AP1664" i="4"/>
  <c r="AP1641" i="4"/>
  <c r="AP1615" i="4"/>
  <c r="AP1614" i="4"/>
  <c r="AP1625" i="4"/>
  <c r="AP1645" i="4"/>
  <c r="AP1617" i="4"/>
  <c r="AP1616" i="4"/>
  <c r="AP1663" i="4"/>
  <c r="AP1631" i="4"/>
  <c r="AP1661" i="4"/>
  <c r="AP1652" i="4"/>
  <c r="AP1665" i="4"/>
  <c r="AP1613" i="4"/>
  <c r="AP1671" i="4"/>
  <c r="AP1629" i="4"/>
  <c r="AP1644" i="4"/>
  <c r="AP1639" i="4"/>
  <c r="AP1656" i="4"/>
  <c r="AP1636" i="4"/>
  <c r="AP1640" i="4"/>
  <c r="AP1628" i="4"/>
  <c r="AJ1672" i="4"/>
  <c r="B1677" i="4" s="1"/>
  <c r="AY1538" i="4"/>
  <c r="AN325" i="4"/>
  <c r="BR1197" i="4"/>
  <c r="B1259" i="4" s="1"/>
  <c r="B437" i="4"/>
  <c r="AJ325" i="4"/>
  <c r="AJ1501" i="4"/>
  <c r="AR325" i="4"/>
  <c r="AG1439" i="4"/>
  <c r="AG1392" i="4"/>
  <c r="B1406" i="4" s="1"/>
  <c r="BR1126" i="4"/>
  <c r="B1185" i="4" s="1"/>
  <c r="AG949" i="4"/>
  <c r="B985" i="4" s="1"/>
  <c r="AO1491" i="4"/>
  <c r="AO1492" i="4"/>
  <c r="AO1500" i="4"/>
  <c r="AJ177" i="4"/>
  <c r="AR177" i="4"/>
  <c r="AN177" i="4"/>
  <c r="AO1494" i="4"/>
  <c r="AJ1499" i="4"/>
  <c r="AO1493" i="4"/>
  <c r="AO1501" i="4"/>
  <c r="AJ1495" i="4"/>
  <c r="AJ1500" i="4"/>
  <c r="AO1498" i="4"/>
  <c r="AO1499" i="4"/>
  <c r="AO1497" i="4"/>
  <c r="AJ1491" i="4"/>
  <c r="AJ1493" i="4"/>
  <c r="AJ1496" i="4"/>
  <c r="AO1495" i="4"/>
  <c r="AJ1492" i="4"/>
  <c r="AO1496" i="4"/>
  <c r="AJ1498" i="4"/>
  <c r="AJ1040" i="4"/>
  <c r="B1047" i="4" s="1"/>
  <c r="AG917" i="4"/>
  <c r="AN546" i="4"/>
  <c r="AJ546" i="4"/>
  <c r="AJ547" i="4" s="1"/>
  <c r="B553" i="4" s="1"/>
  <c r="AN511" i="4"/>
  <c r="AJ511" i="4"/>
  <c r="AJ512" i="4" s="1"/>
  <c r="B517" i="4" s="1"/>
  <c r="AN462" i="4"/>
  <c r="AJ462" i="4"/>
  <c r="AJ463" i="4" s="1"/>
  <c r="B470" i="4" s="1"/>
  <c r="AO1596" i="4"/>
  <c r="AJ1596" i="4"/>
  <c r="AQ1596" i="4"/>
  <c r="AJ1182" i="4"/>
  <c r="AL1182" i="4"/>
  <c r="B1187" i="4" s="1"/>
  <c r="AQ1182" i="4"/>
  <c r="AL1253" i="4"/>
  <c r="B1261" i="4" s="1"/>
  <c r="AQ1253" i="4"/>
  <c r="AJ1253" i="4"/>
  <c r="AR625" i="4"/>
  <c r="AN625" i="4"/>
  <c r="AJ625" i="4"/>
  <c r="AJ626" i="4" s="1"/>
  <c r="B632" i="4" s="1"/>
  <c r="AJ282" i="4"/>
  <c r="AR282" i="4"/>
  <c r="AN282" i="4"/>
  <c r="AQ1502" i="4" l="1"/>
  <c r="AJ1254" i="4"/>
  <c r="B1258" i="4" s="1"/>
  <c r="AJ1183" i="4"/>
  <c r="B1184" i="4" s="1"/>
  <c r="AY1494" i="4"/>
  <c r="B1508" i="4" s="1"/>
  <c r="AG1100" i="4"/>
  <c r="B1105" i="4" s="1"/>
  <c r="AQ1612" i="4"/>
  <c r="AJ431" i="4"/>
  <c r="B435" i="4" s="1"/>
  <c r="AJ178" i="4"/>
  <c r="B182" i="4" s="1"/>
  <c r="AJ225" i="4"/>
  <c r="B229" i="4" s="1"/>
  <c r="AJ283" i="4"/>
  <c r="B287" i="4" s="1"/>
  <c r="AJ326" i="4"/>
  <c r="B330" i="4" s="1"/>
  <c r="AP1672" i="4"/>
  <c r="AJ1502" i="4"/>
  <c r="AO1502" i="4"/>
  <c r="B1678" i="4" l="1"/>
  <c r="AJ1503" i="4"/>
  <c r="B1507" i="4" s="1"/>
  <c r="D1616" i="4"/>
  <c r="D1613" i="4"/>
  <c r="D1614" i="4"/>
  <c r="D1615"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22" i="4"/>
  <c r="D861" i="4"/>
  <c r="D860" i="4"/>
  <c r="D858" i="4"/>
  <c r="D859"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857"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679"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370" i="4"/>
  <c r="S1672" i="4"/>
  <c r="Y1672" i="4"/>
  <c r="M1672" i="4"/>
  <c r="P1596" i="4"/>
  <c r="S1596" i="4"/>
  <c r="V1596" i="4"/>
  <c r="Y1596" i="4"/>
  <c r="AB1596" i="4"/>
  <c r="M1596" i="4"/>
  <c r="M1502" i="4"/>
  <c r="O1502" i="4"/>
  <c r="Q1502" i="4"/>
  <c r="S1502" i="4"/>
  <c r="U1502" i="4"/>
  <c r="W1502" i="4"/>
  <c r="Y1502" i="4"/>
  <c r="AA1502" i="4"/>
  <c r="AC1502" i="4"/>
  <c r="K1502" i="4"/>
  <c r="Y1439" i="4"/>
  <c r="Y1392" i="4"/>
  <c r="Y1339" i="4"/>
  <c r="S1276" i="4"/>
  <c r="W1276" i="4"/>
  <c r="AA1276" i="4"/>
  <c r="O1276" i="4"/>
  <c r="H1253" i="4"/>
  <c r="I1253" i="4"/>
  <c r="J1253" i="4"/>
  <c r="K1253" i="4"/>
  <c r="L1253" i="4"/>
  <c r="M1253" i="4"/>
  <c r="N1253" i="4"/>
  <c r="O1253" i="4"/>
  <c r="P1253" i="4"/>
  <c r="Q1253" i="4"/>
  <c r="R1253" i="4"/>
  <c r="S1253" i="4"/>
  <c r="T1253" i="4"/>
  <c r="U1253" i="4"/>
  <c r="V1253" i="4"/>
  <c r="W1253" i="4"/>
  <c r="X1253" i="4"/>
  <c r="Y1253" i="4"/>
  <c r="Z1253" i="4"/>
  <c r="AA1253" i="4"/>
  <c r="AB1253" i="4"/>
  <c r="AC1253" i="4"/>
  <c r="AD1253" i="4"/>
  <c r="G1253" i="4"/>
  <c r="H1182" i="4"/>
  <c r="I1182" i="4"/>
  <c r="J1182" i="4"/>
  <c r="K1182" i="4"/>
  <c r="L1182" i="4"/>
  <c r="M1182" i="4"/>
  <c r="N1182" i="4"/>
  <c r="O1182" i="4"/>
  <c r="P1182" i="4"/>
  <c r="Q1182" i="4"/>
  <c r="R1182" i="4"/>
  <c r="S1182" i="4"/>
  <c r="T1182" i="4"/>
  <c r="U1182" i="4"/>
  <c r="V1182" i="4"/>
  <c r="W1182" i="4"/>
  <c r="X1182" i="4"/>
  <c r="Y1182" i="4"/>
  <c r="Z1182" i="4"/>
  <c r="AA1182" i="4"/>
  <c r="AB1182" i="4"/>
  <c r="AC1182" i="4"/>
  <c r="AD1182" i="4"/>
  <c r="G1182" i="4"/>
  <c r="S1100" i="4"/>
  <c r="AU1354" i="4" s="1"/>
  <c r="W1100" i="4"/>
  <c r="AA1100" i="4"/>
  <c r="O1100" i="4"/>
  <c r="O1078" i="4"/>
  <c r="S1078" i="4"/>
  <c r="W1078" i="4"/>
  <c r="AA1078" i="4"/>
  <c r="S1040" i="4"/>
  <c r="Y1040" i="4"/>
  <c r="M1040" i="4"/>
  <c r="S917" i="4"/>
  <c r="Y917" i="4"/>
  <c r="Y739" i="4"/>
  <c r="L625" i="4"/>
  <c r="M625" i="4"/>
  <c r="N625" i="4"/>
  <c r="O625" i="4"/>
  <c r="P625" i="4"/>
  <c r="Q625" i="4"/>
  <c r="R625" i="4"/>
  <c r="S625" i="4"/>
  <c r="T625" i="4"/>
  <c r="U625" i="4"/>
  <c r="V625" i="4"/>
  <c r="W625" i="4"/>
  <c r="X625" i="4"/>
  <c r="Y625" i="4"/>
  <c r="Z625" i="4"/>
  <c r="AA625" i="4"/>
  <c r="AB625" i="4"/>
  <c r="AC625" i="4"/>
  <c r="AD625" i="4"/>
  <c r="M546" i="4"/>
  <c r="P546" i="4"/>
  <c r="S546" i="4"/>
  <c r="V546" i="4"/>
  <c r="Y546" i="4"/>
  <c r="AB546" i="4"/>
  <c r="Y511" i="4"/>
  <c r="V511" i="4"/>
  <c r="S511" i="4"/>
  <c r="P511" i="4"/>
  <c r="M511" i="4"/>
  <c r="AB511" i="4"/>
  <c r="S462" i="4"/>
  <c r="U462" i="4"/>
  <c r="W462" i="4"/>
  <c r="Y462" i="4"/>
  <c r="AA462" i="4"/>
  <c r="AC462" i="4"/>
  <c r="K430" i="4"/>
  <c r="M430" i="4"/>
  <c r="O430" i="4"/>
  <c r="Q430" i="4"/>
  <c r="R430" i="4"/>
  <c r="S430" i="4"/>
  <c r="T430" i="4"/>
  <c r="U430" i="4"/>
  <c r="V430" i="4"/>
  <c r="W430" i="4"/>
  <c r="X430" i="4"/>
  <c r="Y430" i="4"/>
  <c r="Z430" i="4"/>
  <c r="AA430" i="4"/>
  <c r="AB430" i="4"/>
  <c r="AC430" i="4"/>
  <c r="AD430" i="4"/>
  <c r="K353" i="4"/>
  <c r="M353" i="4"/>
  <c r="O353" i="4"/>
  <c r="Q353" i="4"/>
  <c r="R353" i="4"/>
  <c r="S353" i="4"/>
  <c r="T353" i="4"/>
  <c r="U353" i="4"/>
  <c r="V353" i="4"/>
  <c r="W353" i="4"/>
  <c r="X353" i="4"/>
  <c r="Y353" i="4"/>
  <c r="Z353" i="4"/>
  <c r="AA353" i="4"/>
  <c r="AB353" i="4"/>
  <c r="AC353" i="4"/>
  <c r="AD353" i="4"/>
  <c r="K325" i="4"/>
  <c r="M325" i="4"/>
  <c r="O325" i="4"/>
  <c r="Q325" i="4"/>
  <c r="R325" i="4"/>
  <c r="S325" i="4"/>
  <c r="T325" i="4"/>
  <c r="U325" i="4"/>
  <c r="V325" i="4"/>
  <c r="W325" i="4"/>
  <c r="X325" i="4"/>
  <c r="Y325" i="4"/>
  <c r="Z325" i="4"/>
  <c r="AA325" i="4"/>
  <c r="AB325" i="4"/>
  <c r="AC325" i="4"/>
  <c r="AD325" i="4"/>
  <c r="K282" i="4"/>
  <c r="M282" i="4"/>
  <c r="O282" i="4"/>
  <c r="Q282" i="4"/>
  <c r="R282" i="4"/>
  <c r="S282" i="4"/>
  <c r="T282" i="4"/>
  <c r="U282" i="4"/>
  <c r="V282" i="4"/>
  <c r="W282" i="4"/>
  <c r="X282" i="4"/>
  <c r="Y282" i="4"/>
  <c r="Z282" i="4"/>
  <c r="AA282" i="4"/>
  <c r="AB282" i="4"/>
  <c r="AC282" i="4"/>
  <c r="AD282" i="4"/>
  <c r="K257" i="4"/>
  <c r="M257" i="4"/>
  <c r="O257" i="4"/>
  <c r="Q257" i="4"/>
  <c r="R257" i="4"/>
  <c r="S257" i="4"/>
  <c r="T257" i="4"/>
  <c r="U257" i="4"/>
  <c r="V257" i="4"/>
  <c r="W257" i="4"/>
  <c r="X257" i="4"/>
  <c r="Y257" i="4"/>
  <c r="Z257" i="4"/>
  <c r="AA257" i="4"/>
  <c r="AB257" i="4"/>
  <c r="AC257" i="4"/>
  <c r="AD257" i="4"/>
  <c r="AU1457" i="4" l="1"/>
  <c r="AU1456" i="4"/>
  <c r="AU1301" i="4"/>
  <c r="K224" i="4"/>
  <c r="T224" i="4"/>
  <c r="S224" i="4"/>
  <c r="R224" i="4"/>
  <c r="Q224" i="4"/>
  <c r="M224" i="4"/>
  <c r="O224" i="4"/>
  <c r="U224" i="4"/>
  <c r="V224" i="4"/>
  <c r="W224" i="4"/>
  <c r="X224" i="4"/>
  <c r="Y224" i="4"/>
  <c r="Z224" i="4"/>
  <c r="AA224" i="4"/>
  <c r="AB224" i="4"/>
  <c r="AC224" i="4"/>
  <c r="AD224" i="4"/>
  <c r="K198" i="4"/>
  <c r="M198" i="4"/>
  <c r="O198" i="4"/>
  <c r="Q198" i="4"/>
  <c r="R198" i="4"/>
  <c r="S198" i="4"/>
  <c r="T198" i="4"/>
  <c r="U198" i="4"/>
  <c r="V198" i="4"/>
  <c r="W198" i="4"/>
  <c r="X198" i="4"/>
  <c r="Y198" i="4"/>
  <c r="Z198" i="4"/>
  <c r="AA198" i="4"/>
  <c r="AB198" i="4"/>
  <c r="AC198" i="4"/>
  <c r="AD198" i="4"/>
  <c r="K177" i="4"/>
  <c r="M177" i="4"/>
  <c r="O177" i="4"/>
  <c r="Q177" i="4"/>
  <c r="R177" i="4"/>
  <c r="S177" i="4"/>
  <c r="T177" i="4"/>
  <c r="U177" i="4"/>
  <c r="V177" i="4"/>
  <c r="W177" i="4"/>
  <c r="X177" i="4"/>
  <c r="Y177" i="4"/>
  <c r="Z177" i="4"/>
  <c r="AA177" i="4"/>
  <c r="AB177" i="4"/>
  <c r="AC177" i="4"/>
  <c r="AD177" i="4"/>
  <c r="M156" i="4"/>
  <c r="S156" i="4"/>
  <c r="Y156" i="4"/>
  <c r="C125" i="4" l="1"/>
</calcChain>
</file>

<file path=xl/sharedStrings.xml><?xml version="1.0" encoding="utf-8"?>
<sst xmlns="http://schemas.openxmlformats.org/spreadsheetml/2006/main" count="16609" uniqueCount="8361">
  <si>
    <t>Módulo 1.
Administración Pública de la entidad federativa</t>
  </si>
  <si>
    <t>Índice</t>
  </si>
  <si>
    <t>Presentación</t>
  </si>
  <si>
    <t>Informantes</t>
  </si>
  <si>
    <t>Glosario</t>
  </si>
  <si>
    <t>CONFIDENCIALIDAD</t>
  </si>
  <si>
    <t>OBLIGATORIEDAD</t>
  </si>
  <si>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</si>
  <si>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DERECHOS DE LOS INFORMANTES DEL SISTEMA</t>
  </si>
  <si>
    <t>Los subsistemas son los siguientes:</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</si>
  <si>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</si>
  <si>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t>Cada uno de estos módulos está conformado, cuando menos, por los siguientes apartados:</t>
  </si>
  <si>
    <t>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</si>
  <si>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t>El INEGI pondrá a disposición de la sociedad la información de este proyecto de forma gratuita a través del Servicio Público de Información, además de poder consultarse y descargarse de forma electrónica en el portal del Instituto.</t>
  </si>
  <si>
    <t>Una vez que el archivo electrónico esté impreso y firmado, se llevará a cabo la entrega del cuestionario vía electrónica y de manera física, para lo cual se tomará en cuenta lo siguiente:</t>
  </si>
  <si>
    <t>1) Entrega electrónica:</t>
  </si>
  <si>
    <t>2) Entrega física:</t>
  </si>
  <si>
    <t>Nombre:</t>
  </si>
  <si>
    <t>Correo electrónico:</t>
  </si>
  <si>
    <t>Teléfono:</t>
  </si>
  <si>
    <t>Área o unidad de adscripción:</t>
  </si>
  <si>
    <t>Cargo:</t>
  </si>
  <si>
    <t>FIRMA</t>
  </si>
  <si>
    <t>OBSERVACIONES:</t>
  </si>
  <si>
    <t>Asesores jurídicos</t>
  </si>
  <si>
    <t>Se refiere, en el caso de la materia penal o justicia para adolescentes, a los servidores públicos capacitados y autorizados para orientar, asesorar o intervenir legalmente en el procedimiento penal en representación de las víctimas u ofendidos. Para el resto de las materias, son los servidores públicos capacitados y autorizados para orientar y asesorar a las personas que así lo soliciten y que sean elegibles de acuerdo con la normatividad aplicable en la entidad federativa.</t>
  </si>
  <si>
    <t>Asuntos de defensoría pública o defensoría de oficio</t>
  </si>
  <si>
    <t>Se refiere a aquellos asuntos que conocen y atienden los defensores públicos y asesores jurídicos derivado de controversias, procesos penales o juicios, ya sea de primera o segunda instancia, o de la etapa de ejecución.</t>
  </si>
  <si>
    <t>Bienes inmuebles</t>
  </si>
  <si>
    <t>Se refiere a todos aquellos terrenos, con o sin construcción, sobre los que se ejerza la posesión, control o administración a título de dueño, o cuyo dominio legalmente le pertenezca a la Administración Pública de la entidad federativa,  y que sean destinados, ya sea para ocupar un espacio o la totalidad del mismo, por la institución o unidad administrativa encargada del ejercicio de la función de defensoría pública o defensoría de oficio, con el propósito de utilizarse en la prestación de un servicio público a cargo de esta. 
Para efectos del censo, se clasifican en los siguientes tipos de posesión:</t>
  </si>
  <si>
    <r>
      <rPr>
        <b/>
        <sz val="9"/>
        <color theme="1"/>
        <rFont val="Arial"/>
        <family val="2"/>
      </rPr>
      <t>Propios:</t>
    </r>
    <r>
      <rPr>
        <sz val="9"/>
        <color theme="1"/>
        <rFont val="Arial"/>
        <family val="2"/>
      </rPr>
      <t xml:space="preserve"> se refiere a todos aquellos inmuebles del dominio legal a título de propietario de la Administración Pública de la entidad federativa, ya sea para ocupar un espacio o la totalidad del mismo, por la institución o unidad administrativa encargada del ejercicio de la función de la defensoría pública o defensoría de oficio.</t>
    </r>
  </si>
  <si>
    <r>
      <rPr>
        <b/>
        <sz val="9"/>
        <color theme="1"/>
        <rFont val="Arial"/>
        <family val="2"/>
      </rPr>
      <t>Rentados:</t>
    </r>
    <r>
      <rPr>
        <sz val="9"/>
        <color theme="1"/>
        <rFont val="Arial"/>
        <family val="2"/>
      </rPr>
      <t xml:space="preserve"> se refiere a todos aquellos inmuebles propiedad de terceros que, por virtud de algún acto jurídico, la Administración Pública de la entidad federativa adquiere por un precio su goce o aprovechamiento temporal, ya sea para ocupar un espacio o la totalidad del mismo, por la institución o unidad administrativa encargada del ejercicio de la función de la defensoría pública o defensoría de oficio.</t>
    </r>
  </si>
  <si>
    <r>
      <rPr>
        <b/>
        <sz val="9"/>
        <color theme="1"/>
        <rFont val="Arial"/>
        <family val="2"/>
      </rPr>
      <t>Otro tipo de posesión:</t>
    </r>
    <r>
      <rPr>
        <sz val="9"/>
        <color theme="1"/>
        <rFont val="Arial"/>
        <family val="2"/>
      </rPr>
      <t xml:space="preserve"> se refiere a todos aquellos actos de donación, copropiedad, por accesión, comodato, u otro tipo, que hayan sido otorgados a favor de la Administración Pública de la entidad federativa, ya sea para ocupar un espacio o la totalidad del mismo, por la institución o unidad administrativa encargada del ejercicio de la función de la defensoría pública o defensoría de oficio.</t>
    </r>
  </si>
  <si>
    <t>Clasificador por Objeto del Gasto</t>
  </si>
  <si>
    <t>Se refiere al instrumento que permite registrar de manera ordenada, sistemática y homogénea las compras, los pagos y las erogaciones autorizadas a las instituciones gubernamentales, en capítulos, conceptos y partidas con base en la clasificación económica del gasto. Los capítulos que lo integran son los siguientes:</t>
  </si>
  <si>
    <r>
      <rPr>
        <b/>
        <sz val="9"/>
        <color theme="1"/>
        <rFont val="Arial"/>
        <family val="2"/>
      </rPr>
      <t xml:space="preserve">Capítulo 8000. Participaciones y aportaciones: </t>
    </r>
    <r>
      <rPr>
        <sz val="9"/>
        <color theme="1"/>
        <rFont val="Arial"/>
        <family val="2"/>
      </rPr>
      <t>se refiere a las 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estas.</t>
    </r>
  </si>
  <si>
    <t xml:space="preserve"> Defensoría pública o defensoría de oficio</t>
  </si>
  <si>
    <t>Se refiere a la institución o unidad administrativa encargada de proporcionar los servicios jurídicos de orientación, asesoría, defensa y representación jurídica a las personas que carezcan de un abogado particular y se vean precisadas a comparecer como imputados, procesados, víctimas u ofendidos ante los órganos ministeriales y jurisdiccionales en materia penal o de justicia para adolescentes, así como para el resto de las materias como partes actoras y demandadas ante los órganos jurisdiccionales.</t>
  </si>
  <si>
    <t>Defensores públicos</t>
  </si>
  <si>
    <t xml:space="preserve">Se refiere, en caso de materia penal o de justicia para adolescentes, a los servidores públicos capacitados y autorizados para asesorar o intervenir legalmente en el procedimiento penal en defensa de un imputado o procesado que carezca de abogado particular. Para el resto de las materias, son los servidores públicos capacitados y autorizados para asesorar e intervenir legalmente en representación de las personas que lo soliciten y que sean elegibles de acuerdo con la normatividad aplicable en la entidad federativa. </t>
  </si>
  <si>
    <t>Informante básico</t>
  </si>
  <si>
    <t>Informante complementario 1</t>
  </si>
  <si>
    <t>Informante complementario 2</t>
  </si>
  <si>
    <t>Materia de amparo</t>
  </si>
  <si>
    <t>Se refiere a la intervención del defensor público en el Juicio de Amparo y hasta que se emita la resolución correspondiente, así como en su caso la tramitación del recurso de revisión y su debida substanciación.</t>
  </si>
  <si>
    <t>Materia mixta</t>
  </si>
  <si>
    <t>Se refiere a aquella que se ocupa indistintamente de los asuntos civiles, mercantiles, familiares, penales o de cualquier otra materia que requiera de la intervención judicial.</t>
  </si>
  <si>
    <t>Multifuncional</t>
  </si>
  <si>
    <t>Se refiere al dispositivo que tiene la particularidad de integrar, en una máquina, las funciones de varios dispositivos, permitiendo realizar varias tareas de modo simultáneo. Incorpora diferentes funciones de otros equipos o multitareas que permiten escanear, imprimir y fotocopiar a la vez, además de la capacidad de almacenar documentos en red.</t>
  </si>
  <si>
    <t>Peritos</t>
  </si>
  <si>
    <t>Personal administrativo y de apoyo</t>
  </si>
  <si>
    <t>Personas asesoradas o representadas</t>
  </si>
  <si>
    <t>Se refiere, en materia penal y justicia para adolescentes, a aquellas personas físicas (hombres y mujeres) que son asesoradas y representadas en el procedimiento penal. Para el resto de las materias, son aquellas personas físicas (hombres y mujeres) que reciben orientación y asesoría en materia civil, mercantil, familiar, entre otras, por los asesores jurídicos de las instituciones o unidades administrativas encargadas de la defensoría pública o defensoría de oficio en las entidades federativas.</t>
  </si>
  <si>
    <t>Personas defendidas o asistidas</t>
  </si>
  <si>
    <t>Se refiere a las personas físicas (hombres y mujeres) que reciben los servicios jurídicos de defensa, patrocinio y asesoría prestados por los defensores públicos de las instituciones o unidades administrativas encargadas de la defensoría pública o defensoría de oficio en las entidades federativas.</t>
  </si>
  <si>
    <t>Presupuesto ejercido</t>
  </si>
  <si>
    <t>Se refiere al importe total erogado por la institución o unidad administrativa encargada del ejercicio de la función de defensoría pública o defensoría de oficio en su entidad federativa, el cual se encuentra respaldado por documentos comprobatorios presentados ante las dependencias o entidades autorizadas con cargo al presupuesto autorizado.</t>
  </si>
  <si>
    <t>Servicios de defensoría pública o defensoría de oficio</t>
  </si>
  <si>
    <t>Se refiere al desarrollo de las actividades que, particularmente, realizan los defensores públicos y asesores jurídicos, tales como asesorías, orientaciones, representaciones, asistencias, entre otros que no impliquen intervenciones en procesos penales o juicios.</t>
  </si>
  <si>
    <t>Sistema de Justicia Escrito</t>
  </si>
  <si>
    <t>Se refiere a aquel sistema de justicia para todas las materias (a excepción de la penal y justicia para adolescentes) en el cual el tribunal solamente toma en cuenta el material suministrado por escrito o recogido en actas para las actuaciones del proceso y su resolución.</t>
  </si>
  <si>
    <t>Sistema de Justicia Oral</t>
  </si>
  <si>
    <t>Se refiere a aquel sistema de justicia para todas las materias (a excepción de la penal y justicia para adolescentes) en el cual predomina la argumentación oral de las partes, el desahogo de las pruebas y el dictado de la sentencia a través de audiencia pública, no obstante que se conservan documentos como los acuerdos y la sentencia, entre otros.</t>
  </si>
  <si>
    <t>Sistema Escrito o Mixto</t>
  </si>
  <si>
    <t>Se refiere al sistema de justicia penal para adolescentes existente hasta antes de la publicación de la Ley Nacional del Sistema Integral de Justicia Penal para Adolescentes. En este se aplica, ya sea un esquema tradicional, o bien, el esquema tradicional junto con un esquema oral.</t>
  </si>
  <si>
    <t>Sistema Integral de Justicia Penal para Adolescentes</t>
  </si>
  <si>
    <t>Sistema Oral</t>
  </si>
  <si>
    <t>Se refiere también a un sistema de justicia penal para adolescentes existente hasta antes de la publicación de la Ley Nacional del Sistema Integral de Justicia Penal para Adolescentes, el cual fue implementado solo en algunas entidades federativas. Es un proceso cuyas actuaciones son preponderantemente orales.</t>
  </si>
  <si>
    <t>Sistema Penal Acusatorio</t>
  </si>
  <si>
    <t>Sistema Tradicional</t>
  </si>
  <si>
    <t>Se refiere al sistema de justicia penal existente hasta antes de lo establecido por el Decreto de reforma constitucional publicado en el Diario Oficial de la Federación el 18 de junio de 2008. En este sistema, el órgano ministerial es el único que tiene la función de investigar y acusar, y por lo tanto sus actuaciones tienen valor probatorio pleno. Al órgano jurisdiccional solo le corresponden las funciones de juzgar, al solo valorar las pruebas y dictar sentencia, sin que intervenga en la investigación ministerial; además de que sus procedimientos son escritos y reservados.</t>
  </si>
  <si>
    <t>Trabajadores sociales</t>
  </si>
  <si>
    <t>Unidades de defensoría pública o defensoría de oficio</t>
  </si>
  <si>
    <t>Se refiere a todos aquellos espacios físicos (áreas, oficinas, delegaciones, etcétera) en donde se llevan a cabo actividades sustantivas para atender los servicios jurídicos que proporciona la institución o unidad administrativa responsable de atender el tema de defensoría pública o defensoría de oficio en la entidad federativa.</t>
  </si>
  <si>
    <t>Instrucciones generales para las preguntas de la sección:</t>
  </si>
  <si>
    <t>Glosario de la sección:</t>
  </si>
  <si>
    <r>
      <t xml:space="preserve">1.- </t>
    </r>
    <r>
      <rPr>
        <b/>
        <i/>
        <sz val="8"/>
        <color theme="1"/>
        <rFont val="Arial"/>
        <family val="2"/>
      </rPr>
      <t>Defensoría pública o defensoría de oficio:</t>
    </r>
    <r>
      <rPr>
        <i/>
        <sz val="8"/>
        <color theme="1"/>
        <rFont val="Arial"/>
        <family val="2"/>
      </rPr>
      <t xml:space="preserve"> se refiere a la institución o unidad administrativa encargada de proporcionar los servicios jurídicos de orientación, asesoría, defensa y representación jurídica a las personas que carezcan de un abogado particular y se vean precisadas a comparecer como imputados, procesados, víctimas u ofendidos ante los órganos ministeriales y jurisdiccionales en materia penal o de justicia para adolescentes, así como para el resto de las materias como partes actoras y demandadas ante los órganos jurisdiccionales.</t>
    </r>
  </si>
  <si>
    <r>
      <t xml:space="preserve">4.- </t>
    </r>
    <r>
      <rPr>
        <b/>
        <i/>
        <sz val="8"/>
        <color theme="1"/>
        <rFont val="Arial"/>
        <family val="2"/>
      </rPr>
      <t>Sistema de Justicia Escrito:</t>
    </r>
    <r>
      <rPr>
        <i/>
        <sz val="8"/>
        <color theme="1"/>
        <rFont val="Arial"/>
        <family val="2"/>
      </rPr>
      <t xml:space="preserve"> se refiere a aquel sistema de justicia para todas las materias (a excepción de la penal y justicia para adolescentes) en el cual el tribunal solamente toma en cuenta el material suministrado por escrito o recogido en actas para las actuaciones del proceso y su resolución.</t>
    </r>
  </si>
  <si>
    <r>
      <t xml:space="preserve">5.- </t>
    </r>
    <r>
      <rPr>
        <b/>
        <i/>
        <sz val="8"/>
        <color theme="1"/>
        <rFont val="Arial"/>
        <family val="2"/>
      </rPr>
      <t>Sistema de Justicia Oral:</t>
    </r>
    <r>
      <rPr>
        <i/>
        <sz val="8"/>
        <color theme="1"/>
        <rFont val="Arial"/>
        <family val="2"/>
      </rPr>
      <t xml:space="preserve"> se refiere a aquel sistema de justicia para todas las materias (a excepción de la penal y justicia para adolescentes) en el cual predomina la argumentación oral de las partes, el desahogo de las pruebas y el dictado de la sentencia a través de audiencia pública, no obstante que se conservan documentos como los acuerdos y la sentencia, entre otros.</t>
    </r>
  </si>
  <si>
    <r>
      <t xml:space="preserve">6.- </t>
    </r>
    <r>
      <rPr>
        <b/>
        <i/>
        <sz val="8"/>
        <color theme="1"/>
        <rFont val="Arial"/>
        <family val="2"/>
      </rPr>
      <t>Sistema Escrito o Mixto:</t>
    </r>
    <r>
      <rPr>
        <i/>
        <sz val="8"/>
        <color theme="1"/>
        <rFont val="Arial"/>
        <family val="2"/>
      </rPr>
      <t xml:space="preserve"> se refiere al sistema de justicia penal para adolescentes existente hasta antes de la publicación de la Ley Nacional del Sistema Integral de Justicia Penal para Adolescentes. En este se aplica, ya sea un esquema tradicional, o bien, el esquema tradicional junto con un esquema oral.</t>
    </r>
  </si>
  <si>
    <r>
      <t xml:space="preserve">8.- </t>
    </r>
    <r>
      <rPr>
        <b/>
        <i/>
        <sz val="8"/>
        <color theme="1"/>
        <rFont val="Arial"/>
        <family val="2"/>
      </rPr>
      <t>Sistema Oral:</t>
    </r>
    <r>
      <rPr>
        <i/>
        <sz val="8"/>
        <color theme="1"/>
        <rFont val="Arial"/>
        <family val="2"/>
      </rPr>
      <t xml:space="preserve"> se refiere también a un sistema de justicia penal para adolescentes existente hasta antes de la publicación de la Ley Nacional del Sistema Integral de Justicia Penal para Adolescentes, el cual fue implementado solo en algunas entidades federativas. Es un proceso cuyas actuaciones son preponderantemente orales.</t>
    </r>
  </si>
  <si>
    <r>
      <t xml:space="preserve">10.- </t>
    </r>
    <r>
      <rPr>
        <b/>
        <i/>
        <sz val="8"/>
        <color theme="1"/>
        <rFont val="Arial"/>
        <family val="2"/>
      </rPr>
      <t>Sistema Tradicional:</t>
    </r>
    <r>
      <rPr>
        <i/>
        <sz val="8"/>
        <color theme="1"/>
        <rFont val="Arial"/>
        <family val="2"/>
      </rPr>
      <t xml:space="preserve"> se refiere al sistema de justicia penal existente hasta antes de lo establecido por el Decreto de reforma constitucional publicado en el Diario Oficial de la Federación el 18 de junio de 2008. En este sistema, el órgano ministerial es el único que tiene la función de investigar y acusar, y por lo tanto sus actuaciones tienen valor probatorio pleno. Al órgano jurisdiccional solo le corresponden las funciones de juzgar, al solo valorar las pruebas y dictar sentencia, sin que intervenga en la investigación ministerial; además de que sus procedimientos son escritos y reservados.</t>
    </r>
  </si>
  <si>
    <r>
      <t xml:space="preserve">1.- Periodo de referencia de los datos: 
</t>
    </r>
    <r>
      <rPr>
        <b/>
        <i/>
        <sz val="8"/>
        <color theme="1"/>
        <rFont val="Arial"/>
        <family val="2"/>
      </rPr>
      <t>Al inicio del año:</t>
    </r>
    <r>
      <rPr>
        <i/>
        <sz val="8"/>
        <color theme="1"/>
        <rFont val="Arial"/>
        <family val="2"/>
      </rPr>
      <t xml:space="preserve"> la información se refiere a lo existente al 1 de enero de 2020.
</t>
    </r>
    <r>
      <rPr>
        <b/>
        <i/>
        <sz val="8"/>
        <color theme="1"/>
        <rFont val="Arial"/>
        <family val="2"/>
      </rPr>
      <t>Durante el año:</t>
    </r>
    <r>
      <rPr>
        <i/>
        <sz val="8"/>
        <color theme="1"/>
        <rFont val="Arial"/>
        <family val="2"/>
      </rPr>
      <t xml:space="preserve"> la información se refiere a lo existente del 1 de enero al 31 de diciembre de 2020.
</t>
    </r>
    <r>
      <rPr>
        <b/>
        <i/>
        <sz val="8"/>
        <color theme="1"/>
        <rFont val="Arial"/>
        <family val="2"/>
      </rPr>
      <t xml:space="preserve">Al cierre del año: </t>
    </r>
    <r>
      <rPr>
        <i/>
        <sz val="8"/>
        <color theme="1"/>
        <rFont val="Arial"/>
        <family val="2"/>
      </rPr>
      <t>la información se refiere a lo existente al 31 de diciembre de 2020.</t>
    </r>
  </si>
  <si>
    <t>Glosario de la subsección:</t>
  </si>
  <si>
    <t>1.-</t>
  </si>
  <si>
    <t>Seleccione con una "X" un solo código.</t>
  </si>
  <si>
    <t>1. Sí</t>
  </si>
  <si>
    <r>
      <t xml:space="preserve">2. No </t>
    </r>
    <r>
      <rPr>
        <i/>
        <sz val="8"/>
        <color theme="1"/>
        <rFont val="Arial"/>
        <family val="2"/>
      </rPr>
      <t>(concluya la sección)</t>
    </r>
  </si>
  <si>
    <r>
      <t xml:space="preserve">9. No se sabe </t>
    </r>
    <r>
      <rPr>
        <i/>
        <sz val="8"/>
        <color theme="1"/>
        <rFont val="Arial"/>
        <family val="2"/>
      </rPr>
      <t>(concluya la sección)</t>
    </r>
  </si>
  <si>
    <t>2.-</t>
  </si>
  <si>
    <t>3.-</t>
  </si>
  <si>
    <t>No debe considerar como unidades de defensoría pública o defensoría de oficio aquellas unidades o áreas administrativas que hayan tenido como función principal los servicios administrativos, técnicos y de apoyo para los recursos humanos, materiales y presupuestales.</t>
  </si>
  <si>
    <t>Durante el año 2020, ¿el ejercicio de la función de defensoría pública o defensoría de oficio se encontró a cargo de la Administración Pública de su entidad federativa?</t>
  </si>
  <si>
    <t xml:space="preserve">Anote el nombre de la institución o unidad administrativa encargada del ejercicio de la función de defensoría pública o defensoría de oficio en su entidad federativa al cierre del año 2020. </t>
  </si>
  <si>
    <t>Instrucciones generales para las preguntas del apartado:</t>
  </si>
  <si>
    <t>1.- Debe considerar la totalidad del personal que laboraba en la institución o unidad administrativa encargada del ejercicio de la función de defensoría pública o defensoría de oficio en su entidad federativa, de todos los tipos de régimen de contratación (confianza, base y/o sindicalizado, eventual, honorarios o cualquier otro tipo).</t>
  </si>
  <si>
    <t>Glosario del apartado:</t>
  </si>
  <si>
    <r>
      <t xml:space="preserve">1.- </t>
    </r>
    <r>
      <rPr>
        <b/>
        <i/>
        <sz val="8"/>
        <color theme="1"/>
        <rFont val="Arial"/>
        <family val="2"/>
      </rPr>
      <t xml:space="preserve">Asesores jurídicos: </t>
    </r>
    <r>
      <rPr>
        <i/>
        <sz val="8"/>
        <color theme="1"/>
        <rFont val="Arial"/>
        <family val="2"/>
      </rPr>
      <t>se refiere, en el caso de la materia penal o justicia para adolescentes, a los servidores públicos capacitados y autorizados para orientar, asesorar o intervenir legalmente en el procedimiento penal en representación de las víctimas u ofendidos. Para el resto de las materias, son los servidores públicos capacitados y autorizados para orientar y asesorar a las personas que así lo soliciten y que sean elegibles de acuerdo con la normatividad aplicable en la entidad federativa.</t>
    </r>
  </si>
  <si>
    <r>
      <t xml:space="preserve">2.- </t>
    </r>
    <r>
      <rPr>
        <b/>
        <i/>
        <sz val="8"/>
        <color theme="1"/>
        <rFont val="Arial"/>
        <family val="2"/>
      </rPr>
      <t>Defensores públicos:</t>
    </r>
    <r>
      <rPr>
        <i/>
        <sz val="8"/>
        <color theme="1"/>
        <rFont val="Arial"/>
        <family val="2"/>
      </rPr>
      <t xml:space="preserve"> se refiere, en caso de materia penal o de justicia para adolescentes, a los servidores públicos capacitados y autorizados para asesorar o intervenir legalmente en el procedimiento penal en defensa de un imputado o procesado que carezca de abogado particular. Para el resto de las materias, son los servidores públicos capacitados y autorizados para asesorar e intervenir legalmente en representación de las personas que lo soliciten y que sean elegibles de acuerdo con la normatividad aplicable en la entidad federativa. </t>
    </r>
  </si>
  <si>
    <t>4.-</t>
  </si>
  <si>
    <t>5.-</t>
  </si>
  <si>
    <t>Total</t>
  </si>
  <si>
    <t xml:space="preserve">Defensores públicos </t>
  </si>
  <si>
    <t>Mediadores</t>
  </si>
  <si>
    <t>Otro</t>
  </si>
  <si>
    <t>1.</t>
  </si>
  <si>
    <t>Hombres</t>
  </si>
  <si>
    <t>2.</t>
  </si>
  <si>
    <t>Mujeres</t>
  </si>
  <si>
    <t>S</t>
  </si>
  <si>
    <t>6.-</t>
  </si>
  <si>
    <t>De acuerdo con el total de personal que reportó como respuesta en la pregunta anterior, anote la cantidad del mismo especificando su régimen de contratación, sexo y cargo y/o función desempeñada.</t>
  </si>
  <si>
    <t>Régimen de contratación</t>
  </si>
  <si>
    <t>Confianza</t>
  </si>
  <si>
    <t>Base o sindicalizado</t>
  </si>
  <si>
    <t>3.</t>
  </si>
  <si>
    <t xml:space="preserve">Eventual </t>
  </si>
  <si>
    <t>4.</t>
  </si>
  <si>
    <t xml:space="preserve">Honorarios </t>
  </si>
  <si>
    <t>5.</t>
  </si>
  <si>
    <t>7.-</t>
  </si>
  <si>
    <t>Rango de edad</t>
  </si>
  <si>
    <t>De 18 a 24 años</t>
  </si>
  <si>
    <t>De 25 a 29 años</t>
  </si>
  <si>
    <t>De 30 a 34 años</t>
  </si>
  <si>
    <t>De 35 a 39 años</t>
  </si>
  <si>
    <t>De 40 a 44 años</t>
  </si>
  <si>
    <t>6.</t>
  </si>
  <si>
    <t>De 45 a 49 años</t>
  </si>
  <si>
    <t>7.</t>
  </si>
  <si>
    <t xml:space="preserve">De 50 a 54 años </t>
  </si>
  <si>
    <t>8.</t>
  </si>
  <si>
    <t>De 55 a 59 años</t>
  </si>
  <si>
    <t>9.</t>
  </si>
  <si>
    <t>De 60 años o más</t>
  </si>
  <si>
    <t>8.-</t>
  </si>
  <si>
    <t>Nivel de escolaridad</t>
  </si>
  <si>
    <t xml:space="preserve">Ninguno </t>
  </si>
  <si>
    <t>Preescolar o primaria</t>
  </si>
  <si>
    <t>Secundaria</t>
  </si>
  <si>
    <t>Preparatoria</t>
  </si>
  <si>
    <t>Carrera técnica o carrera comercial</t>
  </si>
  <si>
    <t>Licenciatura</t>
  </si>
  <si>
    <t>Maestría</t>
  </si>
  <si>
    <t>Doctorado</t>
  </si>
  <si>
    <t>9.-</t>
  </si>
  <si>
    <t>Debe considerar en pesos los ingresos brutos mensuales del personal adscrito a la institución o unidad administrativa encargada del ejercicio de la función de defensoría pública o defensoría de oficio en la entidad federativa.</t>
  </si>
  <si>
    <t>Sin paga</t>
  </si>
  <si>
    <t>De 1 a 5,000 pesos</t>
  </si>
  <si>
    <t>De 5,001 a 10,000 pesos</t>
  </si>
  <si>
    <t>De 10,001 a 15,000 pesos</t>
  </si>
  <si>
    <t>De 15,001 a 20,000 pesos</t>
  </si>
  <si>
    <t>De 20,001 a 25,000 pesos</t>
  </si>
  <si>
    <t>De 25,001 a 30,000 pesos</t>
  </si>
  <si>
    <t>De 30,001 a 35,000 pesos</t>
  </si>
  <si>
    <t>De 35,001 a 40,000 pesos</t>
  </si>
  <si>
    <t>10.</t>
  </si>
  <si>
    <t>De 40,001 a 45,000 pesos</t>
  </si>
  <si>
    <t>11.</t>
  </si>
  <si>
    <t>De 45,001 a 50,000 pesos</t>
  </si>
  <si>
    <t>12.</t>
  </si>
  <si>
    <t>De 50,001 a 55,000 pesos</t>
  </si>
  <si>
    <t>13.</t>
  </si>
  <si>
    <t>De 55,001 a 60,000 pesos</t>
  </si>
  <si>
    <t>14.</t>
  </si>
  <si>
    <t>De 60,001 a 65,000 pesos</t>
  </si>
  <si>
    <t>15.</t>
  </si>
  <si>
    <t>De 65,001 a 70,000 pesos</t>
  </si>
  <si>
    <t>16.</t>
  </si>
  <si>
    <t>Más de 70,000 pesos</t>
  </si>
  <si>
    <t>10.-</t>
  </si>
  <si>
    <t>Para cada materia, en caso de que la institución o unidad administrativa encargada del ejercicio de la función de defensoría pública o defensoría de oficio no haya estado facultada para atenderla, o no cuente con información para determinarlo, indíquelo en la columna correspondiente conforme al catálogo respectivo y deje el resto de la fila en blanco.</t>
  </si>
  <si>
    <t>En caso de que los defensores públicos y/o los asesores jurídicos hayan estado indistintamente especializados o capacitados para atender más de una materia, debe considerarlos en la materia "Mixta".</t>
  </si>
  <si>
    <t>Tipo de materia</t>
  </si>
  <si>
    <r>
      <t xml:space="preserve">¿La institución o unidad administrativa encargada del ejercicio de la función de defensoría pública o defensoría de oficio estuvo facultada para atender la materia?
</t>
    </r>
    <r>
      <rPr>
        <i/>
        <sz val="8"/>
        <color theme="1"/>
        <rFont val="Arial"/>
        <family val="2"/>
      </rPr>
      <t>(1. Sí / 2. No / 9. No se sabe)</t>
    </r>
  </si>
  <si>
    <t>Civil</t>
  </si>
  <si>
    <t>Mercantil</t>
  </si>
  <si>
    <t>Familiar</t>
  </si>
  <si>
    <t>Penal</t>
  </si>
  <si>
    <t>Laboral</t>
  </si>
  <si>
    <t>Administrativa</t>
  </si>
  <si>
    <t>Indígena</t>
  </si>
  <si>
    <t>Amparo</t>
  </si>
  <si>
    <r>
      <t xml:space="preserve">Mixta </t>
    </r>
    <r>
      <rPr>
        <i/>
        <sz val="8"/>
        <color theme="1"/>
        <rFont val="Arial"/>
        <family val="2"/>
      </rPr>
      <t>(especifique)</t>
    </r>
  </si>
  <si>
    <r>
      <t xml:space="preserve">Otra </t>
    </r>
    <r>
      <rPr>
        <i/>
        <sz val="8"/>
        <color theme="1"/>
        <rFont val="Arial"/>
        <family val="2"/>
      </rPr>
      <t>(especifique)</t>
    </r>
  </si>
  <si>
    <r>
      <rPr>
        <sz val="9"/>
        <color theme="1"/>
        <rFont val="Arial"/>
        <family val="2"/>
      </rPr>
      <t>Materia mixta:</t>
    </r>
    <r>
      <rPr>
        <sz val="8"/>
        <color theme="1"/>
        <rFont val="Arial"/>
        <family val="2"/>
      </rPr>
      <t xml:space="preserve">
</t>
    </r>
    <r>
      <rPr>
        <i/>
        <sz val="8"/>
        <color theme="1"/>
        <rFont val="Arial"/>
        <family val="2"/>
      </rPr>
      <t>(especifique)</t>
    </r>
  </si>
  <si>
    <r>
      <rPr>
        <sz val="9"/>
        <color theme="1"/>
        <rFont val="Arial"/>
        <family val="2"/>
      </rPr>
      <t>Otra 
materia:</t>
    </r>
    <r>
      <rPr>
        <sz val="8"/>
        <color theme="1"/>
        <rFont val="Arial"/>
        <family val="2"/>
      </rPr>
      <t xml:space="preserve">
</t>
    </r>
    <r>
      <rPr>
        <i/>
        <sz val="8"/>
        <color theme="1"/>
        <rFont val="Arial"/>
        <family val="2"/>
      </rPr>
      <t>(especifique)</t>
    </r>
  </si>
  <si>
    <t>En caso de tener algún comentario u observación al dato registrado en la respuesta de la presente pregunta, o los datos que derivan de la misma, favor de anotarlo en el siguiente espacio. De lo contrario, déjelo en blanco.</t>
  </si>
  <si>
    <t>11.-</t>
  </si>
  <si>
    <t>Para los defensores públicos especializados o capacitados para atender la materia penal en el Sistema Penal Acusatorio, en caso de haber seleccionado para el numeral 4 el código "2" o "9" en la columna "¿La institución o unidad administrativa encargada del ejercicio de la función de defensoría pública o defensoría de oficio estuvo facultada para atender la materia?" de la pregunta anterior, no puede contestar este reactivo.</t>
  </si>
  <si>
    <t>Para los defensores públicos especializados o capacitados para atender la materia de justicia para adolescentes en el Sistema Integral de Justicia Penal para Adolescentes, en caso de haber seleccionado para el numeral 5 el código "2" o "9" en la columna "¿La institución o unidad administrativa encargada del ejercicio de la función de defensoría pública o defensoría de oficio estuvo facultada para atender la materia?" de la pregunta anterior, no puede contestar este reactivo.</t>
  </si>
  <si>
    <t>Defensores públicos especializados o capacitados para atender la materia penal en el Sistema Penal Acusatorio</t>
  </si>
  <si>
    <t>Defensores públicos especializados o capacitados para atender la materia de justicia para adolescentes en el Sistema Integral de Justicia Penal para Adolescentes</t>
  </si>
  <si>
    <t>12.-</t>
  </si>
  <si>
    <t xml:space="preserve">Las cantidades registradas en el numeral 1 deben ser iguales o menores a la suma de las cantidades reportadas en los numerales 1.1, 1.2 y 1.3; toda vez que un defensor público y/o asesor jurídico pudo estar asignado en más de un órgano jurisdiccional de distinta materia. </t>
  </si>
  <si>
    <t xml:space="preserve">Las cantidades registradas en cada uno de los numerales 1.1, 1.2 y 1.3 deben ser iguales o menores a las cantidades reportadas en el numeral 1. </t>
  </si>
  <si>
    <t>En caso de que registre algún valor numérico o "NS" para el numeral 3, debe anotar el nombre de dicha(s) autoridad(es) en el recuadro destinado para tal efecto que se encuentra al final de la tabla de respuesta. En caso de que la opción contenida en dicho numeral no le aplique, anote "NA" (No aplica) en las celdas correspondientes.</t>
  </si>
  <si>
    <t>Órgano o autoridad de asignación</t>
  </si>
  <si>
    <t>Órganos jurisdiccionales del Poder Judicial de la entidad federativa</t>
  </si>
  <si>
    <t>1.1</t>
  </si>
  <si>
    <t>Juzgados y tribunales especializados en materia penal</t>
  </si>
  <si>
    <t>1.2</t>
  </si>
  <si>
    <t>Juzgados y tribunales especializados en materia de justicia para adolescentes</t>
  </si>
  <si>
    <t>1.3</t>
  </si>
  <si>
    <r>
      <t xml:space="preserve">Juzgados y tribunales especializados en el resto de las materias </t>
    </r>
    <r>
      <rPr>
        <i/>
        <sz val="8"/>
        <color theme="1"/>
        <rFont val="Arial"/>
        <family val="2"/>
      </rPr>
      <t>(excepto penal y justicia para adolescentes)</t>
    </r>
  </si>
  <si>
    <t>Ministerio Público de la Procuraduría General de Justicia  o Fiscalía General de la entidad federativa</t>
  </si>
  <si>
    <r>
      <t xml:space="preserve">Otra autoridad </t>
    </r>
    <r>
      <rPr>
        <i/>
        <sz val="8"/>
        <color theme="1"/>
        <rFont val="Arial"/>
        <family val="2"/>
      </rPr>
      <t>(especifique)</t>
    </r>
  </si>
  <si>
    <r>
      <rPr>
        <sz val="9"/>
        <color theme="1"/>
        <rFont val="Arial"/>
        <family val="2"/>
      </rPr>
      <t>Otra autoridad:</t>
    </r>
    <r>
      <rPr>
        <sz val="8"/>
        <color theme="1"/>
        <rFont val="Arial"/>
        <family val="2"/>
      </rPr>
      <t xml:space="preserve">
</t>
    </r>
    <r>
      <rPr>
        <i/>
        <sz val="8"/>
        <color theme="1"/>
        <rFont val="Arial"/>
        <family val="2"/>
      </rPr>
      <t>(especifique)</t>
    </r>
  </si>
  <si>
    <t>13.-</t>
  </si>
  <si>
    <t xml:space="preserve">En caso de que registre algún valor numérico o "NS" para el numeral 13, debe anotar el nombre de dicha(s) familia(s) lingüística(s) en el recuadro destinado para tal efecto que se encuentra al final de la tabla de respuesta. En caso de que la opción contenida en dicho numeral no le aplique, anote "NA" (No aplica) en las celdas correspondientes. </t>
  </si>
  <si>
    <t>Familia lingüística</t>
  </si>
  <si>
    <t>Hokana</t>
  </si>
  <si>
    <t>Chinanteca</t>
  </si>
  <si>
    <t>Otopame</t>
  </si>
  <si>
    <t>Oaxaqueña</t>
  </si>
  <si>
    <t>Huave</t>
  </si>
  <si>
    <t>Tlapaneca</t>
  </si>
  <si>
    <t>Totonaca</t>
  </si>
  <si>
    <t>Mixe-Zoque</t>
  </si>
  <si>
    <t>Maya</t>
  </si>
  <si>
    <t>Yutoazteca</t>
  </si>
  <si>
    <t>Tarasca</t>
  </si>
  <si>
    <t>Algonquina</t>
  </si>
  <si>
    <t>Ninguna</t>
  </si>
  <si>
    <t>No identificado</t>
  </si>
  <si>
    <t>Debe considerar el grado máximo de estudios del que hayan cursado todos los años al cierre del año 2020 el personal adscrito a la institución o unidad administrativa encargada del ejercicio de la función de defensoría pública o defensoría de oficio en la entidad federativa, independientemente de que se cuente con el título o certificado del mismo.</t>
  </si>
  <si>
    <t>De acuerdo con la respuesta de la pregunta anterior, anote la cantidad de defensores públicos, según sexo, especializados o capacitados para atender al cierre del año 2020 la materia penal y la materia de justicia para adolescentes en el Sistema Penal Acusatorio y Sistema Integral de Justicia Penal para Adolescentes, respectivamente.</t>
  </si>
  <si>
    <t>14.-</t>
  </si>
  <si>
    <t xml:space="preserve">Mujeres </t>
  </si>
  <si>
    <t>Instrucciones generales para las preguntas de la subsección:</t>
  </si>
  <si>
    <r>
      <t xml:space="preserve">1.- </t>
    </r>
    <r>
      <rPr>
        <b/>
        <i/>
        <sz val="8"/>
        <color theme="1"/>
        <rFont val="Arial"/>
        <family val="2"/>
      </rPr>
      <t xml:space="preserve">Presupuesto ejercido: </t>
    </r>
    <r>
      <rPr>
        <i/>
        <sz val="8"/>
        <color theme="1"/>
        <rFont val="Arial"/>
        <family val="2"/>
      </rPr>
      <t xml:space="preserve">se refiere al importe total erogado por la institución o unidad administrativa encargada del ejercicio de la función de defensoría pública o defensoría de oficio en su entidad federativa, el cual se encuentra respaldado por documentos comprobatorios presentados ante las dependencias o entidades autorizadas con cargo al presupuesto autorizado. </t>
    </r>
  </si>
  <si>
    <t>15.-</t>
  </si>
  <si>
    <t>16.-</t>
  </si>
  <si>
    <t>De acuerdo con el total de presupuesto ejercido que reportó como respuesta en la pregunta anterior, anote la cantidad del mismo especificando el capítulo del Clasificador por Objeto del Gasto.</t>
  </si>
  <si>
    <t>La suma de las cantidades registradas debe ser igual a la cantidad reportada como respuesta en la pregunta anterior.</t>
  </si>
  <si>
    <t>Presupuesto ejercido por capítulo del Clasificador por Objeto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</si>
  <si>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</si>
  <si>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</si>
  <si>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</si>
  <si>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</si>
  <si>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</si>
  <si>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</si>
  <si>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</si>
  <si>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</si>
  <si>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</si>
  <si>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Capítulo 1000</t>
  </si>
  <si>
    <t>Capítulo 2000</t>
  </si>
  <si>
    <t>Capítulo 3000</t>
  </si>
  <si>
    <t>Capítulo
 4000</t>
  </si>
  <si>
    <t>Capítulo 5000</t>
  </si>
  <si>
    <t>Capítulo 6000</t>
  </si>
  <si>
    <t>Capítulo 7000</t>
  </si>
  <si>
    <t>Capítulo 8000</t>
  </si>
  <si>
    <t>Capítulo 9000</t>
  </si>
  <si>
    <t xml:space="preserve">Anote el total de presupuesto ejercido durante el año 2020 por la institución o unidad administrativa encargada del ejercicio de la función de defensoría pública o defensoría de oficio en su entidad federativa. </t>
  </si>
  <si>
    <t>17.-</t>
  </si>
  <si>
    <r>
      <t xml:space="preserve">Total de bienes Inmuebles </t>
    </r>
    <r>
      <rPr>
        <b/>
        <i/>
        <sz val="8"/>
        <color theme="1"/>
        <rFont val="Arial"/>
        <family val="2"/>
      </rPr>
      <t>(1. + 2. + 3.)</t>
    </r>
  </si>
  <si>
    <t>1. Propios</t>
  </si>
  <si>
    <t>2. Rentados</t>
  </si>
  <si>
    <t xml:space="preserve">3. Otro tipo de posesión </t>
  </si>
  <si>
    <t>Anote la cantidad de bienes inmuebles con los que contaba al cierre del año 2020 la institución o unidad administrativa encargada del ejercicio de la función de defensoría pública o defensoría de oficio en su entidad federativa, según tipo de posesión.</t>
  </si>
  <si>
    <t>18.-</t>
  </si>
  <si>
    <r>
      <t xml:space="preserve">Total de vehículos en funcionamiento </t>
    </r>
    <r>
      <rPr>
        <b/>
        <i/>
        <sz val="8"/>
        <color theme="1"/>
        <rFont val="Arial"/>
        <family val="2"/>
      </rPr>
      <t>(1. + 2. + 3. + 4.)</t>
    </r>
  </si>
  <si>
    <t>1. Automóviles</t>
  </si>
  <si>
    <t>2. Camiones y camionetas</t>
  </si>
  <si>
    <t>3. Motocicletas</t>
  </si>
  <si>
    <t>Anote la cantidad de vehículos en funcionamiento con los que contaba al cierre del año 2020 la institución o unidad administrativa encargada del ejercicio de la función de defensoría pública o defensoría de oficio en su entidad federativa, según tipo.</t>
  </si>
  <si>
    <t>No debe considerar los vehículos que se encontraban fuera de servicio, o bien, no habían sido asignados para su uso u operación al cierre del año 2020.</t>
  </si>
  <si>
    <t>19.-</t>
  </si>
  <si>
    <t>No debe considerar aparatos que tenían como único uso la radiocomunicación, o bien, números y aparatos que únicamente tienen función para enviar y recibir mensajes, u otro de características similares.</t>
  </si>
  <si>
    <t>Líneas telefónicas en funcionamiento, según tipo</t>
  </si>
  <si>
    <t>Aparatos telefónicos en funcionamiento, según tipo</t>
  </si>
  <si>
    <t>Fijas</t>
  </si>
  <si>
    <t xml:space="preserve">Móviles </t>
  </si>
  <si>
    <t>Fijos</t>
  </si>
  <si>
    <t>Móviles</t>
  </si>
  <si>
    <t>Anote la cantidad de líneas telefónicas y aparatos telefónicos en funcionamiento con los que contaba al cierre del año 2020 la institución o unidad administrativa encargada del ejercicio de la función de defensoría pública o defensoría de oficio en su entidad federativa, según tipo.</t>
  </si>
  <si>
    <t>No debe considerar los aparatos telefónicos que se encontraban fuera de servicio, o bien, no habían sido asignados para su uso u operación al cierre del año 2020.</t>
  </si>
  <si>
    <r>
      <t xml:space="preserve">1.- </t>
    </r>
    <r>
      <rPr>
        <b/>
        <i/>
        <sz val="8"/>
        <color theme="1"/>
        <rFont val="Arial"/>
        <family val="2"/>
      </rPr>
      <t>Multifuncional:</t>
    </r>
    <r>
      <rPr>
        <i/>
        <sz val="8"/>
        <color theme="1"/>
        <rFont val="Arial"/>
        <family val="2"/>
      </rPr>
      <t xml:space="preserve"> se refiere al dispositivo que tiene la particularidad de integrar, en una máquina, las funciones de varios dispositivos, permitiendo realizar varias tareas de modo simultáneo. Incorpora diferentes funciones de otros equipos o multitareas que permiten escanear, imprimir y fotocopiar a la vez, además de la capacidad de almacenar documentos en red.</t>
    </r>
  </si>
  <si>
    <t>20.-</t>
  </si>
  <si>
    <t>Computadoras, según tipo</t>
  </si>
  <si>
    <t>Impresoras, según tipo</t>
  </si>
  <si>
    <t>Multifuncionales</t>
  </si>
  <si>
    <t>Servidores</t>
  </si>
  <si>
    <t>Tabletas electrónicas</t>
  </si>
  <si>
    <r>
      <t xml:space="preserve">Personales
</t>
    </r>
    <r>
      <rPr>
        <i/>
        <sz val="8"/>
        <color theme="1"/>
        <rFont val="Arial"/>
        <family val="2"/>
      </rPr>
      <t>(de escritorio)</t>
    </r>
  </si>
  <si>
    <t>Portátiles</t>
  </si>
  <si>
    <t>Para uso personal</t>
  </si>
  <si>
    <t>Para uso compartido</t>
  </si>
  <si>
    <t>No debe considerar el equipo informático que se encontraba fuera de servicio, o bien, no había sido asignado para su uso u operación al cierre del año 2020.</t>
  </si>
  <si>
    <r>
      <t xml:space="preserve">1.- </t>
    </r>
    <r>
      <rPr>
        <b/>
        <i/>
        <sz val="8"/>
        <color theme="1"/>
        <rFont val="Arial"/>
        <family val="2"/>
      </rPr>
      <t xml:space="preserve">Asuntos de defensoría pública o defensoría de oficio: </t>
    </r>
    <r>
      <rPr>
        <i/>
        <sz val="8"/>
        <color theme="1"/>
        <rFont val="Arial"/>
        <family val="2"/>
      </rPr>
      <t>se refiere a aquellos asuntos que conocen y atienden los defensores públicos y asesores jurídicos derivado de controversias, procesos penales o juicios, ya sea de primera o segunda instancia, o de la etapa de ejecución.</t>
    </r>
  </si>
  <si>
    <r>
      <t xml:space="preserve">2.- </t>
    </r>
    <r>
      <rPr>
        <b/>
        <i/>
        <sz val="8"/>
        <color theme="1"/>
        <rFont val="Arial"/>
        <family val="2"/>
      </rPr>
      <t xml:space="preserve">Servicios de defensoría pública o defensoría de oficio: </t>
    </r>
    <r>
      <rPr>
        <i/>
        <sz val="8"/>
        <color theme="1"/>
        <rFont val="Arial"/>
        <family val="2"/>
      </rPr>
      <t>se refiere al desarrollo de las actividades que, particularmente, realizan los defensores públicos y asesores jurídicos, tales como asesorías, orientaciones, representaciones, asistencias, entre otros que no impliquen intervenciones en procesos penales o juicios.</t>
    </r>
  </si>
  <si>
    <t>21.-</t>
  </si>
  <si>
    <r>
      <t xml:space="preserve">Total de asuntos y servicios solicitados </t>
    </r>
    <r>
      <rPr>
        <b/>
        <i/>
        <sz val="8"/>
        <color theme="1"/>
        <rFont val="Arial"/>
        <family val="2"/>
      </rPr>
      <t>(1. + 2.)</t>
    </r>
  </si>
  <si>
    <r>
      <t xml:space="preserve">1. Total de asuntos solicitados </t>
    </r>
    <r>
      <rPr>
        <i/>
        <sz val="8"/>
        <color theme="1"/>
        <rFont val="Arial"/>
        <family val="2"/>
      </rPr>
      <t>(1.1 + 1.2)</t>
    </r>
  </si>
  <si>
    <t>1.1. Asuntos admitidos</t>
  </si>
  <si>
    <t>1.2. Asuntos desechados</t>
  </si>
  <si>
    <r>
      <t xml:space="preserve">2. Total de servicios solicitados </t>
    </r>
    <r>
      <rPr>
        <i/>
        <sz val="8"/>
        <color theme="1"/>
        <rFont val="Arial"/>
        <family val="2"/>
      </rPr>
      <t>(2.1 + 2.2)</t>
    </r>
  </si>
  <si>
    <t>2.1. Servicios admitidos</t>
  </si>
  <si>
    <t>2.2. Servicios desechados</t>
  </si>
  <si>
    <t>22.-</t>
  </si>
  <si>
    <t>De acuerdo con el total de asuntos y servicios admitidos que reportó como respuesta en la pregunta anterior, anote la cantidad de los mismos especificando el tipo de solicitante.</t>
  </si>
  <si>
    <t xml:space="preserve">La cantidad registrada en el numeral 1 debe ser igual a la suma de las cantidades reportadas en los numerales 1.1, 1.2 y 1.3. </t>
  </si>
  <si>
    <t>Tipo de solicitante</t>
  </si>
  <si>
    <t>Asuntos y servicios admitidos</t>
  </si>
  <si>
    <t xml:space="preserve">Asuntos </t>
  </si>
  <si>
    <t>Servicios</t>
  </si>
  <si>
    <t xml:space="preserve">Particulares </t>
  </si>
  <si>
    <t>Instituciones de asistencia pública</t>
  </si>
  <si>
    <t>Instituciones de asistencia privada</t>
  </si>
  <si>
    <t>23.-</t>
  </si>
  <si>
    <t>I) Defensores públicos</t>
  </si>
  <si>
    <t>No aplica</t>
  </si>
  <si>
    <t>Asuntos y servicios conocidos por los defensores públicos</t>
  </si>
  <si>
    <t>Existencia inicial</t>
  </si>
  <si>
    <t>Atendidos</t>
  </si>
  <si>
    <t>Concluidos y/o resueltos</t>
  </si>
  <si>
    <t xml:space="preserve">Existencia final </t>
  </si>
  <si>
    <t xml:space="preserve">Amparo </t>
  </si>
  <si>
    <t>Mixta</t>
  </si>
  <si>
    <t>Otra</t>
  </si>
  <si>
    <t>II) Asesores jurídicos</t>
  </si>
  <si>
    <t>Asuntos y servicios conocidos por los asesores jurídicos</t>
  </si>
  <si>
    <t>11</t>
  </si>
  <si>
    <t>24.-</t>
  </si>
  <si>
    <t>Para cada materia, en caso de que no aplique su atención en determinado sistema de justicia, anote "NA" (No aplica) en las celdas correspondientes.</t>
  </si>
  <si>
    <t>Sistema Tradicional / Sistema Escrito o Mixto y Sistema Oral</t>
  </si>
  <si>
    <t xml:space="preserve">Sistema Penal Acusatorio / Sistema Integral de Justicia Penal para Adolescentes </t>
  </si>
  <si>
    <t>25.-</t>
  </si>
  <si>
    <t>Para cada tabla, en caso de que los defensores públicos y/o los asesores jurídicos no hayan estado facultados para realizar determinada intervención, o no cuente con información para determinarlo, indíquelo en la columna correspondiente conforme al catálogo respectivo y deje el resto de la fila en blanco.</t>
  </si>
  <si>
    <t>Tipo de intervenciones</t>
  </si>
  <si>
    <t>Intervenciones realizadas en los asuntos y servicios atendidos</t>
  </si>
  <si>
    <t>Orientación y asesoría</t>
  </si>
  <si>
    <t>Entrevistas a defendidos y asistidos</t>
  </si>
  <si>
    <t>Asistencia en actas circunstanciadas</t>
  </si>
  <si>
    <r>
      <t>Defensa penal</t>
    </r>
    <r>
      <rPr>
        <i/>
        <sz val="8"/>
        <color theme="1"/>
        <rFont val="Arial"/>
        <family val="2"/>
      </rPr>
      <t xml:space="preserve"> (etapa de investigación inicial e investigación complementaria)</t>
    </r>
  </si>
  <si>
    <r>
      <t xml:space="preserve">Defensa penal en primera instancia </t>
    </r>
    <r>
      <rPr>
        <i/>
        <sz val="8"/>
        <color theme="1"/>
        <rFont val="Arial"/>
        <family val="2"/>
      </rPr>
      <t>(etapa intermedia y juicio oral)</t>
    </r>
  </si>
  <si>
    <t>Asistencia en audiencias</t>
  </si>
  <si>
    <t>Interposición de recursos</t>
  </si>
  <si>
    <t>Defensa penal en segunda instancia</t>
  </si>
  <si>
    <t>Defensa penal en el procedimiento de ejecución</t>
  </si>
  <si>
    <t>Asesoría a víctimas u ofendidos en los procedimientos penales</t>
  </si>
  <si>
    <t>Interposición de amparos</t>
  </si>
  <si>
    <t>Visitas a centros de reclusión</t>
  </si>
  <si>
    <r>
      <t>Otro tipo de intervención</t>
    </r>
    <r>
      <rPr>
        <i/>
        <sz val="8"/>
        <color theme="1"/>
        <rFont val="Arial"/>
        <family val="2"/>
      </rPr>
      <t xml:space="preserve"> (especifique)</t>
    </r>
  </si>
  <si>
    <r>
      <rPr>
        <sz val="9"/>
        <color theme="1"/>
        <rFont val="Arial"/>
        <family val="2"/>
      </rPr>
      <t>Otro tipo de intervención:</t>
    </r>
    <r>
      <rPr>
        <sz val="8"/>
        <color theme="1"/>
        <rFont val="Arial"/>
        <family val="2"/>
      </rPr>
      <t xml:space="preserve">
</t>
    </r>
    <r>
      <rPr>
        <i/>
        <sz val="8"/>
        <color theme="1"/>
        <rFont val="Arial"/>
        <family val="2"/>
      </rPr>
      <t>(especifique)</t>
    </r>
  </si>
  <si>
    <t>26.-</t>
  </si>
  <si>
    <r>
      <t xml:space="preserve">Total de personas físicas involucradas en los asuntos y servicios atendidos </t>
    </r>
    <r>
      <rPr>
        <b/>
        <i/>
        <sz val="8"/>
        <color theme="1"/>
        <rFont val="Arial"/>
        <family val="2"/>
      </rPr>
      <t>(1. + 2.)</t>
    </r>
  </si>
  <si>
    <t xml:space="preserve">1.1. Hombres </t>
  </si>
  <si>
    <t>1.2. Mujeres</t>
  </si>
  <si>
    <t xml:space="preserve">2.1. Hombres </t>
  </si>
  <si>
    <t>2.2. Mujeres</t>
  </si>
  <si>
    <t>27.-</t>
  </si>
  <si>
    <t>Las columnas "Sistema Tradicional" comprenden el Sistema Tradicional (para la materia penal), el Sistema Escrito o Mixto y Sistema Oral (para la materia justicia para adolescentes) y el Sistema de Justicia Escrito (para el resto de las materias).</t>
  </si>
  <si>
    <t>Las columnas "Sistema Oral" comprenden el Sistema Penal Acusatorio (para la materia penal), el Sistema Integral de Justicia Penal para Adolescentes (para la materia justicia para adolescentes) y el Sistema de Justicia Oral (para el resto de las materias).</t>
  </si>
  <si>
    <t>28.-</t>
  </si>
  <si>
    <t>Anote la cantidad de asuntos y servicios solicitados durante el año 2020 a la institución o unidad administrativa encargada del ejercicio de la función de defensoría pública o defensoría de oficio en su entidad federativa, según tipo de admisión.</t>
  </si>
  <si>
    <t xml:space="preserve">Anote la cantidad de asuntos y servicios conocidos por los defensores públicos y asesores jurídicos durante el año 2020, según su estatus y materia. </t>
  </si>
  <si>
    <t>La existencia inicial se refiere a aquellos asuntos y servicios que seguían en curso de atención, o bien, quedaron pendientes de concluir y/o resolver en el año anterior, razón por la cual se tenían en existencia al 1 de enero de 2020.</t>
  </si>
  <si>
    <t>Los asuntos y servicios atendidos son aquellos a los que, del 1 de enero al 31 de diciembre de 2020, se les dio curso de atención, independientemente de que hayan ingresado durante el año o sean pendientes del año anterior.</t>
  </si>
  <si>
    <t xml:space="preserve">Los asuntos y servicios concluidos y/o resueltos son aquellos que, del 1 de enero al 31 de diciembre de 2020, la institución o unidad administrativa encargada del ejercicio de la función de defensoría pública o defensoría de oficio en la entidad federativa dio por concluidos y/o resueltos, ya sea por la conclusión del proceso, término del servicio proporcionado, o por cualquier otra circunstancia. </t>
  </si>
  <si>
    <t>La existencia final se refiere a aquellos asuntos y servicios que seguían en curso de atención, o bien, quedaron pendientes de concluir y/o resolver al 31 de diciembre de 2020.</t>
  </si>
  <si>
    <t xml:space="preserve">Anote la cantidad de personas físicas (hombres y mujeres) involucradas en los asuntos y servicios atendidos durante el año 2020, según su tipo. </t>
  </si>
  <si>
    <t>CNGE 2021</t>
  </si>
  <si>
    <t>Se refiere a las siglas con las que se identifica al Censo Nacional de Gobiernos Estatales 2021.</t>
  </si>
  <si>
    <t>Justicia para adolescentes</t>
  </si>
  <si>
    <t xml:space="preserve">Para el caso de la materia penal y de justicia para adolescentes, debe considerar los asuntos y/o servicios que hayan sido realizados indistintamente ante los órganos jurisdiccionales del Poder Judicial de la entidad federativa, así como ante la Procuraduría General de Justicia o Fiscalía General de la entidad federativa, independientemente de la etapa procesal en la que hayan intervenido los defensores públicos y asesores jurídicos. </t>
  </si>
  <si>
    <t>CENSO NACIONAL DE GOBIERNOS
ESTATALES 2021</t>
  </si>
  <si>
    <t>Dicho Sistema se integra por cuatro subsistemas, mismos que permiten agrupar por temas los diversos campos de información de interés nacional, lo que se traduce en la generación, suministro y difusión de información de manera ordenada y bajo esquemas integrales y homogéneos que promuevan el cumplimiento de los objetivos del SNIEG.</t>
  </si>
  <si>
    <t>El Subsistema Nacional de Información de Gobierno, Seguridad Pública e Impartición de Justicia (SNIGSPIJ) fue creado mediante acuerdo de la Junta de Gobierno del INEGI el 8 de diciembre de 2008, quedando establecido como el cuarto Subsistema Nacional de Información según los artículos 17 y 28 bis de la ley del SNIEG.</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</si>
  <si>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</si>
  <si>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En el marco de dicho Subsistema, específicamente de los trabajos del Comité Técnico Especializado de Información de Gobierno, desde el año 2009 se iniciaron las actividades de revisión y generación de lo que sería el primer instrumento de captación en la materia de gobierno, en donde participaron los representantes de las principales instituciones y organizaciones que convergen en dicha materia.</t>
  </si>
  <si>
    <t>Es importante destacar que durante la última década se han realizado numerosas e importantes reformas constitucionales, entre las que destacan aquellas en materia de seguridad pública y combate a la corrupción. Como resultado, el Estado Mexicano ha transitado por un periodo de evolución, crecimiento y diversificación institucional, multiplicando con ello sus obligaciones, responsabilidades y facultades. Desde el punto de vista estadístico, los nuevos arreglos institucionales y compromisos establecidos por ley generan nuevas necesidades de información, lo que incide en la necesidad de realizar ajustes en materias y conceptos previamente establecidos.</t>
  </si>
  <si>
    <t>Este proceso de segmentación, y su consecuente adecuación conceptual y metodológica, implicó retirar la determinación de Información de Interés Nacional al CNGSPSPE, con la finalidad de tener mayor margen para realizar los ajustes necesarios que resulten en programas estadísticos de mayor utilidad, pertinencia y relevancia para el análisis y toma de decisiones en las materias propias del SNIGSPIJ; ello a través de ajustes conceptuales, así como de la implementación de esquemas automatizados de carga de datos.</t>
  </si>
  <si>
    <t>El CNGE 2021 se conforma por los siguientes módulos:</t>
  </si>
  <si>
    <t>Participantes</t>
  </si>
  <si>
    <t>Sección XI. Defensoría pública o defensoría de oficio</t>
  </si>
  <si>
    <r>
      <t xml:space="preserve">De conformidad con lo previsto en el </t>
    </r>
    <r>
      <rPr>
        <b/>
        <sz val="9"/>
        <color theme="0"/>
        <rFont val="Arial"/>
        <family val="2"/>
      </rPr>
      <t>Artículo 41</t>
    </r>
    <r>
      <rPr>
        <sz val="9"/>
        <color theme="0"/>
        <rFont val="Arial"/>
        <family val="2"/>
      </rPr>
      <t xml:space="preserve"> de la </t>
    </r>
    <r>
      <rPr>
        <b/>
        <sz val="9"/>
        <color theme="0"/>
        <rFont val="Arial"/>
        <family val="2"/>
      </rPr>
      <t>Ley del Sistema Nacional de Información Estadística y Geográfica</t>
    </r>
    <r>
      <rPr>
        <sz val="9"/>
        <color theme="0"/>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</si>
  <si>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t>XI.1 Estructura organizacional</t>
  </si>
  <si>
    <t xml:space="preserve">XI.2 Recursos humanos </t>
  </si>
  <si>
    <t>XI.2.1 Características del personal</t>
  </si>
  <si>
    <t>XI.2.2 Capacitación del personal</t>
  </si>
  <si>
    <t>XI.3 Recursos presupuestales</t>
  </si>
  <si>
    <t>XI.4 Recursos materiales</t>
  </si>
  <si>
    <t>XI.4.1 Bienes inmuebles</t>
  </si>
  <si>
    <t>XI.4.2 Parque vehicular</t>
  </si>
  <si>
    <t>XI.4.3 Líneas y aparatos telefónicos</t>
  </si>
  <si>
    <t>XI.4.4  Equipo Informático</t>
  </si>
  <si>
    <t>Temas</t>
  </si>
  <si>
    <t xml:space="preserve">1. </t>
  </si>
  <si>
    <t xml:space="preserve">2. </t>
  </si>
  <si>
    <t xml:space="preserve">3. </t>
  </si>
  <si>
    <r>
      <t xml:space="preserve">Otro tema </t>
    </r>
    <r>
      <rPr>
        <i/>
        <sz val="8"/>
        <color theme="1"/>
        <rFont val="Arial"/>
        <family val="2"/>
      </rPr>
      <t>(especifique)</t>
    </r>
  </si>
  <si>
    <r>
      <t xml:space="preserve">Otro tema:
</t>
    </r>
    <r>
      <rPr>
        <i/>
        <sz val="8"/>
        <color theme="1"/>
        <rFont val="Arial"/>
        <family val="2"/>
      </rPr>
      <t>(especifique)</t>
    </r>
  </si>
  <si>
    <t>Juicios orales en materia civil, mercantil y familiar</t>
  </si>
  <si>
    <t>Justicia laboral</t>
  </si>
  <si>
    <t>Mecanismos alternativos de solución de controversias en materia penal y justicia para adolescentes</t>
  </si>
  <si>
    <t>Mecanismos alternativos de solución de controversias en materia civil y familiar</t>
  </si>
  <si>
    <t>Derechos humanos</t>
  </si>
  <si>
    <t>Atención a víctimas</t>
  </si>
  <si>
    <t>Justicia administrativa</t>
  </si>
  <si>
    <t>1.4</t>
  </si>
  <si>
    <t>1.5</t>
  </si>
  <si>
    <t>En materia penal</t>
  </si>
  <si>
    <t>En materia de justicia para adolescentes</t>
  </si>
  <si>
    <t>En materia civil</t>
  </si>
  <si>
    <t>En materia mercantil</t>
  </si>
  <si>
    <t>En materia familiar</t>
  </si>
  <si>
    <t>1.6</t>
  </si>
  <si>
    <t>1.7</t>
  </si>
  <si>
    <t>En materia administrativa</t>
  </si>
  <si>
    <t>En otras materias</t>
  </si>
  <si>
    <t>2.1</t>
  </si>
  <si>
    <t>2.2</t>
  </si>
  <si>
    <t>2.3</t>
  </si>
  <si>
    <t>2.4</t>
  </si>
  <si>
    <t>2.5</t>
  </si>
  <si>
    <t>2.6</t>
  </si>
  <si>
    <t>2.7</t>
  </si>
  <si>
    <t>3.1</t>
  </si>
  <si>
    <t>3.2</t>
  </si>
  <si>
    <t>3.3</t>
  </si>
  <si>
    <t>3.4</t>
  </si>
  <si>
    <t>3.5</t>
  </si>
  <si>
    <t>3.6</t>
  </si>
  <si>
    <t>3.7</t>
  </si>
  <si>
    <t>Representación y/o patrocinio en procesos</t>
  </si>
  <si>
    <t>Intervenciones en procesos en materia penal</t>
  </si>
  <si>
    <t>Intervenciones en procesos en materia de justicia para adolescentes</t>
  </si>
  <si>
    <t>3.8</t>
  </si>
  <si>
    <t>4.1</t>
  </si>
  <si>
    <t>4.2</t>
  </si>
  <si>
    <t>4.3</t>
  </si>
  <si>
    <t>4.4</t>
  </si>
  <si>
    <t>4.5</t>
  </si>
  <si>
    <t>4.6</t>
  </si>
  <si>
    <r>
      <t xml:space="preserve">Otras intervenciones en materia de justicia para adolescentes </t>
    </r>
    <r>
      <rPr>
        <i/>
        <sz val="8"/>
        <color theme="1"/>
        <rFont val="Arial"/>
        <family val="2"/>
      </rPr>
      <t>(especifique)</t>
    </r>
  </si>
  <si>
    <r>
      <t xml:space="preserve">Otras intervenciones en materia penal </t>
    </r>
    <r>
      <rPr>
        <i/>
        <sz val="8"/>
        <color theme="1"/>
        <rFont val="Arial"/>
        <family val="2"/>
      </rPr>
      <t>(especifique)</t>
    </r>
  </si>
  <si>
    <r>
      <t xml:space="preserve">Otras intervenciones en materia penal:
</t>
    </r>
    <r>
      <rPr>
        <i/>
        <sz val="8"/>
        <color theme="1"/>
        <rFont val="Arial"/>
        <family val="2"/>
      </rPr>
      <t>(especifique)</t>
    </r>
  </si>
  <si>
    <r>
      <t xml:space="preserve">Otras intervenciones en materia de justicia para adolescentes:
</t>
    </r>
    <r>
      <rPr>
        <i/>
        <sz val="8"/>
        <color theme="1"/>
        <rFont val="Arial"/>
        <family val="2"/>
      </rPr>
      <t>(especifique)</t>
    </r>
  </si>
  <si>
    <r>
      <t xml:space="preserve">3.- </t>
    </r>
    <r>
      <rPr>
        <b/>
        <i/>
        <sz val="8"/>
        <color theme="1"/>
        <rFont val="Arial"/>
        <family val="2"/>
      </rPr>
      <t>Personas asesoradas o representadas:</t>
    </r>
    <r>
      <rPr>
        <i/>
        <sz val="8"/>
        <color theme="1"/>
        <rFont val="Arial"/>
        <family val="2"/>
      </rPr>
      <t xml:space="preserve"> se refiere, en materia penal y justicia para adolescentes, a aquellas personas físicas (hombres y mujeres) que son asesoradas y representadas en el procedimiento penal. Para el resto de las materias, son aquellas personas físicas (hombres y mujeres) que reciben orientación y asesoría en materia civil, mercantil, familiar, entre otras, por los asesores jurídicos de las instituciones o unidades administrativas encargadas de la defensoría pública o defensoría de oficio en las entidades federativas.</t>
    </r>
  </si>
  <si>
    <r>
      <t xml:space="preserve">2.- </t>
    </r>
    <r>
      <rPr>
        <b/>
        <i/>
        <sz val="8"/>
        <color theme="1"/>
        <rFont val="Arial"/>
        <family val="2"/>
      </rPr>
      <t>Materia de amparo:</t>
    </r>
    <r>
      <rPr>
        <i/>
        <sz val="8"/>
        <color theme="1"/>
        <rFont val="Arial"/>
        <family val="2"/>
      </rPr>
      <t xml:space="preserve"> se refiere a la intervención del defensor público en el Juicio de Amparo y hasta que se emita la resolución correspondiente, así como en su caso la tramitación del recurso de revisión y su debida substanciación.</t>
    </r>
  </si>
  <si>
    <r>
      <t xml:space="preserve">3.- </t>
    </r>
    <r>
      <rPr>
        <b/>
        <i/>
        <sz val="8"/>
        <color theme="1"/>
        <rFont val="Arial"/>
        <family val="2"/>
      </rPr>
      <t>Materia mixta:</t>
    </r>
    <r>
      <rPr>
        <i/>
        <sz val="8"/>
        <color theme="1"/>
        <rFont val="Arial"/>
        <family val="2"/>
      </rPr>
      <t xml:space="preserve"> se refiere a aquella que se ocupa indistintamente de los asuntos civiles, mercantiles, familiares, penales o de cualquier otra materia que requiera de la intervención judicial.</t>
    </r>
  </si>
  <si>
    <t>29.-</t>
  </si>
  <si>
    <r>
      <rPr>
        <b/>
        <sz val="9"/>
        <rFont val="Arial"/>
        <family val="2"/>
      </rPr>
      <t>Presentación.</t>
    </r>
    <r>
      <rPr>
        <sz val="9"/>
        <rFont val="Arial"/>
        <family val="2"/>
      </rPr>
      <t xml:space="preserve"> Contiene la introducción general y antecedentes del censo, así como las instrucciones generales para la entrega formal del presente instrumento de captación.</t>
    </r>
  </si>
  <si>
    <r>
      <rPr>
        <b/>
        <sz val="9"/>
        <rFont val="Arial"/>
        <family val="2"/>
      </rPr>
      <t xml:space="preserve">Participantes. </t>
    </r>
    <r>
      <rPr>
        <sz val="9"/>
        <rFont val="Arial"/>
        <family val="2"/>
      </rPr>
      <t xml:space="preserve">Presenta un espacio destinado a la identificación de los servidores públicos que participaron en el llenado de cada módulo y/o sección, según corresponda. </t>
    </r>
  </si>
  <si>
    <r>
      <rPr>
        <b/>
        <sz val="9"/>
        <rFont val="Arial"/>
        <family val="2"/>
      </rPr>
      <t>Cuestionario.</t>
    </r>
    <r>
      <rPr>
        <sz val="9"/>
        <rFont val="Arial"/>
        <family val="2"/>
      </rPr>
      <t xml:space="preserve"> Se integra por cada una de las preguntas destinadas a generar información estadística sobre los aspectos que conforman la estructura temática del presente programa. Con la finalidad de facilitar la ubicación de los temas contenidos, la versión electrónica del mismo se ha dividido en tantas pestañas como secciones son requeridas.</t>
    </r>
  </si>
  <si>
    <r>
      <rPr>
        <b/>
        <sz val="9"/>
        <rFont val="Arial"/>
        <family val="2"/>
      </rPr>
      <t>Glosario.</t>
    </r>
    <r>
      <rPr>
        <sz val="9"/>
        <rFont val="Arial"/>
        <family val="2"/>
      </rPr>
      <t xml:space="preserve"> Contiene un listado de conceptos y definiciones que se consideran relevantes para el llenado del cuestionario.</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</si>
  <si>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rFont val="Arial"/>
        <family val="2"/>
      </rPr>
      <t xml:space="preserve"> Participantes.</t>
    </r>
  </si>
  <si>
    <t>Se refiere al titular o servidor público de determinada institución de la Administración Pública de su entidad federativa designado para proveer la información de la presente sección y que tiene el carácter de figura responsable de validar y oficializar la misma y, cuando menos, se encuentra en el segundo o tercer nivel jerárquico de la misma.</t>
  </si>
  <si>
    <t>Se refiere al servidor público que, por las funciones que tiene asignadas dentro de determinada institución de la Administración Pública de su entidad federativa, es el principal productor y/o integrador de la información correspondiente a la presente sección y, cuando menos, se encuentra en el segundo o tercer nivel jerárquico de la misma.</t>
  </si>
  <si>
    <t>Se refiere al servidor público que, por las funciones que tiene asignadas dentro de determinada institución de la Administración Pública de su entidad federativa, es el segundo principal productor y/o integrador de la información correspondiente a la presente sección y, cuando menos, se encuentra en el segundo o tercer nivel jerárquico de la misma.</t>
  </si>
  <si>
    <r>
      <t xml:space="preserve">1. Total de personas físicas defendidas o asistidas </t>
    </r>
    <r>
      <rPr>
        <i/>
        <sz val="8"/>
        <color theme="1"/>
        <rFont val="Arial"/>
        <family val="2"/>
      </rPr>
      <t>(1.1 + 1.2)</t>
    </r>
  </si>
  <si>
    <r>
      <t xml:space="preserve">2. Total de personas físicas asesoradas o representadas </t>
    </r>
    <r>
      <rPr>
        <i/>
        <sz val="8"/>
        <color theme="1"/>
        <rFont val="Arial"/>
        <family val="2"/>
      </rPr>
      <t>(2.1 + 2.2)</t>
    </r>
  </si>
  <si>
    <r>
      <t xml:space="preserve">El Instituto Nacional de Estadística y Geografía (INEGI) presenta la elaboración del </t>
    </r>
    <r>
      <rPr>
        <b/>
        <sz val="9"/>
        <rFont val="Arial"/>
        <family val="2"/>
      </rPr>
      <t>Censo Nacional de Gobiernos Estatales (CNGE) 2021</t>
    </r>
    <r>
      <rPr>
        <sz val="9"/>
        <rFont val="Arial"/>
        <family val="2"/>
      </rPr>
      <t xml:space="preserve"> como respuesta a su responsabilidad de suministrar a la sociedad y al Estado información de calidad, pertinente, veraz y oportuna, atendiendo el mandato constitucional de normar y coordinar el Sistema Nacional de Información Estadística y Geográfica (SNIEG).</t>
    </r>
  </si>
  <si>
    <r>
      <t xml:space="preserve">Como resultado, se logró el acuerdo para generar información estadística en la materia de gobierno con una visión integral, implementando así en 2010 el primer instrumento de captación en el ámbito estatal denominado </t>
    </r>
    <r>
      <rPr>
        <i/>
        <sz val="9"/>
        <rFont val="Arial"/>
        <family val="2"/>
      </rPr>
      <t>Encuesta Nacional de Gobierno 2010 – Poder Ejecutivo Estatal (ENGPEE 10)</t>
    </r>
    <r>
      <rPr>
        <sz val="9"/>
        <rFont val="Arial"/>
        <family val="2"/>
      </rPr>
      <t>, con lo cual se inició una serie histórica de información que permite diseñar, monitorear y evaluar las políticas públicas en esta materia.</t>
    </r>
  </si>
  <si>
    <r>
      <t xml:space="preserve">Posteriormente, en 2011 se realizó el segundo levantamiento de este programa estadístico, bajo la denominación de </t>
    </r>
    <r>
      <rPr>
        <i/>
        <sz val="9"/>
        <rFont val="Arial"/>
        <family val="2"/>
      </rPr>
      <t>Censo Nacional de Gobierno 2011. Poder Ejecutivo Estatal (CNG 2011 PEE)</t>
    </r>
    <r>
      <rPr>
        <sz val="9"/>
        <rFont val="Arial"/>
        <family val="2"/>
      </rPr>
      <t xml:space="preserve">. El 20 de diciembre de ese mismo año se publicó en el Diario Oficial de la Federación el acuerdo por el cual la Junta de Gobierno del INEGI determinó como información de interés nacional los datos generados por este programa, otorgándoles el carácter de oficiales y de uso obligatorio para la Federación, las entidades federativas, el Distrito Federal (ahora Ciudad de México) y los municipios, siendo a partir de ese momento que se institucionalizó como </t>
    </r>
    <r>
      <rPr>
        <i/>
        <sz val="9"/>
        <rFont val="Arial"/>
        <family val="2"/>
      </rPr>
      <t>Censo Nacional de Gobierno, Seguridad Pública y Sistema Penitenciario Estatales</t>
    </r>
    <r>
      <rPr>
        <sz val="9"/>
        <rFont val="Arial"/>
        <family val="2"/>
      </rPr>
      <t>.</t>
    </r>
  </si>
  <si>
    <r>
      <t xml:space="preserve">De esta forma, se presenta el </t>
    </r>
    <r>
      <rPr>
        <i/>
        <sz val="9"/>
        <rFont val="Arial"/>
        <family val="2"/>
      </rPr>
      <t>Censo Nacional de Gobiernos Estatales (CNGE) 2021</t>
    </r>
    <r>
      <rPr>
        <sz val="9"/>
        <rFont val="Arial"/>
        <family val="2"/>
      </rPr>
      <t xml:space="preserve">, como el duodécimo programa estadístico desarrollado por el INEGI en materia de gobierno en el ámbito estatal del Estado Mexicano. Si bien el proceso de maduración de la información captada a través de este ha obligado a realizar ajustes en algunas variables, se ha preservado en todo momento la consistencia conceptual respecto de sus ediciones anteriores, continuando con la serie estadística y enriqueciendo sus contenidos por los temas que actualmente se desarrollan. </t>
    </r>
  </si>
  <si>
    <t>1.- Únicamente debe considerar aquellas acciones formativas que hayan realizado o consideren realizar alguna evaluación para su acreditación, por lo que no debe considerar aquellas de carácter informativo o de naturaleza similar.</t>
  </si>
  <si>
    <t>Acciones formativas impartidas y concluidas</t>
  </si>
  <si>
    <t xml:space="preserve">En caso de que una acción formativa haya contemplado más de un tema, debe registrarla tantas veces sea necesario en el o los temas correspondientes. </t>
  </si>
  <si>
    <t xml:space="preserve">La suma de las cantidades registradas en la columna "Acciones formativas impartidas" debe ser igual o mayor a la cantidad reportada como respuesta en la columna "Acciones formativas impartidas" de la pregunta anterior. </t>
  </si>
  <si>
    <t xml:space="preserve">La suma de las cantidades registradas en la columna "Acciones formativas impartidas y concluidas" debe ser igual o mayor a la cantidad reportada como respuesta en la columna "Acciones formativas impartidas y concluidas" de la pregunta anterior. </t>
  </si>
  <si>
    <t>En caso de que un servidor público haya concluido más de una acción formativa impartida y concluida entre el 1 de enero y el 31 de diciembre de 2020, debe registrarlo tantas veces sea necesario en el o los temas correspondientes.</t>
  </si>
  <si>
    <t>En caso de que no se haya realizado alguna acción formativa en determinado tema listado, anote una "X" en la columna "No se realizaron acciones formativas" y deje el resto de la fila en blanco.</t>
  </si>
  <si>
    <t>Cargo y/o función desempeñada</t>
  </si>
  <si>
    <t>Personal adscrito a la institución o unidad administrativa encargada del ejercicio de la función de defensoría pública o defensoría de oficio, según sexo</t>
  </si>
  <si>
    <t>La suma de las cantidades registradas en la columna "Total" debe ser igual o menor a la suma de las cantidades reportadas como respuesta en la columna "Total" de la pregunta 4 de la sección 1 del módulo 1 de este censo, así como corresponder a su desagregación por sexo.</t>
  </si>
  <si>
    <t>Otro cargo y/o función desempeñada</t>
  </si>
  <si>
    <t>Personal adscrito a la institución o unidad administrativa encargada del ejercicio de la función de defensoría pública o defensoría de oficio, según sexo y cargo y/o función desempeñada</t>
  </si>
  <si>
    <t>De acuerdo con el total de personal que reportó como respuesta en la pregunta 4, anote la cantidad del mismo especificando la institución de seguridad social en la que encontraba registrado, sexo y cargo y/o función desempeñada.</t>
  </si>
  <si>
    <t>Institución de Seguridad Social de la entidad federativa u homóloga</t>
  </si>
  <si>
    <t>Otra institución de seguridad social</t>
  </si>
  <si>
    <t>Sin seguridad social</t>
  </si>
  <si>
    <t>Institución de seguridad social</t>
  </si>
  <si>
    <t>De acuerdo con el total de personal que reportó como respuesta en la pregunta 4, anote la cantidad del mismo especificando su rango de edad, sexo y cargo y/o función desempeñada.</t>
  </si>
  <si>
    <t>Pueblo indígena de pertenencia</t>
  </si>
  <si>
    <t>Chinanteco</t>
  </si>
  <si>
    <t>Ch'ol</t>
  </si>
  <si>
    <t>Cora</t>
  </si>
  <si>
    <t>Huasteco</t>
  </si>
  <si>
    <t>Huichol</t>
  </si>
  <si>
    <t>Mayo</t>
  </si>
  <si>
    <t>Mazahua</t>
  </si>
  <si>
    <t>Mazateco</t>
  </si>
  <si>
    <t>Mixe</t>
  </si>
  <si>
    <t>Mixteco</t>
  </si>
  <si>
    <t>Náhuatl</t>
  </si>
  <si>
    <t>Otomí</t>
  </si>
  <si>
    <t>Tarasco/Purépecha</t>
  </si>
  <si>
    <t>Tarahumara</t>
  </si>
  <si>
    <t>Tepehuano</t>
  </si>
  <si>
    <t>17.</t>
  </si>
  <si>
    <t>Tlapaneco</t>
  </si>
  <si>
    <t>18.</t>
  </si>
  <si>
    <t>Totonaco</t>
  </si>
  <si>
    <t>19.</t>
  </si>
  <si>
    <t>Tseltal</t>
  </si>
  <si>
    <t>20.</t>
  </si>
  <si>
    <t>Tsotsil</t>
  </si>
  <si>
    <t>21.</t>
  </si>
  <si>
    <t>Yaqui</t>
  </si>
  <si>
    <t>22.</t>
  </si>
  <si>
    <t>Zapoteco</t>
  </si>
  <si>
    <t>23.</t>
  </si>
  <si>
    <t>Zoque</t>
  </si>
  <si>
    <t>24.</t>
  </si>
  <si>
    <t>25.</t>
  </si>
  <si>
    <t>Ninguno</t>
  </si>
  <si>
    <t>De acuerdo con el total de personal que reportó como respuesta en la pregunta 4, anote la cantidad del mismo especificando su pueblo indígena de pertenencia, sexo y cargo y/o función desempeñada.</t>
  </si>
  <si>
    <t>Tipo de discapacidad</t>
  </si>
  <si>
    <t>Dificultad o impedimento para caminar, subir o bajar escalones usando sus piernas</t>
  </si>
  <si>
    <t>Dificultad o impedimento para ver, aun usando lentes</t>
  </si>
  <si>
    <t>Dificultad o impedimento para mover o usar sus brazos o manos</t>
  </si>
  <si>
    <t>Dificultad o impedimento para aprender, recordar o concentrarse por alguna condición intelectual, por ejemplo síndrome de Down</t>
  </si>
  <si>
    <t>Dificultad o impedimento para oír, aun usando aparato auditivo</t>
  </si>
  <si>
    <t>Dificultad o impedimento para hablar o comunicarse (entender o ser entendido(a) por otros)</t>
  </si>
  <si>
    <t>Dificultad o impedimento para bañarse, vestirse o comer</t>
  </si>
  <si>
    <t>Dificultad o impedimento para realizar sus actividades diarias por alguna condicional emocional o mental, por ejemplo esquizofrenia o depresión</t>
  </si>
  <si>
    <t xml:space="preserve">Ninguna </t>
  </si>
  <si>
    <t>De acuerdo con el total de personal que reportó como respuesta en la pregunta 4, anote la cantidad del mismo especificando su tipo de discapacidad, sexo y cargo y/o función desempeñada.</t>
  </si>
  <si>
    <t>Indique, por cada una de las materias listadas, si al cierre del año 2020 la institución o unidad administrativa encargada del ejercicio de la función de defensoría pública o defensoría de oficio en su entidad federativa estuvo facultada para atenderla. En caso afirmativo, anote la cantidad de defensores públicos y asesores jurídicos, según sexo, especializados para atender dicha materia.</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</si>
  <si>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</si>
  <si>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</si>
  <si>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</si>
  <si>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</si>
  <si>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</si>
  <si>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</si>
  <si>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</si>
  <si>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</si>
  <si>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</si>
  <si>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</si>
  <si>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</si>
  <si>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</si>
  <si>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</si>
  <si>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</si>
  <si>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</si>
  <si>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</si>
  <si>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</si>
  <si>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</si>
  <si>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</si>
  <si>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</si>
  <si>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</si>
  <si>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</si>
  <si>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</si>
  <si>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</si>
  <si>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</si>
  <si>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</si>
  <si>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</si>
  <si>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</si>
  <si>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</si>
  <si>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</si>
  <si>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</si>
  <si>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</si>
  <si>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</si>
  <si>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</si>
  <si>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</si>
  <si>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Nombre de la unidad de defensoría pública o defensoría de oficio</t>
  </si>
  <si>
    <t>Anote el nombre de las unidades de defensoría pública o defensoría de oficio con las que contaba al cierre del año 2020 la institución o unidad administrativa encargada del ejercicio de dicha función en su entidad federativa.</t>
  </si>
  <si>
    <t>Complemento</t>
  </si>
  <si>
    <t>De acuerdo con el total de defensores públicos y asesores jurídicos que reportó como respuesta en la pregunta 4, anote la cantidad de los mismos especificando su sexo y el órgano ministerial o jurisdiccional al que estuvieron asignados al cierre del año 2020.</t>
  </si>
  <si>
    <t xml:space="preserve">De acuerdo con el total de defensores públicos y asesores jurídicos que reportó como respuesta en la pregunta 4, anote la cantidad de los mismos especificando su sexo y la familia lingüística de la lengua indígena o dialecto que hablaban al cierre del año 2020. </t>
  </si>
  <si>
    <t>El catálogo mostrado únicamente contempla el nivel familia lingüística, sin desagregar grupo y lengua. Una consulta más detallada puede encontrarse en: http://internet.contenidos.inegi.org.mx/contenidos/Productos/prod_serv/contenidos/espanol/bvinegi/productos/nueva_estruc/702825064617.pdf</t>
  </si>
  <si>
    <r>
      <t xml:space="preserve">Otra familia lingüística </t>
    </r>
    <r>
      <rPr>
        <i/>
        <sz val="8"/>
        <color theme="1"/>
        <rFont val="Arial"/>
        <family val="2"/>
      </rPr>
      <t>(especifique)</t>
    </r>
  </si>
  <si>
    <r>
      <t xml:space="preserve">Otra familia lingüística:
</t>
    </r>
    <r>
      <rPr>
        <i/>
        <sz val="8"/>
        <rFont val="Arial"/>
        <family val="2"/>
      </rPr>
      <t>(especifique)</t>
    </r>
  </si>
  <si>
    <r>
      <t xml:space="preserve">2. No </t>
    </r>
    <r>
      <rPr>
        <i/>
        <sz val="8"/>
        <color theme="1"/>
        <rFont val="Arial"/>
        <family val="2"/>
      </rPr>
      <t>(pase a la pregunta 20)</t>
    </r>
  </si>
  <si>
    <r>
      <t xml:space="preserve">9. No se sabe </t>
    </r>
    <r>
      <rPr>
        <i/>
        <sz val="8"/>
        <color theme="1"/>
        <rFont val="Arial"/>
        <family val="2"/>
      </rPr>
      <t>(pase a la pregunta 20)</t>
    </r>
  </si>
  <si>
    <t>Acciones formativas impartidas</t>
  </si>
  <si>
    <t>Derechos de niñas, niños y adolescentes</t>
  </si>
  <si>
    <t>Género</t>
  </si>
  <si>
    <t>En caso de que registre algún valor numérico o "NS" para el numeral 12, debe anotar el nombre de dicho(s) tema(s) en el recuadro destinado para tal efecto que se encuentra al final de la tabla de respuesta.</t>
  </si>
  <si>
    <t>1.- Las cifras deben anotarse en pesos mexicanos (no debe agregar la frase “miles o millones de pesos”).</t>
  </si>
  <si>
    <t>2.- Únicamente desagregue dos decimales para las cifras registradas en las preguntas correspondientes.</t>
  </si>
  <si>
    <t>En el caso de que un inmueble sea destinado para ser ocupado por más de una unidad encargada del ejercicio de la función de defensoría pública o defensoría de oficio, debe ser considerado solo una vez.</t>
  </si>
  <si>
    <t xml:space="preserve">La suma de las cantidades registradas en la columna "Asuntos" debe ser igual a la cantidad reportada como respuesta en el recuadro "Asuntos admitidos" de la pregunta anterior. </t>
  </si>
  <si>
    <t xml:space="preserve">La suma de las cantidades registradas en la columna "Servicios" debe ser igual a la cantidad reportada como respuesta en el recuadro "Servicios admitidos" de la pregunta anterior. </t>
  </si>
  <si>
    <t>En caso de que registre algún valor numérico o "NS" para el numeral 6, debe anotar el nombre de dicho(s) tipo(s) de solicitante(s) en el recuadro destinado para tal efecto que se encuentra al final de la tabla de respuesta. En caso de que la opción contenida en dicho numeral no le aplique, anote "NA" (No aplica) en las celdas correspondientes.</t>
  </si>
  <si>
    <r>
      <t xml:space="preserve">Otro tipo de solicitante </t>
    </r>
    <r>
      <rPr>
        <i/>
        <sz val="8"/>
        <color theme="1"/>
        <rFont val="Arial"/>
        <family val="2"/>
      </rPr>
      <t>(especifique)</t>
    </r>
  </si>
  <si>
    <r>
      <rPr>
        <sz val="9"/>
        <color theme="1"/>
        <rFont val="Arial"/>
        <family val="2"/>
      </rPr>
      <t>Otro tipo de solicitante:</t>
    </r>
    <r>
      <rPr>
        <sz val="8"/>
        <color theme="1"/>
        <rFont val="Arial"/>
        <family val="2"/>
      </rPr>
      <t xml:space="preserve">
</t>
    </r>
    <r>
      <rPr>
        <i/>
        <sz val="8"/>
        <color theme="1"/>
        <rFont val="Arial"/>
        <family val="2"/>
      </rPr>
      <t>(especifique)</t>
    </r>
  </si>
  <si>
    <t>30.-</t>
  </si>
  <si>
    <t>I) Asuntos y servicios atendidos</t>
  </si>
  <si>
    <t>II) Asuntos y servicios concluidos y/o resueltos</t>
  </si>
  <si>
    <t>Para ambas tablas, en caso de que haya anotado para determinada materia una "X" en la columna "No aplica" de la pregunta anterior, anote "NA" (No aplica) en las celdas de la columna correspondiente a dicha materia.</t>
  </si>
  <si>
    <t>31.-</t>
  </si>
  <si>
    <t>32.-</t>
  </si>
  <si>
    <t>33.-</t>
  </si>
  <si>
    <t>35.-</t>
  </si>
  <si>
    <t>36.-</t>
  </si>
  <si>
    <t>34.-</t>
  </si>
  <si>
    <t>De acuerdo con el total de asuntos y servicios atendidos y concluidos y/o resueltos que reportó como respuesta en la pregunta anterior, anote la cantidad de los mismos especificando la materia y unidad de defensoría pública o defensoría de oficio de atención.</t>
  </si>
  <si>
    <t>Asuntos y servicios atendidos por los defensores públicos</t>
  </si>
  <si>
    <t>Asuntos y servicios atendidos por los asesores jurídicos</t>
  </si>
  <si>
    <t>Asuntos y servicios concluidos y/o resueltos por los defensores públicos</t>
  </si>
  <si>
    <t>Asuntos y servicios concluidos y/o resueltos por los asesores jurídicos</t>
  </si>
  <si>
    <t>Para cada tabla, en caso de que seleccione para los numerales 3.8, 4.6 y/o 9 el código "1" en la columna "¿Estuvieron facultados para realizarla?", debe anotar el nombre de dicho(s) tipo(s) de intervención(es) en los recuadros destinados para tal efecto que se encuentran al final de la tabla de respuesta.</t>
  </si>
  <si>
    <t>De acuerdo con el total de personas físicas (hombres y mujeres) que reportó como respuesta en la pregunta anterior, anote la cantidad de las mismas especificando la materia y el sistema de justicia bajo el cual se atendieron los asuntos y servicios en los que estuvieron involucradas.</t>
  </si>
  <si>
    <t xml:space="preserve">Para el caso de las personas defendidas o asistidas, la suma de las cantidades registradas en la columna "Total" debe ser igual a la cantidad reportada como respuesta en el recuadro "Total de personas físicas defendidas o asistidas" de la pregunta anterior, así como corresponder a su desagregación por sexo. </t>
  </si>
  <si>
    <t>Para el caso de las personas asesoradas o representadas, la suma de las cantidades registradas en la columna "Total" debe ser igual a la cantidad reportada como respuesta en el recuadro "Total de personas físicas asesoradas o representadas" de la pregunta anterior, así como corresponder a su desagregación por sexo.</t>
  </si>
  <si>
    <t>Personas físicas asesoradas o representadas</t>
  </si>
  <si>
    <t>Personas físicas defendidas o 
asistidas</t>
  </si>
  <si>
    <t>Instrucciones generales:</t>
  </si>
  <si>
    <t>Municipio</t>
  </si>
  <si>
    <t>Colonia</t>
  </si>
  <si>
    <t>Latitud</t>
  </si>
  <si>
    <t>-</t>
  </si>
  <si>
    <t>Longitud</t>
  </si>
  <si>
    <t>.</t>
  </si>
  <si>
    <t>Nombre de las unidades de defensoría pública o defensoría de oficio</t>
  </si>
  <si>
    <t>Pregunta 3</t>
  </si>
  <si>
    <t>4.- En las columnas "Latitud" y "Longitud" anote las coordenadas geográficas correspondientes donde se encuentra ubicada dicha unidad de defensoría pública o defensoría de oficio. Las coordenadas de latitud constan de hasta ocho dígitos, mientras que las relacionadas con la longitud constan de hasta nueve dígitos.</t>
  </si>
  <si>
    <t>En el numeral "1" debe anotar el nombre de la unidad central.</t>
  </si>
  <si>
    <t>Censo Nacional de Gobiernos Estatales;
Censo Nacional de Seguridad Pública Estatal; y
Censo Nacional de Sistemas Penitenciarios Estatales.</t>
  </si>
  <si>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Medio ambiente
</t>
    </r>
    <r>
      <rPr>
        <b/>
        <sz val="9"/>
        <color theme="1"/>
        <rFont val="Arial"/>
        <family val="2"/>
      </rPr>
      <t xml:space="preserve">Módulo 3. </t>
    </r>
    <r>
      <rPr>
        <sz val="9"/>
        <color theme="1"/>
        <rFont val="Arial"/>
        <family val="2"/>
      </rPr>
      <t xml:space="preserve">Justicia cívica </t>
    </r>
  </si>
  <si>
    <t>Asimismo, tomando en consideración la naturaleza de la información solicitada en cada módulo, alguno de estos puede presentar apartados adicionales a los anteriores, mismos que obedecen a características específicas del programa estadístico relacionado. Dichos apartados pueden ser: complementos y/o anexos.</t>
  </si>
  <si>
    <t xml:space="preserve">En caso de que un servidor público haya concluido más de una acción formativa impartida y concluida entre el 1 de enero y el 31 de diciembre de 2020, debe ser considerado una sola vez en el registro de esta pregunta. </t>
  </si>
  <si>
    <t xml:space="preserve">2.- Los catálogos utilizados en el presente cuestionario corresponden a denominaciones estándar, de tal forma que si el nombre de alguna clasificación no coincide exactamente con la utilizada en su institución, debe registrar los datos en aquella que sea homóloga. </t>
  </si>
  <si>
    <t xml:space="preserve">3.-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 </t>
  </si>
  <si>
    <t xml:space="preserve">4.- No deje celdas en blanco, salvo en los casos en que la instrucción así lo solicite. </t>
  </si>
  <si>
    <t>La suma de las cantidades registradas en la columna "Total" debe ser igual o menor a la suma de las cantidades reportadas como respuesta en la columna "Total" de la pregunta 5 de la sección 1 del módulo 1 de este censo, así como corresponder a su desagregación por régimen de contratación y sexo.</t>
  </si>
  <si>
    <t>La suma de las cantidades registradas en la columna "Total" debe ser igual o menor a la suma de las cantidades reportadas como respuesta en la columna "Total" de la pregunta 6 de la sección 1 del módulo 1 de este censo, así como corresponder a su desagregación por institución de seguridad social y sexo.</t>
  </si>
  <si>
    <t>Debe considerar los años cumplidos al cierre del año 2020 del personal adscrito a la institución o unidad administrativa encargada del ejercicio de la función de defensoría pública o defensoría de oficio en su entidad federativa.</t>
  </si>
  <si>
    <t>La suma de las cantidades registradas en la columna "Total" debe ser igual o menor a la suma de las cantidades reportadas como respuesta en la columna "Total" de la pregunta 7 de la sección 1 del módulo 1 de este censo, así como corresponder a su desagregación por rango de edad y sexo.</t>
  </si>
  <si>
    <t>De acuerdo con el total de personal que reportó como respuesta en la pregunta 4, anote la cantidad del mismo especificando su nivel de escolaridad, sexo y cargo y/o función desempeñada.</t>
  </si>
  <si>
    <t>En caso de que registre algún valor numérico o "NS" para el numeral 10, debe anotar los nombres de las materias consideradas en dicha categoría; ello en el recuadro destinado para tal efecto que se encuentra al final de la tabla de respuesta. En caso de que la opción contenida en dicho numeral no le aplique, anote "NA" (No aplica) en las celdas correspondientes.</t>
  </si>
  <si>
    <t>Para el caso de los defensores públicos especializados o capacitados para atender la materia penal en el Sistema Penal Acusatorio, la cantidad registrada en la columna "Total" debe ser igual o menor a la suma de las cantidades reportadas como respuesta para los numerales 4 y 10 en la columna "Total" de la pregunta anterior,  así como corresponder a su desagregación por sexo; toda vez que: 1) en la materia mixta se consideraron defensores públicos especializados o capacitados para atender otras materias distintas a la penal, y 2) los defensores públicos especializados o capacitados para atender la materia penal lo pudieron estar exclusivamente para el Sistema Tradicional.</t>
  </si>
  <si>
    <t>Para el caso de los defensores públicos especializados o capacitados para atender la materia de justicia para adolescentes en el Sistema Integral de Justicia Penal para Adolescentes, la cantidad registrada en la columna "Total" debe ser igual o menor a la suma de las cantidades reportadas como respuesta para los numerales 5 y 10 en la columna "Total" de la pregunta anterior, así como corresponder a su desagregación por sexo; toda vez que: 1) en la materia mixta se consideraron defensores públicos especializados o capacitados para atender otras materias distintas a la justicia para adolescentes, y 2) los defensores públicos especializados o capacitados para atender la materia de justicia para adolescentes lo pudieron estar exclusivamente para el Sistema Escrito o Mixto y Sistema Oral.</t>
  </si>
  <si>
    <t>Durante el año 2020, ¿se impartieron acciones formativas al personal adscrito a la institución o unidad administrativa encargada del ejercicio de la función de defensoría pública o defensoría de oficio en su entidad federativa?</t>
  </si>
  <si>
    <t>Anote la cantidad de acciones formativas impartidas al personal adscrito a la institución o unidad administrativa encargada del ejercicio de la función de defensoría pública o defensoría de oficio en su entidad federativa, así como la cantidad de servidores públicos capacitados, según su sexo y cargo y/o función desempeñada.</t>
  </si>
  <si>
    <t>En la columna "Acciones formativas impartidas" debe considerar las acciones formativas impartidas del 1 de enero al 31 de diciembre de 2020 al personal adscrito a la institución o unidad administrativa encargada del ejercicio de la función de defensoría pública o defensoría de oficio en su entidad federativa, independientemente de que hayan concluido durante el referido año. Debe considerar tanto las acciones impartidas por la propia institución como las realizadas por organizaciones externas.</t>
  </si>
  <si>
    <t>En la columna "Acciones formativas impartidas y concluidas" debe considerar las acciones formativas impartidas del 1 de enero al 31 de diciembre de 2020 al personal adscrito a la institución o unidad administrativa encargada del ejercicio de la función de defensoría pública o defensoría de oficio en su entidad federativa, y que además hayan concluido durante el referido año. Debe considerar tanto las acciones impartidas por la propia institución como las realizadas por organizaciones externas.</t>
  </si>
  <si>
    <t>Debe considerar al personal adscrito a la institución o unidad administrativa encargada del ejercicio de la función de defensoría pública o defensoría de oficio en su entidad federativa que haya concluido determinada acción formativa impartida y concluida entre el 1 de enero y el 31 de diciembre de 2020, independientemente de que, por cuestiones de temporalidad, cuente con el certificado, constancia, calificación aprobatoria o cualquier documento que lo acredite.</t>
  </si>
  <si>
    <t>Anote la cantidad de acciones formativas, según tema, impartidas durante el año 2020 al personal adscrito a la institución o unidad administrativa encargada del ejercicio de la función de defensoría pública o defensoría de oficio en su entidad federativa, así como la cantidad de servidores públicos capacitados, según su sexo y cargo y/o función desempeñada.</t>
  </si>
  <si>
    <t>En la columna "Acciones formativas impartidas" debe considerar las acciones formativas en los temas listados impartidas del 1 de enero al 31 de diciembre de 2020 al personal adscrito a la institución o unidad administrativa encargada del ejercicio de la función de defensoría pública o defensoría de oficio en su entidad federativa, independientemente de que hayan concluido durante el referido año. Debe considerar tanto las acciones impartidas por la propia institución como las realizadas por organizaciones externas.</t>
  </si>
  <si>
    <t>En la columna "Acciones formativas impartidas y concluidas" debe considerar las acciones formativas en los temas listados impartidas del 1 de enero al 31 de diciembre de 2020 al personal adscrito a la institución o unidad administrativa encargada del ejercicio de la función de defensoría pública o defensoría de oficio en su entidad federativa, y que además hayan concluido durante el referido año. Debe considerar tanto las acciones impartidas por la propia institución como las realizadas por organizaciones externas.</t>
  </si>
  <si>
    <t>Debe considerar al personal adscrito a la institución o unidad administrativa encargada del ejercicio de la función de defensoría pública o defensoría de oficio en su entidad federativa que haya concluido determinada acción formativa en los temas listados impartida y concluida entre el 1 de enero y el 31 de diciembre de 2020, independientemente de que, por cuestiones de temporalidad, cuente con el certificado, constancia, calificación aprobatoria o cualquier documento que lo acredite.</t>
  </si>
  <si>
    <t>De acuerdo con el total de presupuesto ejercido que reportó como respuesta en la pregunta 20, anote la cantidad ejercida por cada una de las unidades de defensoría pública o defensoría de oficio.</t>
  </si>
  <si>
    <r>
      <t xml:space="preserve">4.- </t>
    </r>
    <r>
      <rPr>
        <b/>
        <i/>
        <sz val="8"/>
        <color theme="1"/>
        <rFont val="Arial"/>
        <family val="2"/>
      </rPr>
      <t>Personas defendidas o asistidas:</t>
    </r>
    <r>
      <rPr>
        <i/>
        <sz val="8"/>
        <color theme="1"/>
        <rFont val="Arial"/>
        <family val="2"/>
      </rPr>
      <t xml:space="preserve"> se refiere a las personas físicas (hombres y mujeres) que reciben los servicios jurídicos de defensa, patrocinio y asesoría prestados por los defensores públicos de las instituciones o unidades administrativas encargadas de la defensoría pública o defensoría de oficio en las entidades federativas.</t>
    </r>
  </si>
  <si>
    <t>Para la tabla I, en caso de que los asesores jurídicos que reportó como respuesta en la pregunta 4 realicen funciones para atender asuntos y servicios de defensoría en las distintas materias, justifíquelo en el recuadro establecido para tal efecto que se encuentra al final de las tablas de respuesta.</t>
  </si>
  <si>
    <t>Para la tabla II, en caso de que los defensores públicos que reportó como respuesta en la pregunta 4 realicen funciones para atender asuntos y servicios de asesoría en las distintas materias, justifíquelo en el recuadro establecido para tal efecto que se encuentra al final de las tablas de respuesta.</t>
  </si>
  <si>
    <r>
      <t xml:space="preserve">11.- </t>
    </r>
    <r>
      <rPr>
        <b/>
        <i/>
        <sz val="8"/>
        <color theme="1"/>
        <rFont val="Arial"/>
        <family val="2"/>
      </rPr>
      <t>Unidades de defensoría pública o defensoría de oficio:</t>
    </r>
    <r>
      <rPr>
        <i/>
        <sz val="8"/>
        <color theme="1"/>
        <rFont val="Arial"/>
        <family val="2"/>
      </rPr>
      <t xml:space="preserve"> se refiere a todos aquellos espacios físicos (áreas, oficinas, delegaciones, etcétera) en donde se llevan a cabo actividades sustantivas para atender los servicios jurídicos que proporciona la institución o unidad administrativa responsable de atender el tema de defensoría pública o defensoría de oficio en la entidad federativa.</t>
    </r>
  </si>
  <si>
    <t>Acciones formativas</t>
  </si>
  <si>
    <t>Se refiere a las acciones orientadas, en este caso a los servidores públicos de la institución o unidad administrativa encargada del ejercicio de la función de defensoría pública o defensoría de oficio en la entidad federativa, a la adquisición de conocimientos y competencias personales e interpersonales para el ejercicio de la función pública, mismas que conllevan algún tipo de evaluación para su acreditación; como lo son: cursos, talleres, diplomados, maestrías, entre otros.</t>
  </si>
  <si>
    <r>
      <t xml:space="preserve">1.- </t>
    </r>
    <r>
      <rPr>
        <b/>
        <i/>
        <sz val="8"/>
        <color theme="1"/>
        <rFont val="Arial"/>
        <family val="2"/>
      </rPr>
      <t xml:space="preserve">Acciones formativas: </t>
    </r>
    <r>
      <rPr>
        <i/>
        <sz val="8"/>
        <color theme="1"/>
        <rFont val="Arial"/>
        <family val="2"/>
      </rPr>
      <t>se refiere a las acciones orientadas, en este caso a los servidores públicos de la institución o unidad administrativa encargada del ejercicio de la función de defensoría pública o defensoría de oficio en la entidad federativa, a la adquisición de conocimientos y competencias personales e interpersonales para el ejercicio de la función pública, mismas que conllevan algún tipo de evaluación para su acreditación; como lo son: cursos, talleres, diplomados, maestrías, entre otros.</t>
    </r>
  </si>
  <si>
    <t>Parque vehicular</t>
  </si>
  <si>
    <r>
      <rPr>
        <b/>
        <sz val="9"/>
        <color theme="1"/>
        <rFont val="Arial"/>
        <family val="2"/>
      </rPr>
      <t xml:space="preserve">Capítulo 1000. Servicios personales: </t>
    </r>
    <r>
      <rPr>
        <sz val="9"/>
        <color theme="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</si>
  <si>
    <r>
      <rPr>
        <b/>
        <sz val="9"/>
        <color theme="1"/>
        <rFont val="Arial"/>
        <family val="2"/>
      </rPr>
      <t>Capítulo 2000. Materiales y suministros:</t>
    </r>
    <r>
      <rPr>
        <sz val="9"/>
        <color theme="1"/>
        <rFont val="Arial"/>
        <family val="2"/>
      </rPr>
      <t xml:space="preserve"> agrupa las asignaciones destinadas a la adquisición de toda clase de insumos y suministros requeridos para la prestación de bienes, servicios y para el desempeño de las actividades administrativas.</t>
    </r>
  </si>
  <si>
    <r>
      <rPr>
        <b/>
        <sz val="9"/>
        <color theme="1"/>
        <rFont val="Arial"/>
        <family val="2"/>
      </rPr>
      <t>Capítulo 3000. Servicios generales:</t>
    </r>
    <r>
      <rPr>
        <sz val="9"/>
        <color theme="1"/>
        <rFont val="Arial"/>
        <family val="2"/>
      </rPr>
      <t xml:space="preserve"> se refiere a las asignaciones destinadas a cubrir el costo de todo tipo de servicios que se contraten con particulares o instituciones del propio sector público, así como los servicios oficiales requeridos para el desempeño de actividades vinculadas con la función pública.</t>
    </r>
  </si>
  <si>
    <r>
      <rPr>
        <b/>
        <sz val="9"/>
        <color theme="1"/>
        <rFont val="Arial"/>
        <family val="2"/>
      </rPr>
      <t>Capítulo 4000. Transferencias, asignaciones, subsidios y otras ayudas:</t>
    </r>
    <r>
      <rPr>
        <sz val="9"/>
        <color theme="1"/>
        <rFont val="Arial"/>
        <family val="2"/>
      </rPr>
      <t xml:space="preserve"> se refiere a las asignaciones destinadas en forma directa o indirecta a los sectores público, privado, externo, organismos y empresas paraestatales y apoyos como parte de su política económica y social, de acuerdo con las estrategias y prioridades de desarrollo para el sostenimiento y desempeño de sus actividades.</t>
    </r>
  </si>
  <si>
    <r>
      <rPr>
        <b/>
        <sz val="9"/>
        <color theme="1"/>
        <rFont val="Arial"/>
        <family val="2"/>
      </rPr>
      <t xml:space="preserve">Capítulo 5000. Bienes muebles, inmuebles e intangibles: </t>
    </r>
    <r>
      <rPr>
        <sz val="9"/>
        <color theme="1"/>
        <rFont val="Arial"/>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</si>
  <si>
    <r>
      <rPr>
        <b/>
        <sz val="9"/>
        <color theme="1"/>
        <rFont val="Arial"/>
        <family val="2"/>
      </rPr>
      <t>Capítulo 6000. Inversión pública:</t>
    </r>
    <r>
      <rPr>
        <sz val="9"/>
        <color theme="1"/>
        <rFont val="Arial"/>
        <family val="2"/>
      </rPr>
      <t xml:space="preserve"> se refiere a las asignaciones destinadas a obras por contrato y proyectos productivos y acciones de fomento. Incluye los gastos en estudios de pre-inversión y preparación del proyecto.</t>
    </r>
  </si>
  <si>
    <r>
      <rPr>
        <b/>
        <sz val="9"/>
        <color theme="1"/>
        <rFont val="Arial"/>
        <family val="2"/>
      </rPr>
      <t>Capítulo 7000. Inversiones financieras y otras provisiones:</t>
    </r>
    <r>
      <rPr>
        <sz val="9"/>
        <color theme="1"/>
        <rFont val="Arial"/>
        <family val="2"/>
      </rPr>
      <t xml:space="preserve"> se refiere a las erogaciones que se realizan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</si>
  <si>
    <r>
      <rPr>
        <b/>
        <sz val="9"/>
        <color theme="1"/>
        <rFont val="Arial"/>
        <family val="2"/>
      </rPr>
      <t xml:space="preserve">Capítulo 9000. Deuda pública: </t>
    </r>
    <r>
      <rPr>
        <sz val="9"/>
        <color theme="1"/>
        <rFont val="Arial"/>
        <family val="2"/>
      </rPr>
      <t>se refiere a las 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</si>
  <si>
    <r>
      <t xml:space="preserve">7.- </t>
    </r>
    <r>
      <rPr>
        <b/>
        <i/>
        <sz val="8"/>
        <color theme="1"/>
        <rFont val="Arial"/>
        <family val="2"/>
      </rPr>
      <t>Sistema Integral de Justicia Penal para Adolescentes:</t>
    </r>
    <r>
      <rPr>
        <i/>
        <sz val="8"/>
        <color theme="1"/>
        <rFont val="Arial"/>
        <family val="2"/>
      </rPr>
      <t xml:space="preserve"> se refiere al actual sistema que rige el proceso de justicia penal para adolescentes, mismo que se encuentra previsto en la Ley Nacional del Sistema Integral de Justicia Penal para Adolescentes, y que es aplicable a las personas, de entre doce años cumplidos y menos de dieciocho años, a quienes se les atribuya la realización de delitos tipificados por las leyes penales. Se encuentra basado en un proceso acusatorio y oral.</t>
    </r>
  </si>
  <si>
    <t>No se realizaron acciones formativas</t>
  </si>
  <si>
    <t>La suma de las cantidades registradas en la columna "Total" debe ser igual o mayor a la cantidad reportada como respuesta en la columna "Total" de la pregunta anterior, así como corresponder a su desagregación por sexo y cargo y/o función desempeñada.</t>
  </si>
  <si>
    <t>Se refiere al actual sistema que rige el proceso de justicia penal para adolescentes, mismo que se encuentra previsto en la Ley Nacional del Sistema Integral de Justicia Penal para Adolescentes, y que es aplicable a las personas, de entre doce años cumplidos y menos de dieciocho años, a quienes se les atribuya la realización de delitos tipificados por las leyes penales. Se encuentra basado en un proceso acusatorio y oral.</t>
  </si>
  <si>
    <r>
      <t xml:space="preserve">Conforme a lo dispuesto por el </t>
    </r>
    <r>
      <rPr>
        <b/>
        <sz val="9"/>
        <color theme="0"/>
        <rFont val="Arial"/>
        <family val="2"/>
      </rPr>
      <t>Artículo 37,</t>
    </r>
    <r>
      <rPr>
        <sz val="9"/>
        <color theme="0"/>
        <rFont val="Arial"/>
        <family val="2"/>
      </rPr>
      <t xml:space="preserve">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</si>
  <si>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t>Entidad:</t>
  </si>
  <si>
    <t>Clave:</t>
  </si>
  <si>
    <r>
      <t xml:space="preserve">Desde entonces, se continuaron anualmente las labores de levantamiento del programa. A la fecha se encuentra publicado el </t>
    </r>
    <r>
      <rPr>
        <i/>
        <sz val="9"/>
        <color theme="1"/>
        <rFont val="Arial"/>
        <family val="2"/>
      </rPr>
      <t>Censo Nacional de Gobierno, Seguridad Pública y Sistema Penitenciario Estatales (CNGSPSPE) 2020</t>
    </r>
    <r>
      <rPr>
        <sz val="9"/>
        <color theme="1"/>
        <rFont val="Arial"/>
        <family val="2"/>
      </rPr>
      <t>, cuyos resultados pueden ser consultados en la página de internet del Instituto: https://www.inegi.org.mx/programas/cngspspe/2020/</t>
    </r>
  </si>
  <si>
    <t>Adicionalmente, el CNGE 2021 preserva el apartado de recolección de información sobre temas catastrales, territoriales y ambientales realizado en colaboración con la Dirección General de Geografía y Medio Ambiente, adicionando para esta edición temas registrales.</t>
  </si>
  <si>
    <r>
      <t xml:space="preserve">Una </t>
    </r>
    <r>
      <rPr>
        <b/>
        <sz val="9"/>
        <rFont val="Arial"/>
        <family val="2"/>
      </rPr>
      <t>primera versión completa de la información</t>
    </r>
    <r>
      <rPr>
        <sz val="9"/>
        <rFont val="Arial"/>
        <family val="2"/>
      </rPr>
      <t xml:space="preserve">, considerada como </t>
    </r>
    <r>
      <rPr>
        <b/>
        <sz val="9"/>
        <rFont val="Arial"/>
        <family val="2"/>
      </rPr>
      <t>preliminar</t>
    </r>
    <r>
      <rPr>
        <sz val="9"/>
        <rFont val="Arial"/>
        <family val="2"/>
      </rPr>
      <t>, tendrá un proceso de revisión y validación por parte del personal del INEGI en la Coordinación Estatal, con base en los criterios establecidos, y una vez concluida, el cuestionario será devuelto al servidor público adscrito a la institución de la Administración Pública Estatal que lo haya entregado, a efecto de notificarle los resultados de la revisión y los ajustes o aclaraciones de información que, en su caso, deberán atenderse, o bien en caso de no presentar observaciones será remitido a las Oficinas Centrales del INEGI para una verificación y revisión central.</t>
    </r>
  </si>
  <si>
    <r>
      <t xml:space="preserve">En caso de que la revisión central arroje observaciones o solicitud de aclaración de información, el cuestionario será devuelto a la Coordinación Estatal para la atención o justificación de los mismos. En caso de que de la revisión central no haya observaciones, se procederá con la </t>
    </r>
    <r>
      <rPr>
        <b/>
        <sz val="9"/>
        <rFont val="Arial"/>
        <family val="2"/>
      </rPr>
      <t>liberación del cuestionario como versión definitiva</t>
    </r>
    <r>
      <rPr>
        <sz val="9"/>
        <rFont val="Arial"/>
        <family val="2"/>
      </rPr>
      <t>, para que se proceda con su impresión y gestionar la formalización de la información, mediante la firma y sello del instrumento físico por el informante básico y complementarios.</t>
    </r>
  </si>
  <si>
    <t>En este sentido, una vez completado el llenado de este instrumento, deberá enviarse la versión preliminar, a la dirección electrónica de la o el Jefe (a) de Departamento de Estadísticas de Gobierno (JDEG) de la Coordinación Estatal del INEGI: xxxxxxxxx@inegi.org.mx</t>
  </si>
  <si>
    <t>A efecto de llevar a cabo la revisión y validación del cuestionario, en la siguiente tabla se detallan los periodos establecidos, dentro de los cuales se realizarán las actividades en cada entidad federativa:</t>
  </si>
  <si>
    <t xml:space="preserve">Fecha </t>
  </si>
  <si>
    <t>Actividad</t>
  </si>
  <si>
    <t>XX de al XX de</t>
  </si>
  <si>
    <t>Integración de información por la institución. 
 Entrega a la CE del INEGI para revisión.</t>
  </si>
  <si>
    <t>Revisión de información preliminar por parte de la CE del INEGI y aclaración o ajustes por parte del informante. 
Envío de información preliminar a OC para verificación central.</t>
  </si>
  <si>
    <t>Verificación de información preliminar por parte de OC y aclaración o ajustes de información.
Liberación de cuestionario como información definitiva.</t>
  </si>
  <si>
    <r>
      <t xml:space="preserve">La versión definitiva del cuestionario en su versión electrónica deberá ser la misma que se entregue en versión física, de conformidad con las instrucciones correspondientes, en la dirección electrónica siguiente: </t>
    </r>
    <r>
      <rPr>
        <b/>
        <sz val="9"/>
        <color theme="1"/>
        <rFont val="Arial"/>
        <family val="2"/>
      </rPr>
      <t>xxxxxxxxx@inegi.org.mx</t>
    </r>
  </si>
  <si>
    <t xml:space="preserve">La versión impresa, con las firmas correspondientes, deberá entregarse en la Coordinación Estatal del INEGI, con los siguientes datos: 
</t>
  </si>
  <si>
    <t>Destinatario:</t>
  </si>
  <si>
    <t xml:space="preserve">Dirección: </t>
  </si>
  <si>
    <t>Extensión:</t>
  </si>
  <si>
    <t>INFORMANTE BÁSICO</t>
  </si>
  <si>
    <t>FECHA DE FIRMA</t>
  </si>
  <si>
    <t>(Titular o servidor público de la institución designado para proveer la información de la presente sección y que tiene el carácter de figura responsable de validar y oficializar la información y, cuando menos, se encuentra en el segundo o tercer nivel jerárquico de la misma)</t>
  </si>
  <si>
    <t>Firma y VoBo. a la información contenida en el presente cuestionario</t>
  </si>
  <si>
    <t>/</t>
  </si>
  <si>
    <t>Grado académico:</t>
  </si>
  <si>
    <t>día</t>
  </si>
  <si>
    <t>mes</t>
  </si>
  <si>
    <t>año</t>
  </si>
  <si>
    <t>Nombre (s):</t>
  </si>
  <si>
    <t>Primer apellido:</t>
  </si>
  <si>
    <t>Segundo apellido:</t>
  </si>
  <si>
    <t>Institución u órgano:</t>
  </si>
  <si>
    <t>INFORMANTE COMPLEMENTARIO 1</t>
  </si>
  <si>
    <t>(Servidor público que, por las funciones que tiene asignadas dentro de la institución, es el principal productor y/o integrador de la información correspondiente a la presente sección y, cuando menos, se encuentra en el segundo o tercer nivel jerárquico de la misma. Nota: en caso de no requerir al "Informante Complementario 1" deje las siguientes celdas en blanco)</t>
  </si>
  <si>
    <t>INFORMANTE COMPLEMENTARIO 2</t>
  </si>
  <si>
    <t>(Servidor público que, por las funciones que tiene asignadas dentro de la institución, es el segundo principal productor y/o integrador de la información correspondiente a la presente sección y, cuando menos, se encuentra en el segundo o tercer nivel jerárquico de la misma. Nota: en caso de no requerir al "Informante Complementario 2" deje las siguientes celdas en blanco)</t>
  </si>
  <si>
    <t>Servidores (a) públicos que participaron en el llenado de la sección</t>
  </si>
  <si>
    <t xml:space="preserve">No. </t>
  </si>
  <si>
    <t>Nombre (s)</t>
  </si>
  <si>
    <t>Primer apellido</t>
  </si>
  <si>
    <t>Segundo apellido</t>
  </si>
  <si>
    <t xml:space="preserve">Último grado académico </t>
  </si>
  <si>
    <t xml:space="preserve">Unidad administrativa de adscripción </t>
  </si>
  <si>
    <t xml:space="preserve">Cargo o puesto </t>
  </si>
  <si>
    <t>Correo electrónico</t>
  </si>
  <si>
    <t>Sección y preguntas en las que participó</t>
  </si>
  <si>
    <t xml:space="preserve">Sección  </t>
  </si>
  <si>
    <t>Pregunta (s)</t>
  </si>
  <si>
    <t xml:space="preserve">(Favor de escribir sus datos completos, sin abreviaturas y con acentos) </t>
  </si>
  <si>
    <t>(Escribir solo el último grado, no la carrera)</t>
  </si>
  <si>
    <t>(Incluir el nombre completo de la unidad o área, tal como aparece en su estructura orgánica)</t>
  </si>
  <si>
    <t>(Incluir el nombre del cargo o puesto completo)</t>
  </si>
  <si>
    <t>(Registrar preferentemente el correo institucional de la persona que participó, evitando cuentas genéricas o personales)</t>
  </si>
  <si>
    <t>(Usar la siguiente nomenclatura: S.1, S.2,…S.n, separando por comas cada sección)</t>
  </si>
  <si>
    <t>(Usar la siguiente nomenclatura: P.1, 2, 3….n, separando por comas cada número de pregunta)</t>
  </si>
  <si>
    <t xml:space="preserve">Ej. </t>
  </si>
  <si>
    <t xml:space="preserve">María Alejandra </t>
  </si>
  <si>
    <t xml:space="preserve">Morales </t>
  </si>
  <si>
    <t xml:space="preserve">Sánchez </t>
  </si>
  <si>
    <t xml:space="preserve">Licenciada </t>
  </si>
  <si>
    <t>Dirección General de Administración</t>
  </si>
  <si>
    <t>Directora de recursos financieros</t>
  </si>
  <si>
    <t>moralesm@entidadfed.gob.mx</t>
  </si>
  <si>
    <t>S.1, S.3</t>
  </si>
  <si>
    <t>P.4, 5, 6, 7, 8, 25, 26, 27</t>
  </si>
  <si>
    <t xml:space="preserve">Sección I. Estructura organizacional y recursos
Sección II. Ejercicio de funciones específicas
Sección III. Trámites y servicios
Sección IV. Protección civil
Sección V. Catastro
Sección VI. Transparencia, acceso a la información pública y protección de datos personales
Sección VII. Control interno y anticorrupción
Sección VIII. Participación ciudadana
Sección IX. Marco regulatorio
Sección X. Asociación interinstitucional
Sección XI. Defensoría pública o defensoría de oficio
Sección XII. Contrataciones públicas
Sección XIII. Planeación y gestión territorial
Sección XIV. Registro público de la propiedad
Sección XV. Administración de archivos y gestión documental </t>
  </si>
  <si>
    <r>
      <t xml:space="preserve">2.- </t>
    </r>
    <r>
      <rPr>
        <b/>
        <i/>
        <sz val="8"/>
        <color theme="1"/>
        <rFont val="Arial"/>
        <family val="2"/>
      </rPr>
      <t>Servicios de conexión remota:</t>
    </r>
    <r>
      <rPr>
        <i/>
        <sz val="8"/>
        <color theme="1"/>
        <rFont val="Arial"/>
        <family val="2"/>
      </rPr>
      <t xml:space="preserve"> se refiere a los servicios que posibilitan a los usuarios conectarse por red a otro ordenador como si se accediera desde el propio ordenador, permitiendo utilizar y/o extraer información y datos. Un ejemplo de estos servicios es la VPN, que permite conectar una o más computadoras a una red privada utilizando internet.</t>
    </r>
  </si>
  <si>
    <r>
      <t xml:space="preserve">¿Contó con servicios de conexión remota?
</t>
    </r>
    <r>
      <rPr>
        <i/>
        <sz val="8"/>
        <color theme="1"/>
        <rFont val="Arial"/>
        <family val="2"/>
      </rPr>
      <t>(1. Sí / 2. No / 9. No se sabe)</t>
    </r>
  </si>
  <si>
    <t>Anote la cantidad de computadoras e impresoras, según tipo, así como de multifuncionales, servidores y tabletas electrónicas con los que contaba al cierre del año 2020 la institución o unidad administrativa encargada del ejercicio de la función de defensoría pública o defensoría de oficio en su entidad federativa. Asimismo, indique si durante el referido año contó con servicios de conexión remota.</t>
  </si>
  <si>
    <t>Anote la cantidad de personas físicas (hombres y mujeres) indígenas involucradas en los asuntos y servicios atendidos durante el año 2020, según la unidad de defensoría pública o defensoría de oficio de atención.</t>
  </si>
  <si>
    <t>Como resultado de lo anterior, a once años de la aplicación del primer levantamiento del CNGSPSPE se consideró pertinente el impulso de cambios y ajustes que permitieron separarlo en tres Censos Nacionales de Gobierno; cada uno orientado a las materias específicas de gobierno, seguridad pública y sistema penitenciario:</t>
  </si>
  <si>
    <r>
      <rPr>
        <b/>
        <sz val="9"/>
        <rFont val="Arial"/>
        <family val="2"/>
      </rPr>
      <t xml:space="preserve">Informantes. </t>
    </r>
    <r>
      <rPr>
        <sz val="9"/>
        <rFont val="Arial"/>
        <family val="2"/>
      </rPr>
      <t>En este apartado se recaba información sobre los servidores públicos designados por las Unidades del Estado como responsables de recopilar, integrar y entregar la información requerida en el cuestionario.</t>
    </r>
  </si>
  <si>
    <r>
      <t xml:space="preserve">Particularmente, en el </t>
    </r>
    <r>
      <rPr>
        <b/>
        <sz val="9"/>
        <rFont val="Arial"/>
        <family val="2"/>
      </rPr>
      <t xml:space="preserve">módulo 1 </t>
    </r>
    <r>
      <rPr>
        <sz val="9"/>
        <rFont val="Arial"/>
        <family val="2"/>
      </rPr>
      <t>se solicita, entre otros,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transparencia, planeación y gestión territorial, catastro, control interno, combate a la corrupción, contrataciones públicas, defensoría de oficio y archivos.</t>
    </r>
  </si>
  <si>
    <t xml:space="preserve">La entrega de información deberá hacerse a través del Departamento de Estadísticas de Gobierno de la Coordinación Estatal del INEGI en su entidad federativa, quien se acercará a los equipos de trabajo designados por el titular y/o servidor público responsable para el llenado del cuestionario, con el objetivo de organizar los trabajos y recuperar la información requerida.  </t>
  </si>
  <si>
    <r>
      <t xml:space="preserve">En caso de </t>
    </r>
    <r>
      <rPr>
        <b/>
        <sz val="9"/>
        <color theme="1"/>
        <rFont val="Arial"/>
        <family val="2"/>
      </rPr>
      <t>dudas o comentarios</t>
    </r>
    <r>
      <rPr>
        <sz val="9"/>
        <color theme="1"/>
        <rFont val="Arial"/>
        <family val="2"/>
      </rPr>
      <t>, deberá hacerlos llegar al personal del Departamento de Estadísticas de Gobierno de la Coordinación Estatal del INEGI que ha sido designado para el seguimiento de este programa de información, quien tiene los siguientes datos de contacto:</t>
    </r>
  </si>
  <si>
    <t>En el Complemento debe anotar la ubicación geográfica de cada una de las unidades de defensoría pública o defensoría de oficio que registre, de acuerdo con los datos solicitados.</t>
  </si>
  <si>
    <t>Complemento. Ubicación geográfica de las unidades de defensoría pública o defensoría de oficio</t>
  </si>
  <si>
    <t>Instituto de Seguridad y Servicios Sociales de los Trabajadores del Estado (ISSSTE)</t>
  </si>
  <si>
    <t>Instituto Mexicano del Seguro Social (IMSS)</t>
  </si>
  <si>
    <t>De acuerdo con el total de personal que reportó como respuesta en la pregunta 4, anote la cantidad del mismo especificando su rango de ingresos, sexo y cargo y/o función desempeñada.</t>
  </si>
  <si>
    <t>Rango de ingresos</t>
  </si>
  <si>
    <t>La suma de las cantidades registradas en la columna "Total" debe ser igual o menor a la suma de las cantidades reportadas como respuesta en la columna "Total" de la pregunta 8 de la sección 1 del módulo 1 de este censo, así como corresponder a su desagregación por rango de ingresos y sexo.</t>
  </si>
  <si>
    <t>De los numerales 1 al 25, la suma de las cantidades registradas en la columna "Total" debe ser igual o menor a la suma de las cantidades reportadas como respuesta en la columna "Total" de la pregunta 11 de la sección 1 del módulo 1 de este censo, así como corresponder a su desagregación por pueblo indígena de pertenencia y sexo.</t>
  </si>
  <si>
    <t>De los numerales 1 al 10, la suma de las cantidades registradas en la columna "Total" debe ser igual o menor a la suma de las cantidades reportadas como respuesta en la columna "Total" de la pregunta 13 de la sección 1 del módulo 1 de este censo, así como corresponder a su desagregación por tipo de discapacidad y sexo.</t>
  </si>
  <si>
    <t>La suma de las cantidades registradas en la columna "Total" debe ser igual o menor a la suma de las cantidades reportadas como respuesta en la columna "Total" de la pregunta 4, así como corresponder a su desagregación por sexo y cargo y/o función desempeñada.</t>
  </si>
  <si>
    <t>La lista de unidades de defensoría pública o defensoría de oficio que se despliega corresponde a las que reportó como respuesta en la pregunta 3.</t>
  </si>
  <si>
    <t xml:space="preserve">Para el caso de los defensores públicos, la suma de las cantidades registradas en la columna "Total" debe ser igual a la cantidad reportada como respuesta para el numeral 1 en la columna "Total" de la pregunta 4, así como corresponder a su desagregación por sexo. </t>
  </si>
  <si>
    <t xml:space="preserve">Para el caso de los asesores jurídicos, la suma de las cantidades registradas en la columna "Total" debe ser igual a la cantidad reportada como respuesta para el numeral 2 en la columna "Total" de la pregunta 4, así como corresponder a su desagregación por sexo. </t>
  </si>
  <si>
    <t>Para el caso de los defensores públicos especializados o capacitados para atender la materia penal en el Sistema Penal Acusatorio, debe considerar a aquellos defensores públicos que cumplan dicho requisito, independientemente de que también estén especializados o capacitados para atender otras materias y/o para atender la materia penal en el Sistema Tradicional. No debe considerar aquellos defensores públicos especializados o capacitados para atender la materia penal exclusivamente en el Sistema Tradicional.</t>
  </si>
  <si>
    <t>Para el caso de los defensores públicos especializados o capacitados para atender la materia de justicia para adolescentes en el Sistema Integral de Justicia Penal para Adolescentes, debe considerar a aquellos defensores públicos que cumplan dicho requisito, independientemente de que también estén especializados o capacitados para atender otras materias y/o para atender la materia de justicia para adolescentes en el Sistema Escrito o Mixto y Sistema Oral. No debe considerar aquellos defensores públicos especializados o capacitados para atender la materia de justicia para adolescentes exclusivamente en el Sistema Escrito o Mixto y Sistema Oral.</t>
  </si>
  <si>
    <t>Para el caso de los defensores públicos, la suma de las cantidades registradas en la columna "Total" debe ser igual  o mayor a la cantidad reportada como respuesta para el numeral 1 en la columna "Total" de la pregunta 4, así como corresponder a su desagregación por sexo; toda vez que un defensor público pudo haber estado asignado a más de una autoridad listada en los numerales 1, 2 y 3.</t>
  </si>
  <si>
    <t>Para el caso de los asesores jurídicos, la suma de las cantidades registradas en la columna "Total" debe ser igual o mayor a la cantidad reportada como respuesta para el numeral 2 en la columna "Total" de la pregunta 4, así como corresponder a su desagregación por sexo; toda vez que un asesor jurídico pudo haber estado asignado a más de una autoridad listada en los numerales 1, 2 y 3.</t>
  </si>
  <si>
    <t>Para el caso de los defensores públicos, la suma de las cantidades registradas en la columna "Total" debe ser igual o mayor a la cantidad reportada como respuesta para el numeral 1 en la columna "Total" de la pregunta 4, así como corresponder a su desagregación por sexo; toda vez que algún defensor público puede hablar más de una lengua indígena o dialecto de diferente familia lingüística.</t>
  </si>
  <si>
    <t>Para el caso de los asesores jurídicos, la suma de las cantidades registradas en la columna "Total" debe ser igual o mayor a la cantidad reportada como respuesta para el numeral 2 en la columna "Total" de la pregunta 4, así como corresponder a su desagregación por sexo; toda vez que algún asesor jurídico puede hablar más de una lengua indígena o dialecto de diferente familia lingüística.</t>
  </si>
  <si>
    <t>3.- La cantidad registrada en la columna "Total" de la pregunta 18 debe ser igual o menor a la suma de las cantidades reportadas como respuesta en la columna "Total" de la pregunta 19 de la sección 1 del módulo 1 de este censo, así como corresponder a su desagregación por sexo.</t>
  </si>
  <si>
    <t>2.- La cantidad registrada en las columnas "Acciones formativas impartidas" y "Acciones formativas impartidas y concluidas" de la pregunta 18 debe ser igual o menor a la suma de las cantidades reportadas como respuesta en la respectiva columna de la pregunta 19 de la sección 1 del módulo 1 de este censo.</t>
  </si>
  <si>
    <t>Servidores públicos capacitados adscritos a la institución o unidad administrativa encargada del ejercicio de la función de defensoría pública o defensoría de oficio, según sexo y cargo y/o función desempeñada</t>
  </si>
  <si>
    <t xml:space="preserve">La cantidad registrada en el recuadro "Total de presupuesto ejercido" debe ser igual o menor a la suma de las cantidades reportadas como respuesta en la columna "Presupuesto ejercido" de la pregunta 20 de la sección 1 del módulo 1 de este censo. </t>
  </si>
  <si>
    <t>La suma de las cantidades registradas debe ser igual o menor a la suma de las cantidades reportadas como respuesta en la columna "Total" de la  pregunta 21 de la sección 1 del módulo 1 de este censo, así como corresponder a su desagregación por capítulo del Clasificador por Objeto del Gasto.</t>
  </si>
  <si>
    <t>La suma de las cantidades registradas debe ser igual o menor a la cantidad reportada como respuesta en la pregunta 20.</t>
  </si>
  <si>
    <t xml:space="preserve">La cantidad registrada en el recuadro "Total de bienes inmuebles" debe ser igual o menor a la suma de las cantidades reportadas como respuesta en la columna "Total" de la pregunta 24 de la sección 1 del módulo 1 de este censo, así como corresponder a su desagregación por tipo de posesión. </t>
  </si>
  <si>
    <t>La cantidad registrada en el recuadro "Total de vehículos en funcionamiento" debe ser igual o menor a la suma de las cantidades reportadas como respuesta en la columna "Total" de la pregunta 31 de la sección 1 del módulo 1 de este censo, así como corresponder a su desagregación por tipo.</t>
  </si>
  <si>
    <t>Para el caso de las líneas telefónicas en funcionamiento, la cantidad registrada en la columna "Total" debe ser igual o menor a la suma de las cantidades reportadas como respuesta en la columna "Total" de la pregunta 32 de la sección 1 del módulo 1 de este censo, así como corresponder a su desagregación por tipo.</t>
  </si>
  <si>
    <t>Para el caso de los aparatos telefónicos en funcionamiento, la cantidad registrada en la columna "Total" debe ser igual o menor a la suma de las cantidades reportadas como respuesta en la columna "Total" de la pregunta 32 de la sección 1 del módulo 1 de este censo, así como corresponder a su desagregación por tipo.</t>
  </si>
  <si>
    <t>Para el caso de las computadoras, la cantidad registrada en la columna "Total" debe ser igual o menor a la suma de las cantidades reportadas como respuesta en la columna "Total" de la pregunta 33 de la sección 1 del módulo 1 de este censo, así como corresponder a su desagregación por tipo.</t>
  </si>
  <si>
    <t>Para el caso de las impresoras, la cantidad registrada en la columna "Total" debe ser igual o menor a la suma de las cantidades reportadas como respuesta en la columna "Total" de la pregunta 33 de la sección 1 del módulo 1 de este censo, así como corresponder a su desagregación por tipo.</t>
  </si>
  <si>
    <t>La cantidad registrada en la columna "Multifuncionales" debe ser igual o menor a la cantidad reportada como respuesta en la columna "Multifuncionales" de la pregunta 33 de la sección 1 del módulo 1 de este censo.</t>
  </si>
  <si>
    <t>La cantidad registrada en la columna "Servidores" debe ser igual o menor a la cantidad reportada como respuesta en la columna "Servidores" de la pregunta 33 de la sección 1 del módulo 1 de este censo.</t>
  </si>
  <si>
    <t>La cantidad registrada en la columna "Tabletas electrónicas" debe ser igual o menor a la cantidad reportada como respuesta en la columna "Tabletas electrónicas" de la pregunta 33 de la sección 1 del módulo 1 de este censo.</t>
  </si>
  <si>
    <t>En caso de que haya seleccionado el código "2" o "9" en la columna "¿Contó con servicios de conexión remota?" de la pregunta 33 de la sección 1 del módulo 1 de este censo, no puede seleccionar el código "1" en la columna correspondiente.</t>
  </si>
  <si>
    <t>Tipo de actos procesales</t>
  </si>
  <si>
    <t>Acompañamiento al imputado en declaraciones ante el Ministerio Público y órgano jurisdiccional</t>
  </si>
  <si>
    <t>Acompañamiento al imputado en la detención y/o presentación ante el Ministerio Público y órgano jurisdiccional</t>
  </si>
  <si>
    <t>Asistencia a audiencias iniciales</t>
  </si>
  <si>
    <t>Asistencia a audiencias en etapa de investigación</t>
  </si>
  <si>
    <t>Asistencia a audiencias en etapa intermedia</t>
  </si>
  <si>
    <t>Asistencia a audiencias en etapa de juicio oral</t>
  </si>
  <si>
    <t>Imputados a los que se les determinó su libertad durante el proceso</t>
  </si>
  <si>
    <t>Imputados a los que se les determinó el indulto</t>
  </si>
  <si>
    <t>Imputados a los que se les dictaron la medida cautelar de prisión preventiva</t>
  </si>
  <si>
    <r>
      <t xml:space="preserve">Imputados a los que se les dictaron medidas cautelares y medidas precautorias </t>
    </r>
    <r>
      <rPr>
        <i/>
        <sz val="8"/>
        <color theme="1"/>
        <rFont val="Arial"/>
        <family val="2"/>
      </rPr>
      <t>(se debe excluir la medida cautelar de prisión preventiva)</t>
    </r>
  </si>
  <si>
    <t>Imputados no vinculados a proceso</t>
  </si>
  <si>
    <t xml:space="preserve">Imputados con determinación de sobreseimiento a su favor </t>
  </si>
  <si>
    <t>Imputados con sentencias definitivas en juicio oral</t>
  </si>
  <si>
    <t>Imputados con sentencias definitivas en procedimiento abreviado</t>
  </si>
  <si>
    <t>Imputados con acuerdos reparatorios en los que se decretó la extinción de la acción penal</t>
  </si>
  <si>
    <t>Imputados con suspensión condicional del proceso en los que se decretó la extinción de la acción penal</t>
  </si>
  <si>
    <t>Juicios de amparo promovidos</t>
  </si>
  <si>
    <t>Presentación de pruebas</t>
  </si>
  <si>
    <t>Recursos de apelación interpuestos</t>
  </si>
  <si>
    <t>Recursos de revocación interpuestos</t>
  </si>
  <si>
    <t>Recursos en los que se obtuvo la reducción de sanciones</t>
  </si>
  <si>
    <t>Para los numerales del 1 al 4, en caso de que seleccione el código "2" o "9" en la columna "¿Estuvieron facultados para realizarla?", sus respectivas desagregaciones también deben reportarse conforme la instrucción anterior.</t>
  </si>
  <si>
    <t>Para el numeral 1, la cantidad registrada en la columna "Intervenciones realizadas en los asuntos y servicios atendidos" debe ser igual a la suma de las cantidades reportadas en los numerales del 1.1 al 1.7.</t>
  </si>
  <si>
    <t>Para el numeral 2, la cantidad registrada en la columna "Intervenciones realizadas en los asuntos y servicios atendidos" debe ser igual a la suma de las cantidades reportadas en los numerales del 2.1 al 2.7.</t>
  </si>
  <si>
    <t>Para el numeral 3, la cantidad registrada en la columna "Intervenciones realizadas en los asuntos y servicios atendidos" debe ser igual a la suma de las cantidades reportadas en los numerales del 3.1 al 3.8.</t>
  </si>
  <si>
    <t>Para el numeral 4, la cantidad registrada en la columna "Intervenciones realizadas en los asuntos y servicios atendidos" debe ser igual a la suma de las cantidades reportadas en los numerales del 4.1 al 4.6.</t>
  </si>
  <si>
    <r>
      <t xml:space="preserve">Otros actos procesales </t>
    </r>
    <r>
      <rPr>
        <i/>
        <sz val="8"/>
        <color theme="1"/>
        <rFont val="Arial"/>
        <family val="2"/>
      </rPr>
      <t>(especifique)</t>
    </r>
  </si>
  <si>
    <r>
      <t xml:space="preserve">Otros actos procesales:
</t>
    </r>
    <r>
      <rPr>
        <i/>
        <sz val="8"/>
        <color theme="1"/>
        <rFont val="Arial"/>
        <family val="2"/>
      </rPr>
      <t>(especifique)</t>
    </r>
  </si>
  <si>
    <t>37.-</t>
  </si>
  <si>
    <t xml:space="preserve">Para cada unidad de defensoría pública o defensoría de oficio, la cantidad registrada en la columna "Total" debe ser igual o menor a la suma de las cantidades reportadas como respuesta en las columnas "Total" de la pregunta anterior, así como corresponder a su desagregación por sexo. </t>
  </si>
  <si>
    <t xml:space="preserve">Anote la cantidad de personal adscrito al cierre del año 2020 a la institución o unidad administrativa encargada del ejercicio de la función de defensoría pública o defensoría de oficio en su entidad federativa, según su cargo y/o función desempeñada y sexo. </t>
  </si>
  <si>
    <t>De acuerdo con el total de personal que reportó como respuesta en la pregunta 4, anote, por cada una de las unidades de defensoría pública o defensoría de oficio, la cantidad del mismo especificando su cargo y/o función desempeñada y sexo.</t>
  </si>
  <si>
    <t>2.- De las preguntas 5 a la 11, la suma de las cantidades registradas en la columna "Total" debe ser igual a la suma de las cantidades reportadas como respuesta en la columna "Total" de la pregunta 4, así como corresponder a su desagregación por cargo y/o función desempeñada y sexo.</t>
  </si>
  <si>
    <t>Intervenciones realizadas en actos procesales</t>
  </si>
  <si>
    <t xml:space="preserve">De acuerdo con el total de intervenciones en procesos en materia penal y en materia de justicia para adolescentes que reportó como respuesta en la pregunta anterior, anote la cantidad de intervenciones realizadas durante el año 2020 por los defensores públicos y/o asesores jurídicos en los actos procesales listados. </t>
  </si>
  <si>
    <t>En caso de que alguno de los actos procesales no se encuentre previsto en su normatividad aplicable, anote "NA" (No aplica) en la celda correspondiente.</t>
  </si>
  <si>
    <t>En caso de que registre algún valor numérico o "NS" para el numeral 22, debe anotar el nombre de dicho(s) tipo(s) de acto(s) procesal(es) en el recuadro destinado para tal efecto que se encuentra al final de la tabla de respuesta.</t>
  </si>
  <si>
    <t>La suma de las cantidades registradas debe ser igual o mayor a la suma de las cantidades reportadas como respuesta para los numerales 3.3, 3.4, 3.5, 3.6, 3.8, 4.1, 4.2, 4.3, 4.4 y 4.6 en la columna "Intervenciones realizadas en los asuntos y servicios atendidos" de las tablas I y II de la pregunta anterior. En caso de que esta instrucción no le aplique, justifíquelo en el recuadro que se encuentra al final de la última tabla de respuesta.</t>
  </si>
  <si>
    <t>La cantidad registrada en cada uno de los tipos de actos procesales debe ser igual o menor a la suma de las cantidades reportadas como respuesta para los numerales 3.3, 3.4, 3.5, 3.6, 3.8, 4.1, 4.2, 4.3, 4.4 y 4.6 en la columna "Intervenciones realizadas en los asuntos y servicios atendidos" de las tablas I y II de la pregunta anterior.</t>
  </si>
  <si>
    <t>Para la materia mixta, únicamente debe considerar a las personas físicas a quienes se les hayan brindado los servicios en varias materias.</t>
  </si>
  <si>
    <t>Probables víctimas</t>
  </si>
  <si>
    <t xml:space="preserve">Hombres </t>
  </si>
  <si>
    <t xml:space="preserve">Probables responsables </t>
  </si>
  <si>
    <t>Personas indígenas involucradas en los asuntos y servicios atendidos, según sexo</t>
  </si>
  <si>
    <t>Para el numeral 26, la suma de las cantidades registradas en la columna "Total" debe ser igual o menor a la suma de las cantidades reportadas como respuesta en las columnas "Hombres" y "Mujeres" de los apartados "No pertenece a algún pueblo indígena" y "No identificado" de la pregunta 10 de la sección 1 del módulo 1 de este censo, así como corresponder a su desagregación por sexo.</t>
  </si>
  <si>
    <t>Para el numeral 11, la suma de las cantidades registradas en la columna "Total" debe ser igual o menor a la suma de las cantidades reportadas como respuesta en las columnas "Hombres" y "Mujeres" de los apartados "Sin discapacidad" y "No identificado" de la pregunta 12 de la sección 1 del módulo 1 de este censo, así como corresponder a su desagregación por sexo.</t>
  </si>
  <si>
    <t xml:space="preserve">La unidad de medida para la contabilización de las intervenciones en los actos procesales intervenidos por los defensores públicos y/o asesores debe ser el imputado. </t>
  </si>
  <si>
    <t>38.-</t>
  </si>
  <si>
    <t>1.- La lista de unidades de defensoría pública o defensoría de oficio que se despliega corresponde a las que reportó como respuesta en la pregunta 3.</t>
  </si>
  <si>
    <t>En caso de que haya seleccionado para los numerales 3 y 4 el código "2" o "9" en la columna "¿Estuvieron facultados para realizarla?" de la tablas I y II de la pregunta anterior, no puede registrar información en esta pregunta.</t>
  </si>
  <si>
    <t>Para el caso de las persona asesoradas o representadas, la cantidad registrada en la columna "Total" debe ser igual a la cantidad reportada como respuesta para el numeral 4 en la columna "Total" del grupo "Personas asesoradas o representadas" de la pregunta anterior, así como corresponder a su desagregación por sexo, toda vez que dentro de la materia mixta pudieron haberse atendido asuntos y servicios en materia penal. En caso de que esta no se haya considerado en la materia mixta, la suma de las referidas cantidades debe ser igual a la cantidad reportada como respuesta para el numeral 4 en la columna "Total" del grupo "Personas asesoradas o representadas".</t>
  </si>
  <si>
    <r>
      <t xml:space="preserve">9.- </t>
    </r>
    <r>
      <rPr>
        <b/>
        <i/>
        <sz val="8"/>
        <color theme="1"/>
        <rFont val="Arial"/>
        <family val="2"/>
      </rPr>
      <t>Sistema Penal Acusatorio:</t>
    </r>
    <r>
      <rPr>
        <i/>
        <sz val="8"/>
        <color theme="1"/>
        <rFont val="Arial"/>
        <family val="2"/>
      </rPr>
      <t xml:space="preserve"> se refiere al actual sistema de justicia penal por el cual se da el establecimiento de los juicios orales. En este se encuentran separadas las funciones de investigación, acusación y resolución de un hecho ilícito. La investigación de los delitos está a cargo del Ministerio Público y la policía, la cual actuará bajo la conducción y mando de aquel en el ejercicio de esta función. La acusación la lleva a cabo el Ministerio Público con la intervención de un Juez denominado de Control o Garantías, quien verifica el debido proceso en la investigación ministerial, mientras que la resolución del proceso penal solo le compete al Tribunal de Enjuiciamiento. En este sistema predomina la argumentación oral de las partes, las actuaciones procesales, el desahogo de las pruebas y el dictado de la sentencia a través de audiencias públicas.</t>
    </r>
  </si>
  <si>
    <t>Se refiere al actual sistema de justicia penal por el cual se da el establecimiento de los juicios orales. En este se encuentran separadas las funciones de investigación, acusación y resolución de un hecho ilícito. La investigación de los delitos está a cargo del Ministerio Público y la policía, la cual actuará bajo la conducción y mando de aquel en el ejercicio de esta función. La acusación la lleva a cabo el Ministerio Público con la intervención de un Juez denominado de Control o Garantías, quien verifica el debido proceso en la investigación ministerial, mientras que la resolución del proceso penal solo le compete al Tribunal de Enjuiciamiento. En este sistema predomina la argumentación oral de las partes, las actuaciones procesales, el desahogo de las pruebas y el dictado de la sentencia a través de audiencias públicas.</t>
  </si>
  <si>
    <t>Debe anotar el nombre de cada una de las unidades de defensoría pública o defensoría de oficio que registre, no su clave y/o número de identificación.</t>
  </si>
  <si>
    <t>Total de unidades de defensoría pública o defensoría de oficio</t>
  </si>
  <si>
    <t>La suma de las cantidades registradas en la columna "Total" debe ser igual o menor a la suma de las cantidades reportadas como respuesta en la columna "Total" de la pregunta 9 de la sección 1 del módulo 1 de este censo, así como corresponder a su desagregación por nivel de escolaridad y sexo.</t>
  </si>
  <si>
    <t>Únicamente para el caso de esta pregunta, en la materia mixta solo puede registrar información sobre los defensores públicos y/o asesores jurídicos, por lo que dicha opción no está disponible para la columna "¿La institución o unidad administrativa encargada del ejercicio de la función de defensoría pública o defensoría de oficio estuvo facultada para atender la materia?".</t>
  </si>
  <si>
    <t xml:space="preserve">En caso de que seleccione para el numeral 11 el código "1" en la columna "¿La institución o unidad administrativa encargada del ejercicio de la función de defensoría pública o defensoría de oficio estuvo facultada para atender la materia?", debe anotar el nombre de dicha(s) materia(s) en el recuadro destinado para tal efecto que se encuentra al final de la tabla de respuesta. </t>
  </si>
  <si>
    <t>Total de presupuesto ejercido</t>
  </si>
  <si>
    <r>
      <t xml:space="preserve">1.- </t>
    </r>
    <r>
      <rPr>
        <b/>
        <i/>
        <sz val="8"/>
        <rFont val="Arial"/>
        <family val="2"/>
      </rPr>
      <t>Parque vehicular:</t>
    </r>
    <r>
      <rPr>
        <i/>
        <sz val="8"/>
        <rFont val="Arial"/>
        <family val="2"/>
      </rPr>
      <t xml:space="preserve"> se refiere a todos los vehículos o medios de transporte en funcionamiento con los que cuenta la institución o unidad administrativa encargada del ejercicio de la función de defensoría pública o defensoría de oficio en su entidad federativa para el ejercicio de sus funciones, comprendiendo automóviles, camiones, camionetas, motocicletas y cualquier otro de características similares.</t>
    </r>
  </si>
  <si>
    <t>Se refiere a todos los vehículos o medios de transporte en funcionamiento con los que cuenta la institución o unidad administrativa encargada del ejercicio de la función de defensoría pública o defensoría de oficio en su entidad federativa para el ejercicio de sus funciones, comprendiendo automóviles, camiones, camionetas, motocicletas y cualquier otro de características similares.</t>
  </si>
  <si>
    <t>4. Bicicletas</t>
  </si>
  <si>
    <t>5. Helicópteros</t>
  </si>
  <si>
    <t>6. Drones</t>
  </si>
  <si>
    <t>7. Otro tipo de vehículos</t>
  </si>
  <si>
    <t>Para la tabla I, la suma de las cantidades registradas en la columna "Total" del apartado "Asuntos y servicios atendidos por los defensores públicos" debe ser igual o menor a la suma de las cantidades reportadas como respuesta en la columna "Atendidos" de la tabla I de la pregunta anterior, así como corresponder a su desagregación por tipo de materia.</t>
  </si>
  <si>
    <t>Para la tabla I, la suma de las cantidades registradas en la columna "Total" del apartado "Asuntos y servicios atendidos por los asesores jurídicos" debe ser igual o menor a la suma de las cantidades reportadas como respuesta en la columna "Atendidos" de la tabla II de la pregunta anterior, así como corresponder a su desagregación por tipo de materia.</t>
  </si>
  <si>
    <t>Para la tabla II, la suma de las cantidades registradas en la columna "Total" del apartado "Asuntos y servicios concluidos y/o resueltos por los defensores públicos" debe ser igual o menor a la suma de las cantidades reportadas como respuesta en la columna "Concluidos y/o resueltos" de la tabla I de la pregunta anterior, así como corresponder a su desagregación por tipo de materia.</t>
  </si>
  <si>
    <t>Para la tabla II, la suma de las cantidades registradas en la columna "Total" del apartado "Asuntos y servicios concluidos y/o resueltos por los asesores jurídicos" debe ser igual o menor a la suma de las cantidades reportadas como respuesta en la columna "Concluidos y/o resueltos" de la tabla II de la pregunta anterior, así como corresponder a su desagregación por tipo de materia.</t>
  </si>
  <si>
    <t>Indique, por cada tipo de intervención listada, si durante el año 2020 los defensores públicos y/o asesores jurídicos estuvieron facultados para su realización. En caso afirmativo, anote el total de intervenciones realizadas en los asuntos y/o servicios atendidos durante el referido año.</t>
  </si>
  <si>
    <r>
      <t xml:space="preserve">¿Estuvieron facultados para realizarla?
</t>
    </r>
    <r>
      <rPr>
        <i/>
        <sz val="8"/>
        <color theme="1"/>
        <rFont val="Arial"/>
        <family val="2"/>
      </rPr>
      <t>(1. Sí / 2. No / 9. No se sabe)</t>
    </r>
  </si>
  <si>
    <t>De acuerdo con el total de personas defendidas, asistidas, asesoradas o representadas en materia penal que reportó como respuesta en la pregunta anterior, anote la cantidad de las mismas especificando su sexo y si estuvieron en calidad de probables víctimas o probables responsables.</t>
  </si>
  <si>
    <t>Para el caso de las personas defendidas o asistidas, la cantidad registrada en la columna "Total" debe ser igual o mayor a la cantidad reportada como respuesta para el numeral 4 en la columna "Total" del grupo "Personas defendidas o asistidas" de la pregunta anterior, así como corresponder a su desagregación por sexo; toda vez que dentro de la materia mixta pudieron haberse atendido asuntos y servicios en materia penal. En caso de que esta no se haya considerado en la materia mixta, la suma de las referidas cantidades debe ser igual a la cantidad reportada como respuesta para el numeral 4 en la columna "Total" del grupo "Personas defendidas o asistidas".</t>
  </si>
  <si>
    <t>2.- En la columna "Municipio" seleccione el municipio donde se encuentra ubicada dicha unidad de defensoría pública o defensoría de oficio.</t>
  </si>
  <si>
    <t>3.- En la columna "Colonia" anote el nombre de la colonia o localidad donde se encuentra ubicada dicha unidad de defensoría pública o defensoría de oficio.</t>
  </si>
  <si>
    <r>
      <t xml:space="preserve">¿Contaba con computadoras en funcionamiento?
</t>
    </r>
    <r>
      <rPr>
        <i/>
        <sz val="8"/>
        <rFont val="Arial"/>
        <family val="2"/>
      </rPr>
      <t>(1. Sí / 2. No / 9. No se sabe)</t>
    </r>
  </si>
  <si>
    <t>Computadoras</t>
  </si>
  <si>
    <t>Computadoras con conexión a internet</t>
  </si>
  <si>
    <t>XI.6 Ejercicio de la función de defensoría pública o defensoría de oficio</t>
  </si>
  <si>
    <t>XI.6.1 Asuntos y/o servicios atendidos</t>
  </si>
  <si>
    <t>XI.6.2 Personas involucradas en los asuntos y servicios atendidos</t>
  </si>
  <si>
    <t>39.-</t>
  </si>
  <si>
    <t>40.-</t>
  </si>
  <si>
    <t>Indique, por cada una de las unidades de defensoría pública o defensoría de oficio, si al cierre del año 2020 contaba con computadoras en funcionamiento. En caso afirmativo, anote la cantidad de computadoras en funcionamiento con las que contaba al cierre del referido año, así como la cantidad de estas que contaban con acceso a internet.</t>
  </si>
  <si>
    <t>En caso de que determinada unidad de defensoría pública o defensoría de oficio no haya contado con computadoras en funcionamiento, o no cuente con información para determinarlo, indíquelo en la columna correspondiente conforme al catálogo respectivo y deje el resto de la fila en blanco.</t>
  </si>
  <si>
    <t>Para cada unidad de defensoría pública o defensoría de oficio, la cantidad registrada en la columna "Computadoras con conexión a internet" debe ser igual o menor a la cantidad reportada en la columna "Computadoras".</t>
  </si>
  <si>
    <t>La suma de las cantidades registradas en la columna "Computadoras" debe ser igual o menor a la cantidad reportada como respuesta en la columna "Total" del apartado "Computadoras, según tipo" de la pregunta anterior.</t>
  </si>
  <si>
    <r>
      <t xml:space="preserve">1.- </t>
    </r>
    <r>
      <rPr>
        <b/>
        <i/>
        <sz val="8"/>
        <rFont val="Arial"/>
        <family val="2"/>
      </rPr>
      <t>Sistemas de información:</t>
    </r>
    <r>
      <rPr>
        <i/>
        <sz val="8"/>
        <rFont val="Arial"/>
        <family val="2"/>
      </rPr>
      <t xml:space="preserve"> se refiere al conjunto de componentes interconectados que permiten captar, procesar, administrar y almacenar información relevante para los procesos desempeñados por determinada institución.</t>
    </r>
  </si>
  <si>
    <t>XI.5 Sistemas de información</t>
  </si>
  <si>
    <r>
      <t xml:space="preserve">Otro sistema de información </t>
    </r>
    <r>
      <rPr>
        <i/>
        <sz val="8"/>
        <color theme="1"/>
        <rFont val="Arial"/>
        <family val="2"/>
      </rPr>
      <t>(especifique)</t>
    </r>
  </si>
  <si>
    <r>
      <t xml:space="preserve">Otro sistema de información:
</t>
    </r>
    <r>
      <rPr>
        <i/>
        <sz val="8"/>
        <rFont val="Arial"/>
        <family val="2"/>
      </rPr>
      <t>(especifique)</t>
    </r>
  </si>
  <si>
    <t>Catálogo de formato de registro</t>
  </si>
  <si>
    <r>
      <t xml:space="preserve">Libro o bitácora </t>
    </r>
    <r>
      <rPr>
        <i/>
        <sz val="8"/>
        <rFont val="Arial"/>
        <family val="2"/>
      </rPr>
      <t>(papel)</t>
    </r>
  </si>
  <si>
    <t>Hoja de cálculo</t>
  </si>
  <si>
    <t>Aplicación informática</t>
  </si>
  <si>
    <t>Otro formato</t>
  </si>
  <si>
    <t>No se sabe</t>
  </si>
  <si>
    <t>En caso de que la institución o unidad administrativa encargada de la función de defensoría pública o defensoría de oficio no haya contado con determinado sistema de información, o no cuente con información para determinarlo, indíquelo en la columna correspondiente conforme al catálogo respectivo y deje el resto de la fila en blanco.</t>
  </si>
  <si>
    <t>Para cada materia (excepto la materia mixta), en caso de que haya seleccionado el código "2" o "9" como respuesta en la columna "¿La institución o unidad administrativa encargada del ejercicio de la función de defensoría pública o defensoría de oficio estuvo facultada para atender la materia?" de la pregunta 13, anote una "X" en la columna "No aplica" y deje el resto de la fila en blanco. En caso de que esta instrucción no le aplique en virtud de la temporalidad de las preguntas 13 y 31, justifíquelo en el recuadro establecido para tal efecto que se encuentra al final de las tablas de respuesta.</t>
  </si>
  <si>
    <t>Para el caso de la materia mixta, en caso de que no haya registrado algún valor numérico o "NS" en la pregunta 13, anote una "X" en la columna "No aplica" y deje el resto de la fila en blanco. En caso de que esta instrucción no le aplique en virtud de la temporalidad de las preguntas 13 y 31, justifíquelo en el recuadro establecido para tal efecto que se encuentra al final de las tablas de respuestas.</t>
  </si>
  <si>
    <t>Para cada materia, en caso de que haya seleccionado el código "2" o "9" como respuesta en la columna "¿La institución o unidad administrativa encargada del ejercicio de la función de defensoría pública o defensoría de oficio estuvo facultada para atender la materia?" de la pregunta 13, anote una "X" en la columna "No aplica" y deje el resto de la fila en blanco. En caso de que esta instrucción no le aplique en virtud de la temporalidad de las preguntas 13 y 33, justifíquelo en el recuadro establecido para tal efecto que se encuentra al final de la tabla de respuesta.</t>
  </si>
  <si>
    <t>De acuerdo con la respuesta de la tabla I de la pregunta 31, anote la cantidad de asuntos y servicios en materia penal y justicia para adolescentes atendidos y concluidos y/o resueltos por los defensores públicos, según el tipo de sistema de justicia de atención.</t>
  </si>
  <si>
    <t>Para el caso de la materia penal, la suma de las cantidades registradas en las columnas "Atendidos" debe ser igual o mayor a la cantidad reportada como respuesta para el numeral 4 en la columna "Atendidos" de la tabla I de la pregunta 31, toda vez que dentro de la materia mixta pudieron haberse atendido asuntos y servicios en materia penal. En caso de que esta no se haya considerado en la materia mixta, la suma de las referidas cantidades debe ser igual a la cantidad reportada como respuesta para el numeral 4 en la columna "Atendidos" de la tabla I de la pregunta 31.</t>
  </si>
  <si>
    <t>Para el caso de la materia penal, la suma de las cantidades registradas en las columnas "Concluidos y/o resueltos" debe ser igual o mayor a la cantidad reportada como respuesta para el numeral 4 en la columna "Concluidos y/o resueltos" de la tabla I de la pregunta 31, toda vez que dentro de la materia mixta pudieron haberse atendido asuntos y servicios en materia penal. En caso de que esta no se haya considerado en la materia mixta, la suma de las referidas cantidades debe ser igual a la cantidad reportada como respuesta para el numeral 4 en la columna "Concluidos y/o resueltos" de la tabla I de la pregunta 31.</t>
  </si>
  <si>
    <t>Para el caso de la materia de justicia para adolescentes, la suma de las cantidades registradas en las columnas "Atendidos" debe ser igual o mayor a la cantidad reportada como respuesta para el numeral 5 en la columna "Atendidos" de la tabla I de la pregunta 31, toda vez que dentro de la materia mixta pudieron haberse atendido asuntos y servicios en materia de justicia para adolescentes. En caso de que esta materia no se haya considerado en la materia mixta, la suma de las referidas cantidades debe ser igual a la cantidad reportada como respuesta para el numeral 5 en la columna "Atendidos" de la tabla I de la pregunta 31.</t>
  </si>
  <si>
    <t>Para el caso de la materia de justicia para adolescentes, la suma de las cantidades registradas en las columnas "Concluidos y/o resueltos"  debe ser igual o mayor a la cantidad reportada como respuesta para el numeral 5 en la columna "Concluidos y/o resueltos" de la tabla I de la pregunta 31, toda vez que dentro de la materia mixta pudieron haberse atendido asuntos y servicios en materia de justicia para adolescentes. En caso de que esta materia no se haya considerado en la materia mixta, la suma de las referidas cantidades debe ser igual a la cantidad reportada como respuesta para el numeral 5 en la columna "Concluidos y/o resueltos" de la tabla I de la pregunta 31.</t>
  </si>
  <si>
    <t xml:space="preserve">Para cada tabla, la suma de las cantidades registradas en la columna "Intervenciones realizadas en los asuntos y servicios atendidos" debe ser igual o mayor a la suma de las cantidades reportadas como respuesta en la columna "Atendidos" de la respectiva tabla de la pregunta 31, toda vez que en un mismo asunto o servicio pudo haberse realizado más de un tipo de intervención. </t>
  </si>
  <si>
    <t>Para cada tabla, la cantidad registrada en la columna "Intervenciones realizadas en los asuntos y servicios atendidos" de cada tipo de intervención debe ser igual o menor a la suma de las cantidades reportadas como respuesta en la columna "Atendidos" de la respectiva tabla de la pregunta 31.</t>
  </si>
  <si>
    <t>La cantidad registrada en el recuadro "Total de personas físicas involucradas en los asuntos y servicios atendidos" debe ser igual o mayor a la suma de las cantidades reportadas como respuesta en la columna "Atendidos" de las tablas I y II de la pregunta 31. En caso de que esta instrucción no le aplique, justifíquelo en el recuadro que se encuentra al final de las opciones de respuesta.</t>
  </si>
  <si>
    <t>Para cada materia (excepto la materia mixta), en caso de que haya seleccionado el código "2" o "9" como respuesta en la columna "¿La institución o unidad administrativa encargada del ejercicio de la función de defensoría pública o defensoría de oficio estuvo facultada para atender la materia?" de la pregunta 13, anote una "X" en la columna "No aplica" y deje el resto de la fila en blanco. En caso de que esta instrucción no le aplique en virtud de la temporalidad de las preguntas 13 y 37, justifíquelo en el recuadro establecido para tal efecto que se encuentra al final de la tabla de respuesta.</t>
  </si>
  <si>
    <t>Para el caso de la materia mixta, en caso de que no haya registrado algún valor numérico o "NS" en la pregunta 13, anote una "X" en la columna "No aplica" y deje el resto de la fila en blanco. En caso de que esta instrucción no le aplique en virtud de la temporalidad de las preguntas 13 y 37, justifíquelo en el recuadro establecido para tal efecto que se encuentra al final de la tabla de respuesta.</t>
  </si>
  <si>
    <t>De acuerdo con el total de personas físicas (hombres y mujeres) que reportó como respuesta en la pregunta 36, anote la cantidad de las mismas especificando su sexo y la unidad de defensoría pública o defensoría de oficio en la cual fueron atendidas.</t>
  </si>
  <si>
    <t xml:space="preserve">Para el caso de las personas defendidas o asistidas, la suma de las cantidades registradas en la columna "Total" debe ser igual o menor a la cantidad reportada como respuesta en el recuadro "Total de personas físicas defendidas o asistidas" de la pregunta 36, así como corresponder a su desagregación por sexo. </t>
  </si>
  <si>
    <t>Para el caso de las personas asesoradas o representadas, la suma de las cantidades registradas en la columna "Total" debe ser igual o menor a la cantidad reportada como respuesta en el recuadro "Total de personas físicas asesoradas o representadas" de la pregunta 36, así como corresponder a su desagregación por sexo.</t>
  </si>
  <si>
    <t>Preguntas 1 a 40</t>
  </si>
  <si>
    <r>
      <t xml:space="preserve">Para ello, este módulo contiene </t>
    </r>
    <r>
      <rPr>
        <b/>
        <sz val="9"/>
        <color theme="1"/>
        <rFont val="Arial"/>
        <family val="2"/>
      </rPr>
      <t>449 preguntas</t>
    </r>
    <r>
      <rPr>
        <sz val="9"/>
        <color theme="1"/>
        <rFont val="Arial"/>
        <family val="2"/>
      </rPr>
      <t xml:space="preserve"> agrupadas en las siguientes secciones:</t>
    </r>
  </si>
  <si>
    <r>
      <rPr>
        <b/>
        <sz val="15"/>
        <color theme="1"/>
        <rFont val="Arial"/>
        <family val="2"/>
      </rPr>
      <t>Informantes:</t>
    </r>
    <r>
      <rPr>
        <b/>
        <sz val="9"/>
        <color theme="1"/>
        <rFont val="Arial"/>
        <family val="2"/>
      </rPr>
      <t xml:space="preserve">
</t>
    </r>
    <r>
      <rPr>
        <i/>
        <sz val="8"/>
        <color theme="1"/>
        <rFont val="Arial"/>
        <family val="2"/>
      </rPr>
      <t>(Responde: institución(es) de la Administración Pública Estatal encargada(s) o integradora(s) de la información sobre el ejercicio de la función de defensoría pública o defensoría de oficio de la entidad federativa)</t>
    </r>
  </si>
  <si>
    <t>Sistema de información</t>
  </si>
  <si>
    <r>
      <t xml:space="preserve">Información recopilada
</t>
    </r>
    <r>
      <rPr>
        <i/>
        <sz val="8"/>
        <rFont val="Arial"/>
        <family val="2"/>
      </rPr>
      <t>(ver catálogo)</t>
    </r>
  </si>
  <si>
    <t>Sobre los defensores púbicos y/o asesores jurídicos</t>
  </si>
  <si>
    <t>Sobre los asuntos y/o servicios atendidos</t>
  </si>
  <si>
    <t>Sobre las probables víctimas involucradas en los asuntos y servicios atendidos</t>
  </si>
  <si>
    <t>Sexo</t>
  </si>
  <si>
    <t>Edad</t>
  </si>
  <si>
    <t>Evaluaciones realizadas</t>
  </si>
  <si>
    <t>Capacitaciones tomadas</t>
  </si>
  <si>
    <t>Otra información</t>
  </si>
  <si>
    <t>Especialidad jurídica</t>
  </si>
  <si>
    <t>Lengua(s) indígena(s)</t>
  </si>
  <si>
    <t>Monto ejercido</t>
  </si>
  <si>
    <t>Clasificación del presupuesto</t>
  </si>
  <si>
    <t>Clasificación por objeto de gasto</t>
  </si>
  <si>
    <t>Donaciones</t>
  </si>
  <si>
    <t xml:space="preserve">Otra información </t>
  </si>
  <si>
    <r>
      <t xml:space="preserve">Catálogo de tipo de información recopilada
</t>
    </r>
    <r>
      <rPr>
        <b/>
        <i/>
        <sz val="8"/>
        <rFont val="Arial"/>
        <family val="2"/>
      </rPr>
      <t>(sistemas de información sobre los asuntos y/o servicios atendidos)</t>
    </r>
  </si>
  <si>
    <t>Recursos interpuestos</t>
  </si>
  <si>
    <t>Tipo de servicio y/o asunto</t>
  </si>
  <si>
    <t>Materia</t>
  </si>
  <si>
    <t xml:space="preserve">Sistema de justicia de atención </t>
  </si>
  <si>
    <t xml:space="preserve">Estatus </t>
  </si>
  <si>
    <t>Sobre los recursos presupuestales</t>
  </si>
  <si>
    <t>Fecha de apertura</t>
  </si>
  <si>
    <t>Defensor público y/o asesor asignado</t>
  </si>
  <si>
    <t xml:space="preserve">Ocupación </t>
  </si>
  <si>
    <t>Delitos asociados</t>
  </si>
  <si>
    <t>Lugar habitual de residencia</t>
  </si>
  <si>
    <t>Condición de discapacidad</t>
  </si>
  <si>
    <t>Pertenencia a algún pueblo indígena</t>
  </si>
  <si>
    <r>
      <t xml:space="preserve">Catálogo de tipo de información recopilada
</t>
    </r>
    <r>
      <rPr>
        <b/>
        <i/>
        <sz val="8"/>
        <rFont val="Arial"/>
        <family val="2"/>
      </rPr>
      <t xml:space="preserve">(sistemas de información sobre presuntos imputados y probables víctimas) </t>
    </r>
  </si>
  <si>
    <t>En caso de que seleccione para el numeral 6 el código "1" en la columna "¿Contaba con el sistema de información para el registro de sus actividades?", debe anotar el nombre de dicho(s) sistema(s) de información en el recuadro destinado para tal efecto que se encuentra al final de la tabla de respuesta.</t>
  </si>
  <si>
    <r>
      <t xml:space="preserve">Catálogo de tipo de información recopilada
</t>
    </r>
    <r>
      <rPr>
        <b/>
        <i/>
        <sz val="8"/>
        <rFont val="Arial"/>
        <family val="2"/>
      </rPr>
      <t>(sistemas de información sobre los recursos presupuestales)</t>
    </r>
  </si>
  <si>
    <t>99.</t>
  </si>
  <si>
    <r>
      <rPr>
        <b/>
        <sz val="9"/>
        <rFont val="Arial"/>
        <family val="2"/>
      </rPr>
      <t xml:space="preserve">Formato de registro
</t>
    </r>
    <r>
      <rPr>
        <i/>
        <sz val="8"/>
        <rFont val="Arial"/>
        <family val="2"/>
      </rPr>
      <t>(ver catálogo)</t>
    </r>
  </si>
  <si>
    <t>Indique los sistemas de información con los que contaba al cierre del año 2020 la institución o unidad administrativa encargada del ejercicio de la función de defensoría pública o defensoría de oficio en su entidad federativa. Por cada uno de estos, señale su formato de registro y el tipo de información recopilada; utilizando para tal efecto los catálogos que se presentan al final de la siguiente tabla.</t>
  </si>
  <si>
    <t>Para cada sistema de información, en el apartado "Formato de registro" seleccione el código que corresponda.</t>
  </si>
  <si>
    <t>Para cada sistema de información, en el apartado "Información recopilada" seleccione con una "X" el o los códigos que correspondan.</t>
  </si>
  <si>
    <t>Para el sistema de información referido en el numeral 1, no puede seleccionar los códigos “6”, “7”,  “8” y "99" en el apartado "Información recopilada".</t>
  </si>
  <si>
    <t>Para los sistemas de información referidos en los numerales 2, 4 y 5, no puede seleccionar el código "99" en el apartado "Información recopilada".</t>
  </si>
  <si>
    <t>Para los sistemas de información referidos en los numerales 1, 2, 4 y 5, en caso de que seleccione el código "9" en el apartado "Información recopilada", no puede seleccionar otro código en dicho apartado.</t>
  </si>
  <si>
    <t>Para el sistema de información referido en el numeral 3, en caso de que seleccione el código "99" en el apartado "Información recopilada", no puede seleccionar otro código en dicho apartado.</t>
  </si>
  <si>
    <t>Para el sistema de información referido en el numeral 6, no puede registrar información en las columnas del apartado "Información recopilada".</t>
  </si>
  <si>
    <t>Sobre los presuntos imputados involucrados en los asuntos y servicios atendidos</t>
  </si>
  <si>
    <r>
      <rPr>
        <b/>
        <sz val="9"/>
        <rFont val="Arial"/>
        <family val="2"/>
      </rPr>
      <t xml:space="preserve">¿Contaba con el sistema de información para el registro de sus actividades?
</t>
    </r>
    <r>
      <rPr>
        <i/>
        <sz val="8"/>
        <rFont val="Arial"/>
        <family val="2"/>
      </rPr>
      <t>(1. Sí / 2. No / 9. No se sabe)</t>
    </r>
  </si>
  <si>
    <r>
      <t xml:space="preserve">Catálogo de tipo de información recopilada
</t>
    </r>
    <r>
      <rPr>
        <b/>
        <i/>
        <sz val="8"/>
        <rFont val="Arial"/>
        <family val="2"/>
      </rPr>
      <t>(sistemas de información sobre los defensores públicos y/o asesores jurídicos)</t>
    </r>
  </si>
  <si>
    <t>Recuperación de cuestionario físico con información completa y definitiva, con firma y sello.</t>
  </si>
  <si>
    <t>Sistemas de información</t>
  </si>
  <si>
    <t>Se refiere al conjunto de componentes interconectados que permiten captar, procesar, administrar y almacenar información relevante para los procesos desempeñados por determinada institución.</t>
  </si>
  <si>
    <t>X</t>
  </si>
  <si>
    <t>""</t>
  </si>
  <si>
    <t>max</t>
  </si>
  <si>
    <t>min</t>
  </si>
  <si>
    <t>HOMBRES</t>
  </si>
  <si>
    <t>MUJERES</t>
  </si>
  <si>
    <t>total</t>
  </si>
  <si>
    <t>sum</t>
  </si>
  <si>
    <t xml:space="preserve">NS </t>
  </si>
  <si>
    <t>comp</t>
  </si>
  <si>
    <t>SUMA</t>
  </si>
  <si>
    <t>NS</t>
  </si>
  <si>
    <t>COMP</t>
  </si>
  <si>
    <t>ns</t>
  </si>
  <si>
    <t>suma</t>
  </si>
  <si>
    <t>Comp</t>
  </si>
  <si>
    <t>blancos</t>
  </si>
  <si>
    <t>H</t>
  </si>
  <si>
    <t>M</t>
  </si>
  <si>
    <t>OTRO</t>
  </si>
  <si>
    <t>"</t>
  </si>
  <si>
    <t>P4</t>
  </si>
  <si>
    <t>defensores SPA</t>
  </si>
  <si>
    <t>defensores SIJPA</t>
  </si>
  <si>
    <t>P13</t>
  </si>
  <si>
    <t>T</t>
  </si>
  <si>
    <t>desagregado</t>
  </si>
  <si>
    <t>P18</t>
  </si>
  <si>
    <t>P20</t>
  </si>
  <si>
    <t>Num&gt;total</t>
  </si>
  <si>
    <t>presup 0</t>
  </si>
  <si>
    <t>pos</t>
  </si>
  <si>
    <t>presupuesto cero</t>
  </si>
  <si>
    <t>inmuebles cero</t>
  </si>
  <si>
    <t>vehiculos cero</t>
  </si>
  <si>
    <t>lineas cero</t>
  </si>
  <si>
    <t>aparatos &lt; lineas</t>
  </si>
  <si>
    <t>COMPUS CERO</t>
  </si>
  <si>
    <t>internet &lt; compus</t>
  </si>
  <si>
    <t>correcto  NS?</t>
  </si>
  <si>
    <t>Asuntos</t>
  </si>
  <si>
    <t>P29</t>
  </si>
  <si>
    <t>NA P31</t>
  </si>
  <si>
    <t>PENAL</t>
  </si>
  <si>
    <t>condicion igual</t>
  </si>
  <si>
    <t>adolescentes</t>
  </si>
  <si>
    <t>Consist cat</t>
  </si>
  <si>
    <t>P31</t>
  </si>
  <si>
    <t>GENERAL</t>
  </si>
  <si>
    <t>x interv</t>
  </si>
  <si>
    <t>p34</t>
  </si>
  <si>
    <t>P34 X TIPO PROC</t>
  </si>
  <si>
    <t>p31</t>
  </si>
  <si>
    <t>P36</t>
  </si>
  <si>
    <t>P39 H</t>
  </si>
  <si>
    <t>P39 M</t>
  </si>
  <si>
    <t>P39 T</t>
  </si>
  <si>
    <t>renglones en blanco</t>
  </si>
  <si>
    <t>NI</t>
  </si>
  <si>
    <t>contara(rango despues de ni)</t>
  </si>
  <si>
    <t>suma (rango despues de ni)</t>
  </si>
  <si>
    <t>contar ns (rango despues de ni)</t>
  </si>
  <si>
    <t>contar ceros (rango despues de ni)</t>
  </si>
  <si>
    <t>celda ni</t>
  </si>
  <si>
    <t>comprobación</t>
  </si>
  <si>
    <t>AFIC &gt; AFI</t>
  </si>
  <si>
    <t>BLANCOS</t>
  </si>
  <si>
    <t>P26</t>
  </si>
  <si>
    <t>consist</t>
  </si>
  <si>
    <t>DESAGREGADOS</t>
  </si>
  <si>
    <t>consist cat</t>
  </si>
  <si>
    <t>SUM</t>
  </si>
  <si>
    <t>ENTIDAD</t>
  </si>
  <si>
    <t>NUM</t>
  </si>
  <si>
    <t>Aguascalientes</t>
  </si>
  <si>
    <t>201</t>
  </si>
  <si>
    <t>Baja California</t>
  </si>
  <si>
    <t>202</t>
  </si>
  <si>
    <t>Baja California Sur</t>
  </si>
  <si>
    <t>203</t>
  </si>
  <si>
    <t>Campeche</t>
  </si>
  <si>
    <t>204</t>
  </si>
  <si>
    <t>Coahuila de Zaragoza</t>
  </si>
  <si>
    <t>205</t>
  </si>
  <si>
    <t>Colima</t>
  </si>
  <si>
    <t>206</t>
  </si>
  <si>
    <t>Chiapas</t>
  </si>
  <si>
    <t>207</t>
  </si>
  <si>
    <t>Chihuahua</t>
  </si>
  <si>
    <t>208</t>
  </si>
  <si>
    <t>Ciudad de México</t>
  </si>
  <si>
    <t>209</t>
  </si>
  <si>
    <t>Durango</t>
  </si>
  <si>
    <t>210</t>
  </si>
  <si>
    <t>Guanajuato</t>
  </si>
  <si>
    <t>211</t>
  </si>
  <si>
    <t>Guerrero</t>
  </si>
  <si>
    <t>212</t>
  </si>
  <si>
    <t>Hidalgo</t>
  </si>
  <si>
    <t>213</t>
  </si>
  <si>
    <t>Jalisco</t>
  </si>
  <si>
    <t>214</t>
  </si>
  <si>
    <t>México</t>
  </si>
  <si>
    <t>215</t>
  </si>
  <si>
    <t>Michoacán de Ocampo</t>
  </si>
  <si>
    <t>216</t>
  </si>
  <si>
    <t>Morelos</t>
  </si>
  <si>
    <t>217</t>
  </si>
  <si>
    <t>Nayarit</t>
  </si>
  <si>
    <t>218</t>
  </si>
  <si>
    <t>Nuevo León</t>
  </si>
  <si>
    <t>219</t>
  </si>
  <si>
    <t>Oaxaca</t>
  </si>
  <si>
    <t>220</t>
  </si>
  <si>
    <t>Puebla</t>
  </si>
  <si>
    <t>221</t>
  </si>
  <si>
    <t>Querétaro</t>
  </si>
  <si>
    <t>222</t>
  </si>
  <si>
    <t>Quintana Roo</t>
  </si>
  <si>
    <t>223</t>
  </si>
  <si>
    <t>San Luis Potosí</t>
  </si>
  <si>
    <t>224</t>
  </si>
  <si>
    <t>Sinaloa</t>
  </si>
  <si>
    <t>225</t>
  </si>
  <si>
    <t>Sonora</t>
  </si>
  <si>
    <t>226</t>
  </si>
  <si>
    <t>Tabasco</t>
  </si>
  <si>
    <t>227</t>
  </si>
  <si>
    <t>Tamaulipas</t>
  </si>
  <si>
    <t>228</t>
  </si>
  <si>
    <t>Tlaxcala</t>
  </si>
  <si>
    <t>229</t>
  </si>
  <si>
    <t>Veracruz de Ignacio de la Llave</t>
  </si>
  <si>
    <t>230</t>
  </si>
  <si>
    <t>Yucatán</t>
  </si>
  <si>
    <t>231</t>
  </si>
  <si>
    <t>Zacatecas</t>
  </si>
  <si>
    <t>232</t>
  </si>
  <si>
    <t>Lista</t>
  </si>
  <si>
    <t>Espacio</t>
  </si>
  <si>
    <t>Nombre</t>
  </si>
  <si>
    <t xml:space="preserve"> </t>
  </si>
  <si>
    <t>nueva clave</t>
  </si>
  <si>
    <t>CVE_ENT</t>
  </si>
  <si>
    <t>NOM_ENT</t>
  </si>
  <si>
    <t>FOLIO</t>
  </si>
  <si>
    <t>NOM_MUN</t>
  </si>
  <si>
    <t>01-1</t>
  </si>
  <si>
    <t>01</t>
  </si>
  <si>
    <t>01001</t>
  </si>
  <si>
    <t>01-2</t>
  </si>
  <si>
    <t>01002</t>
  </si>
  <si>
    <t>Asientos</t>
  </si>
  <si>
    <t>01-3</t>
  </si>
  <si>
    <t>01003</t>
  </si>
  <si>
    <t>Calvillo</t>
  </si>
  <si>
    <t>01-4</t>
  </si>
  <si>
    <t>01004</t>
  </si>
  <si>
    <t>Cosío</t>
  </si>
  <si>
    <t>01-5</t>
  </si>
  <si>
    <t>01005</t>
  </si>
  <si>
    <t>Jesús María</t>
  </si>
  <si>
    <t>01-6</t>
  </si>
  <si>
    <t>01006</t>
  </si>
  <si>
    <t>Pabellón de Arteaga</t>
  </si>
  <si>
    <t>01-7</t>
  </si>
  <si>
    <t>01007</t>
  </si>
  <si>
    <t>Rincón de Romos</t>
  </si>
  <si>
    <t>01-8</t>
  </si>
  <si>
    <t>01008</t>
  </si>
  <si>
    <t>San José de Gracia</t>
  </si>
  <si>
    <t>01-9</t>
  </si>
  <si>
    <t>01009</t>
  </si>
  <si>
    <t>Tepezalá</t>
  </si>
  <si>
    <t>01-10</t>
  </si>
  <si>
    <t>01010</t>
  </si>
  <si>
    <t>El Llano</t>
  </si>
  <si>
    <t>01-11</t>
  </si>
  <si>
    <t>01011</t>
  </si>
  <si>
    <t>San Francisco de los Romo</t>
  </si>
  <si>
    <t>02-1</t>
  </si>
  <si>
    <t>02</t>
  </si>
  <si>
    <t>02001</t>
  </si>
  <si>
    <t>Ensenada</t>
  </si>
  <si>
    <t>02-2</t>
  </si>
  <si>
    <t>02002</t>
  </si>
  <si>
    <t>Mexicali</t>
  </si>
  <si>
    <t>02-3</t>
  </si>
  <si>
    <t>02003</t>
  </si>
  <si>
    <t>Tecate</t>
  </si>
  <si>
    <t>02-4</t>
  </si>
  <si>
    <t>02004</t>
  </si>
  <si>
    <t>Tijuana</t>
  </si>
  <si>
    <t>02-5</t>
  </si>
  <si>
    <t>02005</t>
  </si>
  <si>
    <t>Playas de Rosarito</t>
  </si>
  <si>
    <t>03-1</t>
  </si>
  <si>
    <t>03</t>
  </si>
  <si>
    <t>03001</t>
  </si>
  <si>
    <t>Comondú</t>
  </si>
  <si>
    <t>03-2</t>
  </si>
  <si>
    <t>03002</t>
  </si>
  <si>
    <t>Mulegé</t>
  </si>
  <si>
    <t>03-3</t>
  </si>
  <si>
    <t>03003</t>
  </si>
  <si>
    <t>La Paz</t>
  </si>
  <si>
    <t>03-4</t>
  </si>
  <si>
    <t>03008</t>
  </si>
  <si>
    <t>Los Cabos</t>
  </si>
  <si>
    <t>03-5</t>
  </si>
  <si>
    <t>03009</t>
  </si>
  <si>
    <t>Loreto</t>
  </si>
  <si>
    <t>04-1</t>
  </si>
  <si>
    <t>04</t>
  </si>
  <si>
    <t>04001</t>
  </si>
  <si>
    <t>Calkiní</t>
  </si>
  <si>
    <t>04-2</t>
  </si>
  <si>
    <t>04002</t>
  </si>
  <si>
    <t>04-3</t>
  </si>
  <si>
    <t>04003</t>
  </si>
  <si>
    <t>Carmen</t>
  </si>
  <si>
    <t>04-4</t>
  </si>
  <si>
    <t>04004</t>
  </si>
  <si>
    <t>Champotón</t>
  </si>
  <si>
    <t>04-5</t>
  </si>
  <si>
    <t>04005</t>
  </si>
  <si>
    <t>Hecelchakán</t>
  </si>
  <si>
    <t>04-6</t>
  </si>
  <si>
    <t>04006</t>
  </si>
  <si>
    <t>Hopelchén</t>
  </si>
  <si>
    <t>04-7</t>
  </si>
  <si>
    <t>04007</t>
  </si>
  <si>
    <t>Palizada</t>
  </si>
  <si>
    <t>04-8</t>
  </si>
  <si>
    <t>04008</t>
  </si>
  <si>
    <t>Tenabo</t>
  </si>
  <si>
    <t>04-9</t>
  </si>
  <si>
    <t>04009</t>
  </si>
  <si>
    <t>Escárcega</t>
  </si>
  <si>
    <t>04-10</t>
  </si>
  <si>
    <t>04010</t>
  </si>
  <si>
    <t>Calakmul</t>
  </si>
  <si>
    <t>04-11</t>
  </si>
  <si>
    <t>04011</t>
  </si>
  <si>
    <t>Candelaria</t>
  </si>
  <si>
    <t>05-1</t>
  </si>
  <si>
    <t>05</t>
  </si>
  <si>
    <t>05001</t>
  </si>
  <si>
    <t>Abasolo</t>
  </si>
  <si>
    <t>05-2</t>
  </si>
  <si>
    <t>05002</t>
  </si>
  <si>
    <t>Acuña</t>
  </si>
  <si>
    <t>05-3</t>
  </si>
  <si>
    <t>05003</t>
  </si>
  <si>
    <t>Allende</t>
  </si>
  <si>
    <t>05-4</t>
  </si>
  <si>
    <t>05004</t>
  </si>
  <si>
    <t>Arteaga</t>
  </si>
  <si>
    <t>05-5</t>
  </si>
  <si>
    <t>05005</t>
  </si>
  <si>
    <t>Candela</t>
  </si>
  <si>
    <t>05-6</t>
  </si>
  <si>
    <t>05006</t>
  </si>
  <si>
    <t>Castaños</t>
  </si>
  <si>
    <t>05-7</t>
  </si>
  <si>
    <t>05007</t>
  </si>
  <si>
    <t>Cuatro Ciénegas</t>
  </si>
  <si>
    <t>05-8</t>
  </si>
  <si>
    <t>05008</t>
  </si>
  <si>
    <t>Escobedo</t>
  </si>
  <si>
    <t>05-9</t>
  </si>
  <si>
    <t>05009</t>
  </si>
  <si>
    <t>Francisco I. Madero</t>
  </si>
  <si>
    <t>05-10</t>
  </si>
  <si>
    <t>05010</t>
  </si>
  <si>
    <t>Frontera</t>
  </si>
  <si>
    <t>05-11</t>
  </si>
  <si>
    <t>05011</t>
  </si>
  <si>
    <t>General Cepeda</t>
  </si>
  <si>
    <t>05-12</t>
  </si>
  <si>
    <t>05012</t>
  </si>
  <si>
    <t>05-13</t>
  </si>
  <si>
    <t>05013</t>
  </si>
  <si>
    <t>05-14</t>
  </si>
  <si>
    <t>05014</t>
  </si>
  <si>
    <t>Jiménez</t>
  </si>
  <si>
    <t>05-15</t>
  </si>
  <si>
    <t>05015</t>
  </si>
  <si>
    <t>Juárez</t>
  </si>
  <si>
    <t>05-16</t>
  </si>
  <si>
    <t>05016</t>
  </si>
  <si>
    <t>Lamadrid</t>
  </si>
  <si>
    <t>05-17</t>
  </si>
  <si>
    <t>05017</t>
  </si>
  <si>
    <t>Matamoros</t>
  </si>
  <si>
    <t>05-18</t>
  </si>
  <si>
    <t>05018</t>
  </si>
  <si>
    <t>Monclova</t>
  </si>
  <si>
    <t>05-19</t>
  </si>
  <si>
    <t>05019</t>
  </si>
  <si>
    <t>05-20</t>
  </si>
  <si>
    <t>05020</t>
  </si>
  <si>
    <t>Múzquiz</t>
  </si>
  <si>
    <t>05-21</t>
  </si>
  <si>
    <t>05021</t>
  </si>
  <si>
    <t>Nadadores</t>
  </si>
  <si>
    <t>05-22</t>
  </si>
  <si>
    <t>05022</t>
  </si>
  <si>
    <t>Nava</t>
  </si>
  <si>
    <t>05-23</t>
  </si>
  <si>
    <t>05023</t>
  </si>
  <si>
    <t>Ocampo</t>
  </si>
  <si>
    <t>05-24</t>
  </si>
  <si>
    <t>05024</t>
  </si>
  <si>
    <t>Parras</t>
  </si>
  <si>
    <t>05-25</t>
  </si>
  <si>
    <t>05025</t>
  </si>
  <si>
    <t>Piedras Negras</t>
  </si>
  <si>
    <t>05-26</t>
  </si>
  <si>
    <t>05026</t>
  </si>
  <si>
    <t>Progreso</t>
  </si>
  <si>
    <t>05-27</t>
  </si>
  <si>
    <t>05027</t>
  </si>
  <si>
    <t>Ramos Arizpe</t>
  </si>
  <si>
    <t>05-28</t>
  </si>
  <si>
    <t>05028</t>
  </si>
  <si>
    <t>Sabinas</t>
  </si>
  <si>
    <t>05-29</t>
  </si>
  <si>
    <t>05029</t>
  </si>
  <si>
    <t>Sacramento</t>
  </si>
  <si>
    <t>05-30</t>
  </si>
  <si>
    <t>05030</t>
  </si>
  <si>
    <t>Saltillo</t>
  </si>
  <si>
    <t>05-31</t>
  </si>
  <si>
    <t>05031</t>
  </si>
  <si>
    <t>San Buenaventura</t>
  </si>
  <si>
    <t>05-32</t>
  </si>
  <si>
    <t>05032</t>
  </si>
  <si>
    <t>San Juan de Sabinas</t>
  </si>
  <si>
    <t>05-33</t>
  </si>
  <si>
    <t>05033</t>
  </si>
  <si>
    <t>San Pedro</t>
  </si>
  <si>
    <t>05-34</t>
  </si>
  <si>
    <t>05034</t>
  </si>
  <si>
    <t>Sierra Mojada</t>
  </si>
  <si>
    <t>05-35</t>
  </si>
  <si>
    <t>05035</t>
  </si>
  <si>
    <t>Torreón</t>
  </si>
  <si>
    <t>05-36</t>
  </si>
  <si>
    <t>05036</t>
  </si>
  <si>
    <t>Viesca</t>
  </si>
  <si>
    <t>05-37</t>
  </si>
  <si>
    <t>05037</t>
  </si>
  <si>
    <t>Villa Unión</t>
  </si>
  <si>
    <t>05-38</t>
  </si>
  <si>
    <t>05038</t>
  </si>
  <si>
    <t>Zaragoza</t>
  </si>
  <si>
    <t>06-1</t>
  </si>
  <si>
    <t>06</t>
  </si>
  <si>
    <t>06001</t>
  </si>
  <si>
    <t>Armería</t>
  </si>
  <si>
    <t>06-2</t>
  </si>
  <si>
    <t>06002</t>
  </si>
  <si>
    <t>06-3</t>
  </si>
  <si>
    <t>06003</t>
  </si>
  <si>
    <t>Comala</t>
  </si>
  <si>
    <t>06-4</t>
  </si>
  <si>
    <t>06004</t>
  </si>
  <si>
    <t>Coquimatlán</t>
  </si>
  <si>
    <t>06-5</t>
  </si>
  <si>
    <t>06005</t>
  </si>
  <si>
    <t>Cuauhtémoc</t>
  </si>
  <si>
    <t>06-6</t>
  </si>
  <si>
    <t>06006</t>
  </si>
  <si>
    <t>Ixtlahuacán</t>
  </si>
  <si>
    <t>06-7</t>
  </si>
  <si>
    <t>06007</t>
  </si>
  <si>
    <t>Manzanillo</t>
  </si>
  <si>
    <t>06-8</t>
  </si>
  <si>
    <t>06008</t>
  </si>
  <si>
    <t>Minatitlán</t>
  </si>
  <si>
    <t>06-9</t>
  </si>
  <si>
    <t>06009</t>
  </si>
  <si>
    <t>Tecomán</t>
  </si>
  <si>
    <t>06-10</t>
  </si>
  <si>
    <t>06010</t>
  </si>
  <si>
    <t>Villa de Álvarez</t>
  </si>
  <si>
    <t>07-1</t>
  </si>
  <si>
    <t>07</t>
  </si>
  <si>
    <t>07001</t>
  </si>
  <si>
    <t>Acacoyagua</t>
  </si>
  <si>
    <t>07-2</t>
  </si>
  <si>
    <t>07002</t>
  </si>
  <si>
    <t>Acala</t>
  </si>
  <si>
    <t>07-3</t>
  </si>
  <si>
    <t>07003</t>
  </si>
  <si>
    <t>Acapetahua</t>
  </si>
  <si>
    <t>07-4</t>
  </si>
  <si>
    <t>07004</t>
  </si>
  <si>
    <t>Altamirano</t>
  </si>
  <si>
    <t>07-5</t>
  </si>
  <si>
    <t>07005</t>
  </si>
  <si>
    <t>Amatán</t>
  </si>
  <si>
    <t>07-6</t>
  </si>
  <si>
    <t>07006</t>
  </si>
  <si>
    <t>Amatenango de la Frontera</t>
  </si>
  <si>
    <t>07-7</t>
  </si>
  <si>
    <t>07007</t>
  </si>
  <si>
    <t>Amatenango del Valle</t>
  </si>
  <si>
    <t>07-8</t>
  </si>
  <si>
    <t>07008</t>
  </si>
  <si>
    <t>Angel Albino Corzo</t>
  </si>
  <si>
    <t>07-9</t>
  </si>
  <si>
    <t>07009</t>
  </si>
  <si>
    <t>Arriaga</t>
  </si>
  <si>
    <t>07-10</t>
  </si>
  <si>
    <t>07010</t>
  </si>
  <si>
    <t>Bejucal de Ocampo</t>
  </si>
  <si>
    <t>07-11</t>
  </si>
  <si>
    <t>07011</t>
  </si>
  <si>
    <t>Bella Vista</t>
  </si>
  <si>
    <t>07-12</t>
  </si>
  <si>
    <t>07012</t>
  </si>
  <si>
    <t>Berriozábal</t>
  </si>
  <si>
    <t>07-13</t>
  </si>
  <si>
    <t>07013</t>
  </si>
  <si>
    <t>Bochil</t>
  </si>
  <si>
    <t>07-14</t>
  </si>
  <si>
    <t>07014</t>
  </si>
  <si>
    <t>El Bosque</t>
  </si>
  <si>
    <t>07-15</t>
  </si>
  <si>
    <t>07015</t>
  </si>
  <si>
    <t>Cacahoatán</t>
  </si>
  <si>
    <t>07-16</t>
  </si>
  <si>
    <t>07016</t>
  </si>
  <si>
    <t>Catazajá</t>
  </si>
  <si>
    <t>07-17</t>
  </si>
  <si>
    <t>07017</t>
  </si>
  <si>
    <t>Cintalapa</t>
  </si>
  <si>
    <t>07-18</t>
  </si>
  <si>
    <t>07018</t>
  </si>
  <si>
    <t>Coapilla</t>
  </si>
  <si>
    <t>07-19</t>
  </si>
  <si>
    <t>07019</t>
  </si>
  <si>
    <t>Comitán de Domínguez</t>
  </si>
  <si>
    <t>07-20</t>
  </si>
  <si>
    <t>07020</t>
  </si>
  <si>
    <t>La Concordia</t>
  </si>
  <si>
    <t>07-21</t>
  </si>
  <si>
    <t>07021</t>
  </si>
  <si>
    <t>Copainalá</t>
  </si>
  <si>
    <t>07-22</t>
  </si>
  <si>
    <t>07022</t>
  </si>
  <si>
    <t>Chalchihuitán</t>
  </si>
  <si>
    <t>07-23</t>
  </si>
  <si>
    <t>07023</t>
  </si>
  <si>
    <t>Chamula</t>
  </si>
  <si>
    <t>07-24</t>
  </si>
  <si>
    <t>07024</t>
  </si>
  <si>
    <t>Chanal</t>
  </si>
  <si>
    <t>07-25</t>
  </si>
  <si>
    <t>07025</t>
  </si>
  <si>
    <t>Chapultenango</t>
  </si>
  <si>
    <t>07-26</t>
  </si>
  <si>
    <t>07026</t>
  </si>
  <si>
    <t>Chenalhó</t>
  </si>
  <si>
    <t>07-27</t>
  </si>
  <si>
    <t>07027</t>
  </si>
  <si>
    <t>Chiapa de Corzo</t>
  </si>
  <si>
    <t>07-28</t>
  </si>
  <si>
    <t>07028</t>
  </si>
  <si>
    <t>Chiapilla</t>
  </si>
  <si>
    <t>07-29</t>
  </si>
  <si>
    <t>07029</t>
  </si>
  <si>
    <t>Chicoasén</t>
  </si>
  <si>
    <t>07-30</t>
  </si>
  <si>
    <t>07030</t>
  </si>
  <si>
    <t>Chicomuselo</t>
  </si>
  <si>
    <t>07-31</t>
  </si>
  <si>
    <t>07031</t>
  </si>
  <si>
    <t>Chilón</t>
  </si>
  <si>
    <t>07-32</t>
  </si>
  <si>
    <t>07032</t>
  </si>
  <si>
    <t>Escuintla</t>
  </si>
  <si>
    <t>07-33</t>
  </si>
  <si>
    <t>07033</t>
  </si>
  <si>
    <t>Francisco León</t>
  </si>
  <si>
    <t>07-34</t>
  </si>
  <si>
    <t>07034</t>
  </si>
  <si>
    <t>Frontera Comalapa</t>
  </si>
  <si>
    <t>07-35</t>
  </si>
  <si>
    <t>07035</t>
  </si>
  <si>
    <t>Frontera Hidalgo</t>
  </si>
  <si>
    <t>07-36</t>
  </si>
  <si>
    <t>07036</t>
  </si>
  <si>
    <t>La Grandeza</t>
  </si>
  <si>
    <t>07-37</t>
  </si>
  <si>
    <t>07037</t>
  </si>
  <si>
    <t>Huehuetán</t>
  </si>
  <si>
    <t>07-38</t>
  </si>
  <si>
    <t>07038</t>
  </si>
  <si>
    <t>Huixtán</t>
  </si>
  <si>
    <t>07-39</t>
  </si>
  <si>
    <t>07039</t>
  </si>
  <si>
    <t>Huitiupán</t>
  </si>
  <si>
    <t>07-40</t>
  </si>
  <si>
    <t>07040</t>
  </si>
  <si>
    <t>Huixtla</t>
  </si>
  <si>
    <t>07-41</t>
  </si>
  <si>
    <t>07041</t>
  </si>
  <si>
    <t>La Independencia</t>
  </si>
  <si>
    <t>07-42</t>
  </si>
  <si>
    <t>07042</t>
  </si>
  <si>
    <t>Ixhuatán</t>
  </si>
  <si>
    <t>07-43</t>
  </si>
  <si>
    <t>07043</t>
  </si>
  <si>
    <t>Ixtacomitán</t>
  </si>
  <si>
    <t>07-44</t>
  </si>
  <si>
    <t>07044</t>
  </si>
  <si>
    <t>Ixtapa</t>
  </si>
  <si>
    <t>07-45</t>
  </si>
  <si>
    <t>07045</t>
  </si>
  <si>
    <t>Ixtapangajoya</t>
  </si>
  <si>
    <t>07-46</t>
  </si>
  <si>
    <t>07046</t>
  </si>
  <si>
    <t>Jiquipilas</t>
  </si>
  <si>
    <t>07-47</t>
  </si>
  <si>
    <t>07047</t>
  </si>
  <si>
    <t>Jitotol</t>
  </si>
  <si>
    <t>07-48</t>
  </si>
  <si>
    <t>07048</t>
  </si>
  <si>
    <t>07-49</t>
  </si>
  <si>
    <t>07049</t>
  </si>
  <si>
    <t>Larráinzar</t>
  </si>
  <si>
    <t>07-50</t>
  </si>
  <si>
    <t>07050</t>
  </si>
  <si>
    <t>La Libertad</t>
  </si>
  <si>
    <t>07-51</t>
  </si>
  <si>
    <t>07051</t>
  </si>
  <si>
    <t>Mapastepec</t>
  </si>
  <si>
    <t>07-52</t>
  </si>
  <si>
    <t>07052</t>
  </si>
  <si>
    <t>Las Margaritas</t>
  </si>
  <si>
    <t>07-53</t>
  </si>
  <si>
    <t>07053</t>
  </si>
  <si>
    <t>Mazapa de Madero</t>
  </si>
  <si>
    <t>07-54</t>
  </si>
  <si>
    <t>07054</t>
  </si>
  <si>
    <t>Mazatán</t>
  </si>
  <si>
    <t>07-55</t>
  </si>
  <si>
    <t>07055</t>
  </si>
  <si>
    <t>Metapa</t>
  </si>
  <si>
    <t>07-56</t>
  </si>
  <si>
    <t>07056</t>
  </si>
  <si>
    <t>Mitontic</t>
  </si>
  <si>
    <t>07-57</t>
  </si>
  <si>
    <t>07057</t>
  </si>
  <si>
    <t>Motozintla</t>
  </si>
  <si>
    <t>07-58</t>
  </si>
  <si>
    <t>07058</t>
  </si>
  <si>
    <t>Nicolás Ruíz</t>
  </si>
  <si>
    <t>07-59</t>
  </si>
  <si>
    <t>07059</t>
  </si>
  <si>
    <t>Ocosingo</t>
  </si>
  <si>
    <t>07-60</t>
  </si>
  <si>
    <t>07060</t>
  </si>
  <si>
    <t>Ocotepec</t>
  </si>
  <si>
    <t>07-61</t>
  </si>
  <si>
    <t>07061</t>
  </si>
  <si>
    <t>Ocozocoautla de Espinosa</t>
  </si>
  <si>
    <t>07-62</t>
  </si>
  <si>
    <t>07062</t>
  </si>
  <si>
    <t>Ostuacán</t>
  </si>
  <si>
    <t>07-63</t>
  </si>
  <si>
    <t>07063</t>
  </si>
  <si>
    <t>Osumacinta</t>
  </si>
  <si>
    <t>07-64</t>
  </si>
  <si>
    <t>07064</t>
  </si>
  <si>
    <t>Oxchuc</t>
  </si>
  <si>
    <t>07-65</t>
  </si>
  <si>
    <t>07065</t>
  </si>
  <si>
    <t>Palenque</t>
  </si>
  <si>
    <t>07-66</t>
  </si>
  <si>
    <t>07066</t>
  </si>
  <si>
    <t>Pantelhó</t>
  </si>
  <si>
    <t>07-67</t>
  </si>
  <si>
    <t>07067</t>
  </si>
  <si>
    <t>Pantepec</t>
  </si>
  <si>
    <t>07-68</t>
  </si>
  <si>
    <t>07068</t>
  </si>
  <si>
    <t>Pichucalco</t>
  </si>
  <si>
    <t>07-69</t>
  </si>
  <si>
    <t>07069</t>
  </si>
  <si>
    <t>Pijijiapan</t>
  </si>
  <si>
    <t>07-70</t>
  </si>
  <si>
    <t>07070</t>
  </si>
  <si>
    <t>El Porvenir</t>
  </si>
  <si>
    <t>07-71</t>
  </si>
  <si>
    <t>07071</t>
  </si>
  <si>
    <t>Villa Comaltitlán</t>
  </si>
  <si>
    <t>07-72</t>
  </si>
  <si>
    <t>07072</t>
  </si>
  <si>
    <t>Pueblo Nuevo Solistahuacán</t>
  </si>
  <si>
    <t>07-73</t>
  </si>
  <si>
    <t>07073</t>
  </si>
  <si>
    <t>Rayón</t>
  </si>
  <si>
    <t>07-74</t>
  </si>
  <si>
    <t>07074</t>
  </si>
  <si>
    <t>Reforma</t>
  </si>
  <si>
    <t>07-75</t>
  </si>
  <si>
    <t>07075</t>
  </si>
  <si>
    <t>Las Rosas</t>
  </si>
  <si>
    <t>07-76</t>
  </si>
  <si>
    <t>07076</t>
  </si>
  <si>
    <t>Sabanilla</t>
  </si>
  <si>
    <t>07-77</t>
  </si>
  <si>
    <t>07077</t>
  </si>
  <si>
    <t>Salto de Agua</t>
  </si>
  <si>
    <t>07-78</t>
  </si>
  <si>
    <t>07078</t>
  </si>
  <si>
    <t>San Cristóbal de las Casas</t>
  </si>
  <si>
    <t>07-79</t>
  </si>
  <si>
    <t>07079</t>
  </si>
  <si>
    <t>San Fernando</t>
  </si>
  <si>
    <t>07-80</t>
  </si>
  <si>
    <t>07080</t>
  </si>
  <si>
    <t>Siltepec</t>
  </si>
  <si>
    <t>07-81</t>
  </si>
  <si>
    <t>07081</t>
  </si>
  <si>
    <t>Simojovel</t>
  </si>
  <si>
    <t>07-82</t>
  </si>
  <si>
    <t>07082</t>
  </si>
  <si>
    <t>Sitalá</t>
  </si>
  <si>
    <t>07-83</t>
  </si>
  <si>
    <t>07083</t>
  </si>
  <si>
    <t>Socoltenango</t>
  </si>
  <si>
    <t>07-84</t>
  </si>
  <si>
    <t>07084</t>
  </si>
  <si>
    <t>Solosuchiapa</t>
  </si>
  <si>
    <t>07-85</t>
  </si>
  <si>
    <t>07085</t>
  </si>
  <si>
    <t>Soyaló</t>
  </si>
  <si>
    <t>07-86</t>
  </si>
  <si>
    <t>07086</t>
  </si>
  <si>
    <t>Suchiapa</t>
  </si>
  <si>
    <t>07-87</t>
  </si>
  <si>
    <t>07087</t>
  </si>
  <si>
    <t>Suchiate</t>
  </si>
  <si>
    <t>07-88</t>
  </si>
  <si>
    <t>07088</t>
  </si>
  <si>
    <t>Sunuapa</t>
  </si>
  <si>
    <t>07-89</t>
  </si>
  <si>
    <t>07089</t>
  </si>
  <si>
    <t>Tapachula</t>
  </si>
  <si>
    <t>07-90</t>
  </si>
  <si>
    <t>07090</t>
  </si>
  <si>
    <t>Tapalapa</t>
  </si>
  <si>
    <t>07-91</t>
  </si>
  <si>
    <t>07091</t>
  </si>
  <si>
    <t>Tapilula</t>
  </si>
  <si>
    <t>07-92</t>
  </si>
  <si>
    <t>07092</t>
  </si>
  <si>
    <t>Tecpatán</t>
  </si>
  <si>
    <t>07-93</t>
  </si>
  <si>
    <t>07093</t>
  </si>
  <si>
    <t>Tenejapa</t>
  </si>
  <si>
    <t>07-94</t>
  </si>
  <si>
    <t>07094</t>
  </si>
  <si>
    <t>Teopisca</t>
  </si>
  <si>
    <t>07-95</t>
  </si>
  <si>
    <t>07096</t>
  </si>
  <si>
    <t>Tila</t>
  </si>
  <si>
    <t>07-96</t>
  </si>
  <si>
    <t>07097</t>
  </si>
  <si>
    <t>Tonalá</t>
  </si>
  <si>
    <t>07-97</t>
  </si>
  <si>
    <t>07098</t>
  </si>
  <si>
    <t>Totolapa</t>
  </si>
  <si>
    <t>07-98</t>
  </si>
  <si>
    <t>07099</t>
  </si>
  <si>
    <t>La Trinitaria</t>
  </si>
  <si>
    <t>07-99</t>
  </si>
  <si>
    <t>07100</t>
  </si>
  <si>
    <t>Tumbalá</t>
  </si>
  <si>
    <t>07-100</t>
  </si>
  <si>
    <t>07101</t>
  </si>
  <si>
    <t>Tuxtla Gutiérrez</t>
  </si>
  <si>
    <t>07-101</t>
  </si>
  <si>
    <t>07102</t>
  </si>
  <si>
    <t>Tuxtla Chico</t>
  </si>
  <si>
    <t>07-102</t>
  </si>
  <si>
    <t>07103</t>
  </si>
  <si>
    <t>Tuzantán</t>
  </si>
  <si>
    <t>07-103</t>
  </si>
  <si>
    <t>07104</t>
  </si>
  <si>
    <t>Tzimol</t>
  </si>
  <si>
    <t>07-104</t>
  </si>
  <si>
    <t>07105</t>
  </si>
  <si>
    <t>Unión Juárez</t>
  </si>
  <si>
    <t>07-105</t>
  </si>
  <si>
    <t>07106</t>
  </si>
  <si>
    <t>Venustiano Carranza</t>
  </si>
  <si>
    <t>07-106</t>
  </si>
  <si>
    <t>07107</t>
  </si>
  <si>
    <t>Villa Corzo</t>
  </si>
  <si>
    <t>07-107</t>
  </si>
  <si>
    <t>07108</t>
  </si>
  <si>
    <t>Villaflores</t>
  </si>
  <si>
    <t>07-108</t>
  </si>
  <si>
    <t>07109</t>
  </si>
  <si>
    <t>Yajalón</t>
  </si>
  <si>
    <t>07-109</t>
  </si>
  <si>
    <t>07110</t>
  </si>
  <si>
    <t>San Lucas</t>
  </si>
  <si>
    <t>07-110</t>
  </si>
  <si>
    <t>07111</t>
  </si>
  <si>
    <t>Zinacantán</t>
  </si>
  <si>
    <t>07-111</t>
  </si>
  <si>
    <t>07112</t>
  </si>
  <si>
    <t>San Juan Cancuc</t>
  </si>
  <si>
    <t>07-112</t>
  </si>
  <si>
    <t>07113</t>
  </si>
  <si>
    <t>Aldama</t>
  </si>
  <si>
    <t>07-113</t>
  </si>
  <si>
    <t>07114</t>
  </si>
  <si>
    <t>Benemérito de las Américas</t>
  </si>
  <si>
    <t>07-114</t>
  </si>
  <si>
    <t>07115</t>
  </si>
  <si>
    <t>Maravilla Tenejapa</t>
  </si>
  <si>
    <t>07-115</t>
  </si>
  <si>
    <t>07116</t>
  </si>
  <si>
    <t>Marqués de Comillas</t>
  </si>
  <si>
    <t>07-116</t>
  </si>
  <si>
    <t>07117</t>
  </si>
  <si>
    <t>Montecristo de Guerrero</t>
  </si>
  <si>
    <t>07-117</t>
  </si>
  <si>
    <t>07118</t>
  </si>
  <si>
    <t>San Andrés Duraznal</t>
  </si>
  <si>
    <t>07-118</t>
  </si>
  <si>
    <t>07119</t>
  </si>
  <si>
    <t>Santiago el Pinar</t>
  </si>
  <si>
    <t>07-119</t>
  </si>
  <si>
    <t>07120</t>
  </si>
  <si>
    <t>CAPITÁN LUIS ÁNGEL VIDAL</t>
  </si>
  <si>
    <t>07-120</t>
  </si>
  <si>
    <t>07121</t>
  </si>
  <si>
    <t>RINCÓN CHAMULA SAN PEDRO</t>
  </si>
  <si>
    <t>07-121</t>
  </si>
  <si>
    <t>07122</t>
  </si>
  <si>
    <t>EL PARRAL</t>
  </si>
  <si>
    <t>07-122</t>
  </si>
  <si>
    <t>07123</t>
  </si>
  <si>
    <t>EMILIANO ZAPATA</t>
  </si>
  <si>
    <t>07-123</t>
  </si>
  <si>
    <t>07124</t>
  </si>
  <si>
    <t>MEZCALAPA</t>
  </si>
  <si>
    <t>07-124</t>
  </si>
  <si>
    <t>07125</t>
  </si>
  <si>
    <t>HONDURAS DE LA SIERRA</t>
  </si>
  <si>
    <t>08-1</t>
  </si>
  <si>
    <t>08</t>
  </si>
  <si>
    <t>08001</t>
  </si>
  <si>
    <t>Ahumada</t>
  </si>
  <si>
    <t>08-2</t>
  </si>
  <si>
    <t>08002</t>
  </si>
  <si>
    <t>08-3</t>
  </si>
  <si>
    <t>08003</t>
  </si>
  <si>
    <t>08-4</t>
  </si>
  <si>
    <t>08004</t>
  </si>
  <si>
    <t>Aquiles Serdán</t>
  </si>
  <si>
    <t>08-5</t>
  </si>
  <si>
    <t>08005</t>
  </si>
  <si>
    <t>Ascensión</t>
  </si>
  <si>
    <t>08-6</t>
  </si>
  <si>
    <t>08006</t>
  </si>
  <si>
    <t>Bachíniva</t>
  </si>
  <si>
    <t>08-7</t>
  </si>
  <si>
    <t>08007</t>
  </si>
  <si>
    <t>Balleza</t>
  </si>
  <si>
    <t>08-8</t>
  </si>
  <si>
    <t>08008</t>
  </si>
  <si>
    <t>Batopilas</t>
  </si>
  <si>
    <t>08-9</t>
  </si>
  <si>
    <t>08009</t>
  </si>
  <si>
    <t>Bocoyna</t>
  </si>
  <si>
    <t>08-10</t>
  </si>
  <si>
    <t>08010</t>
  </si>
  <si>
    <t>Buenaventura</t>
  </si>
  <si>
    <t>08-11</t>
  </si>
  <si>
    <t>08011</t>
  </si>
  <si>
    <t>Camargo</t>
  </si>
  <si>
    <t>08-12</t>
  </si>
  <si>
    <t>08012</t>
  </si>
  <si>
    <t>Carichí</t>
  </si>
  <si>
    <t>08-13</t>
  </si>
  <si>
    <t>08013</t>
  </si>
  <si>
    <t>Casas Grandes</t>
  </si>
  <si>
    <t>08-14</t>
  </si>
  <si>
    <t>08014</t>
  </si>
  <si>
    <t>Coronado</t>
  </si>
  <si>
    <t>08-15</t>
  </si>
  <si>
    <t>08015</t>
  </si>
  <si>
    <t>Coyame del Sotol</t>
  </si>
  <si>
    <t>08-16</t>
  </si>
  <si>
    <t>08016</t>
  </si>
  <si>
    <t>La Cruz</t>
  </si>
  <si>
    <t>08-17</t>
  </si>
  <si>
    <t>08017</t>
  </si>
  <si>
    <t>08-18</t>
  </si>
  <si>
    <t>08018</t>
  </si>
  <si>
    <t>Cusihuiriachi</t>
  </si>
  <si>
    <t>08-19</t>
  </si>
  <si>
    <t>08019</t>
  </si>
  <si>
    <t>08-20</t>
  </si>
  <si>
    <t>08020</t>
  </si>
  <si>
    <t>Chínipas</t>
  </si>
  <si>
    <t>08-21</t>
  </si>
  <si>
    <t>08021</t>
  </si>
  <si>
    <t>Delicias</t>
  </si>
  <si>
    <t>08-22</t>
  </si>
  <si>
    <t>08022</t>
  </si>
  <si>
    <t>Dr. Belisario Domínguez</t>
  </si>
  <si>
    <t>08-23</t>
  </si>
  <si>
    <t>08023</t>
  </si>
  <si>
    <t>Galeana</t>
  </si>
  <si>
    <t>08-24</t>
  </si>
  <si>
    <t>08024</t>
  </si>
  <si>
    <t>Santa Isabel</t>
  </si>
  <si>
    <t>08-25</t>
  </si>
  <si>
    <t>08025</t>
  </si>
  <si>
    <t>Gómez Farías</t>
  </si>
  <si>
    <t>08-26</t>
  </si>
  <si>
    <t>08026</t>
  </si>
  <si>
    <t>Gran Morelos</t>
  </si>
  <si>
    <t>08-27</t>
  </si>
  <si>
    <t>08027</t>
  </si>
  <si>
    <t>Guachochi</t>
  </si>
  <si>
    <t>08-28</t>
  </si>
  <si>
    <t>08028</t>
  </si>
  <si>
    <t>Guadalupe</t>
  </si>
  <si>
    <t>08-29</t>
  </si>
  <si>
    <t>08029</t>
  </si>
  <si>
    <t>Guadalupe y Calvo</t>
  </si>
  <si>
    <t>08-30</t>
  </si>
  <si>
    <t>08030</t>
  </si>
  <si>
    <t>Guazapares</t>
  </si>
  <si>
    <t>08-31</t>
  </si>
  <si>
    <t>08031</t>
  </si>
  <si>
    <t>08-32</t>
  </si>
  <si>
    <t>08032</t>
  </si>
  <si>
    <t>Hidalgo del Parral</t>
  </si>
  <si>
    <t>08-33</t>
  </si>
  <si>
    <t>08033</t>
  </si>
  <si>
    <t>Huejotitán</t>
  </si>
  <si>
    <t>08-34</t>
  </si>
  <si>
    <t>08034</t>
  </si>
  <si>
    <t>Ignacio Zaragoza</t>
  </si>
  <si>
    <t>08-35</t>
  </si>
  <si>
    <t>08035</t>
  </si>
  <si>
    <t>Janos</t>
  </si>
  <si>
    <t>08-36</t>
  </si>
  <si>
    <t>08036</t>
  </si>
  <si>
    <t>08-37</t>
  </si>
  <si>
    <t>08037</t>
  </si>
  <si>
    <t>08-38</t>
  </si>
  <si>
    <t>08038</t>
  </si>
  <si>
    <t>Julimes</t>
  </si>
  <si>
    <t>08-39</t>
  </si>
  <si>
    <t>08039</t>
  </si>
  <si>
    <t>López</t>
  </si>
  <si>
    <t>08-40</t>
  </si>
  <si>
    <t>08040</t>
  </si>
  <si>
    <t>Madera</t>
  </si>
  <si>
    <t>08-41</t>
  </si>
  <si>
    <t>08041</t>
  </si>
  <si>
    <t>Maguarichi</t>
  </si>
  <si>
    <t>08-42</t>
  </si>
  <si>
    <t>08042</t>
  </si>
  <si>
    <t>Manuel Benavides</t>
  </si>
  <si>
    <t>08-43</t>
  </si>
  <si>
    <t>08043</t>
  </si>
  <si>
    <t>Matachí</t>
  </si>
  <si>
    <t>08-44</t>
  </si>
  <si>
    <t>08044</t>
  </si>
  <si>
    <t>08-45</t>
  </si>
  <si>
    <t>08045</t>
  </si>
  <si>
    <t>Meoqui</t>
  </si>
  <si>
    <t>08-46</t>
  </si>
  <si>
    <t>08046</t>
  </si>
  <si>
    <t>08-47</t>
  </si>
  <si>
    <t>08047</t>
  </si>
  <si>
    <t>Moris</t>
  </si>
  <si>
    <t>08-48</t>
  </si>
  <si>
    <t>08048</t>
  </si>
  <si>
    <t>Namiquipa</t>
  </si>
  <si>
    <t>08-49</t>
  </si>
  <si>
    <t>08049</t>
  </si>
  <si>
    <t>Nonoava</t>
  </si>
  <si>
    <t>08-50</t>
  </si>
  <si>
    <t>08050</t>
  </si>
  <si>
    <t>Nuevo Casas Grandes</t>
  </si>
  <si>
    <t>08-51</t>
  </si>
  <si>
    <t>08051</t>
  </si>
  <si>
    <t>08-52</t>
  </si>
  <si>
    <t>08052</t>
  </si>
  <si>
    <t>Ojinaga</t>
  </si>
  <si>
    <t>08-53</t>
  </si>
  <si>
    <t>08053</t>
  </si>
  <si>
    <t>Praxedis G. Guerrero</t>
  </si>
  <si>
    <t>08-54</t>
  </si>
  <si>
    <t>08054</t>
  </si>
  <si>
    <t>Riva Palacio</t>
  </si>
  <si>
    <t>08-55</t>
  </si>
  <si>
    <t>08055</t>
  </si>
  <si>
    <t>Rosales</t>
  </si>
  <si>
    <t>08-56</t>
  </si>
  <si>
    <t>08056</t>
  </si>
  <si>
    <t>Rosario</t>
  </si>
  <si>
    <t>08-57</t>
  </si>
  <si>
    <t>08057</t>
  </si>
  <si>
    <t>San Francisco de Borja</t>
  </si>
  <si>
    <t>08-58</t>
  </si>
  <si>
    <t>08058</t>
  </si>
  <si>
    <t>San Francisco de Conchos</t>
  </si>
  <si>
    <t>08-59</t>
  </si>
  <si>
    <t>08059</t>
  </si>
  <si>
    <t>San Francisco del Oro</t>
  </si>
  <si>
    <t>08-60</t>
  </si>
  <si>
    <t>08060</t>
  </si>
  <si>
    <t>Santa Bárbara</t>
  </si>
  <si>
    <t>08-61</t>
  </si>
  <si>
    <t>08061</t>
  </si>
  <si>
    <t>Satevó</t>
  </si>
  <si>
    <t>08-62</t>
  </si>
  <si>
    <t>08062</t>
  </si>
  <si>
    <t>Saucillo</t>
  </si>
  <si>
    <t>08-63</t>
  </si>
  <si>
    <t>08063</t>
  </si>
  <si>
    <t>Temósachic</t>
  </si>
  <si>
    <t>08-64</t>
  </si>
  <si>
    <t>08064</t>
  </si>
  <si>
    <t>El Tule</t>
  </si>
  <si>
    <t>08-65</t>
  </si>
  <si>
    <t>08065</t>
  </si>
  <si>
    <t>Urique</t>
  </si>
  <si>
    <t>08-66</t>
  </si>
  <si>
    <t>08066</t>
  </si>
  <si>
    <t>Uruachi</t>
  </si>
  <si>
    <t>08-67</t>
  </si>
  <si>
    <t>08067</t>
  </si>
  <si>
    <t>Valle de Zaragoza</t>
  </si>
  <si>
    <t>09-1</t>
  </si>
  <si>
    <t>09</t>
  </si>
  <si>
    <t>09002</t>
  </si>
  <si>
    <t>Azcapotzalco</t>
  </si>
  <si>
    <t>09-2</t>
  </si>
  <si>
    <t>09003</t>
  </si>
  <si>
    <t>Coyoacán</t>
  </si>
  <si>
    <t>09-3</t>
  </si>
  <si>
    <t>09004</t>
  </si>
  <si>
    <t>Cuajimalpa de Morelos</t>
  </si>
  <si>
    <t>09-4</t>
  </si>
  <si>
    <t>09005</t>
  </si>
  <si>
    <t>Gustavo A. Madero</t>
  </si>
  <si>
    <t>09-5</t>
  </si>
  <si>
    <t>09006</t>
  </si>
  <si>
    <t>Iztacalco</t>
  </si>
  <si>
    <t>09-6</t>
  </si>
  <si>
    <t>09007</t>
  </si>
  <si>
    <t>Iztapalapa</t>
  </si>
  <si>
    <t>09-7</t>
  </si>
  <si>
    <t>09008</t>
  </si>
  <si>
    <t>La Magdalena Contreras</t>
  </si>
  <si>
    <t>09-8</t>
  </si>
  <si>
    <t>09009</t>
  </si>
  <si>
    <t>Milpa Alta</t>
  </si>
  <si>
    <t>09-9</t>
  </si>
  <si>
    <t>09010</t>
  </si>
  <si>
    <t>Álvaro Obregón</t>
  </si>
  <si>
    <t>09-10</t>
  </si>
  <si>
    <t>09011</t>
  </si>
  <si>
    <t>Tláhuac</t>
  </si>
  <si>
    <t>09-11</t>
  </si>
  <si>
    <t>09012</t>
  </si>
  <si>
    <t>Tlalpan</t>
  </si>
  <si>
    <t>09-12</t>
  </si>
  <si>
    <t>09013</t>
  </si>
  <si>
    <t>Xochimilco</t>
  </si>
  <si>
    <t>09-13</t>
  </si>
  <si>
    <t>09014</t>
  </si>
  <si>
    <t>Benito Juárez</t>
  </si>
  <si>
    <t>09-14</t>
  </si>
  <si>
    <t>09015</t>
  </si>
  <si>
    <t>09-15</t>
  </si>
  <si>
    <t>09016</t>
  </si>
  <si>
    <t>Miguel Hidalgo</t>
  </si>
  <si>
    <t>09-16</t>
  </si>
  <si>
    <t>09017</t>
  </si>
  <si>
    <t>10-1</t>
  </si>
  <si>
    <t>10</t>
  </si>
  <si>
    <t>10001</t>
  </si>
  <si>
    <t>Canatlán</t>
  </si>
  <si>
    <t>10-2</t>
  </si>
  <si>
    <t>10002</t>
  </si>
  <si>
    <t>Canelas</t>
  </si>
  <si>
    <t>10-3</t>
  </si>
  <si>
    <t>10003</t>
  </si>
  <si>
    <t>Coneto de Comonfort</t>
  </si>
  <si>
    <t>10-4</t>
  </si>
  <si>
    <t>10004</t>
  </si>
  <si>
    <t>Cuencamé</t>
  </si>
  <si>
    <t>10-5</t>
  </si>
  <si>
    <t>10005</t>
  </si>
  <si>
    <t>10-6</t>
  </si>
  <si>
    <t>10006</t>
  </si>
  <si>
    <t>General Simón Bolívar</t>
  </si>
  <si>
    <t>10-7</t>
  </si>
  <si>
    <t>10007</t>
  </si>
  <si>
    <t>Gómez Palacio</t>
  </si>
  <si>
    <t>10-8</t>
  </si>
  <si>
    <t>10008</t>
  </si>
  <si>
    <t>Guadalupe Victoria</t>
  </si>
  <si>
    <t>10-9</t>
  </si>
  <si>
    <t>10009</t>
  </si>
  <si>
    <t>Guanaceví</t>
  </si>
  <si>
    <t>10-10</t>
  </si>
  <si>
    <t>10010</t>
  </si>
  <si>
    <t>10-11</t>
  </si>
  <si>
    <t>10011</t>
  </si>
  <si>
    <t>Indé</t>
  </si>
  <si>
    <t>10-12</t>
  </si>
  <si>
    <t>10012</t>
  </si>
  <si>
    <t>Lerdo</t>
  </si>
  <si>
    <t>10-13</t>
  </si>
  <si>
    <t>10013</t>
  </si>
  <si>
    <t>Mapimí</t>
  </si>
  <si>
    <t>10-14</t>
  </si>
  <si>
    <t>10014</t>
  </si>
  <si>
    <t>Mezquital</t>
  </si>
  <si>
    <t>10-15</t>
  </si>
  <si>
    <t>10015</t>
  </si>
  <si>
    <t>Nazas</t>
  </si>
  <si>
    <t>10-16</t>
  </si>
  <si>
    <t>10016</t>
  </si>
  <si>
    <t>Nombre de Dios</t>
  </si>
  <si>
    <t>10-17</t>
  </si>
  <si>
    <t>10017</t>
  </si>
  <si>
    <t>10-18</t>
  </si>
  <si>
    <t>10018</t>
  </si>
  <si>
    <t>El Oro</t>
  </si>
  <si>
    <t>10-19</t>
  </si>
  <si>
    <t>10019</t>
  </si>
  <si>
    <t>Otáez</t>
  </si>
  <si>
    <t>10-20</t>
  </si>
  <si>
    <t>10020</t>
  </si>
  <si>
    <t>Pánuco de Coronado</t>
  </si>
  <si>
    <t>10-21</t>
  </si>
  <si>
    <t>10021</t>
  </si>
  <si>
    <t>Peñón Blanco</t>
  </si>
  <si>
    <t>10-22</t>
  </si>
  <si>
    <t>10022</t>
  </si>
  <si>
    <t>Poanas</t>
  </si>
  <si>
    <t>10-23</t>
  </si>
  <si>
    <t>10023</t>
  </si>
  <si>
    <t>Pueblo Nuevo</t>
  </si>
  <si>
    <t>10-24</t>
  </si>
  <si>
    <t>10024</t>
  </si>
  <si>
    <t>Rodeo</t>
  </si>
  <si>
    <t>10-25</t>
  </si>
  <si>
    <t>10025</t>
  </si>
  <si>
    <t>San Bernardo</t>
  </si>
  <si>
    <t>10-26</t>
  </si>
  <si>
    <t>10026</t>
  </si>
  <si>
    <t>San Dimas</t>
  </si>
  <si>
    <t>10-27</t>
  </si>
  <si>
    <t>10027</t>
  </si>
  <si>
    <t>San Juan de Guadalupe</t>
  </si>
  <si>
    <t>10-28</t>
  </si>
  <si>
    <t>10028</t>
  </si>
  <si>
    <t>San Juan del Río</t>
  </si>
  <si>
    <t>10-29</t>
  </si>
  <si>
    <t>10029</t>
  </si>
  <si>
    <t>San Luis del Cordero</t>
  </si>
  <si>
    <t>10-30</t>
  </si>
  <si>
    <t>10030</t>
  </si>
  <si>
    <t>San Pedro del Gallo</t>
  </si>
  <si>
    <t>10-31</t>
  </si>
  <si>
    <t>10031</t>
  </si>
  <si>
    <t>Santa Clara</t>
  </si>
  <si>
    <t>10-32</t>
  </si>
  <si>
    <t>10032</t>
  </si>
  <si>
    <t>Santiago Papasquiaro</t>
  </si>
  <si>
    <t>10-33</t>
  </si>
  <si>
    <t>10033</t>
  </si>
  <si>
    <t>Súchil</t>
  </si>
  <si>
    <t>10-34</t>
  </si>
  <si>
    <t>10034</t>
  </si>
  <si>
    <t>Tamazula</t>
  </si>
  <si>
    <t>10-35</t>
  </si>
  <si>
    <t>10035</t>
  </si>
  <si>
    <t>Tepehuanes</t>
  </si>
  <si>
    <t>10-36</t>
  </si>
  <si>
    <t>10036</t>
  </si>
  <si>
    <t>Tlahualilo</t>
  </si>
  <si>
    <t>10-37</t>
  </si>
  <si>
    <t>10037</t>
  </si>
  <si>
    <t>Topia</t>
  </si>
  <si>
    <t>10-38</t>
  </si>
  <si>
    <t>10038</t>
  </si>
  <si>
    <t>Vicente Guerrero</t>
  </si>
  <si>
    <t>10-39</t>
  </si>
  <si>
    <t>10039</t>
  </si>
  <si>
    <t>Nuevo Ideal</t>
  </si>
  <si>
    <t>11-1</t>
  </si>
  <si>
    <t>11001</t>
  </si>
  <si>
    <t>11-2</t>
  </si>
  <si>
    <t>11002</t>
  </si>
  <si>
    <t>Acámbaro</t>
  </si>
  <si>
    <t>11-3</t>
  </si>
  <si>
    <t>11003</t>
  </si>
  <si>
    <t>San Miguel de Allende</t>
  </si>
  <si>
    <t>11-4</t>
  </si>
  <si>
    <t>11004</t>
  </si>
  <si>
    <t>Apaseo el Alto</t>
  </si>
  <si>
    <t>11-5</t>
  </si>
  <si>
    <t>11005</t>
  </si>
  <si>
    <t>Apaseo el Grande</t>
  </si>
  <si>
    <t>11-6</t>
  </si>
  <si>
    <t>11006</t>
  </si>
  <si>
    <t>Atarjea</t>
  </si>
  <si>
    <t>11-7</t>
  </si>
  <si>
    <t>11007</t>
  </si>
  <si>
    <t>Celaya</t>
  </si>
  <si>
    <t>11-8</t>
  </si>
  <si>
    <t>11008</t>
  </si>
  <si>
    <t>Manuel Doblado</t>
  </si>
  <si>
    <t>11-9</t>
  </si>
  <si>
    <t>11009</t>
  </si>
  <si>
    <t>Comonfort</t>
  </si>
  <si>
    <t>11-10</t>
  </si>
  <si>
    <t>11010</t>
  </si>
  <si>
    <t>Coroneo</t>
  </si>
  <si>
    <t>11-11</t>
  </si>
  <si>
    <t>11011</t>
  </si>
  <si>
    <t>Cortazar</t>
  </si>
  <si>
    <t>11-12</t>
  </si>
  <si>
    <t>11012</t>
  </si>
  <si>
    <t>Cuerámaro</t>
  </si>
  <si>
    <t>11-13</t>
  </si>
  <si>
    <t>11013</t>
  </si>
  <si>
    <t>Doctor Mora</t>
  </si>
  <si>
    <t>11-14</t>
  </si>
  <si>
    <t>11014</t>
  </si>
  <si>
    <t>Dolores Hidalgo Cuna de la Independencia Nacional</t>
  </si>
  <si>
    <t>11-15</t>
  </si>
  <si>
    <t>11015</t>
  </si>
  <si>
    <t>11-16</t>
  </si>
  <si>
    <t>11016</t>
  </si>
  <si>
    <t>Huanímaro</t>
  </si>
  <si>
    <t>11-17</t>
  </si>
  <si>
    <t>11017</t>
  </si>
  <si>
    <t>Irapuato</t>
  </si>
  <si>
    <t>11-18</t>
  </si>
  <si>
    <t>11018</t>
  </si>
  <si>
    <t>Jaral del Progreso</t>
  </si>
  <si>
    <t>11-19</t>
  </si>
  <si>
    <t>11019</t>
  </si>
  <si>
    <t>Jerécuaro</t>
  </si>
  <si>
    <t>11-20</t>
  </si>
  <si>
    <t>11020</t>
  </si>
  <si>
    <t>León</t>
  </si>
  <si>
    <t>11-21</t>
  </si>
  <si>
    <t>11021</t>
  </si>
  <si>
    <t>Moroleón</t>
  </si>
  <si>
    <t>11-22</t>
  </si>
  <si>
    <t>11022</t>
  </si>
  <si>
    <t>11-23</t>
  </si>
  <si>
    <t>11023</t>
  </si>
  <si>
    <t>Pénjamo</t>
  </si>
  <si>
    <t>11-24</t>
  </si>
  <si>
    <t>11024</t>
  </si>
  <si>
    <t>11-25</t>
  </si>
  <si>
    <t>11025</t>
  </si>
  <si>
    <t>Purísima del Rincón</t>
  </si>
  <si>
    <t>11-26</t>
  </si>
  <si>
    <t>11026</t>
  </si>
  <si>
    <t>Romita</t>
  </si>
  <si>
    <t>11-27</t>
  </si>
  <si>
    <t>11027</t>
  </si>
  <si>
    <t>Salamanca</t>
  </si>
  <si>
    <t>11-28</t>
  </si>
  <si>
    <t>11028</t>
  </si>
  <si>
    <t>Salvatierra</t>
  </si>
  <si>
    <t>11-29</t>
  </si>
  <si>
    <t>11029</t>
  </si>
  <si>
    <t>San Diego de la Unión</t>
  </si>
  <si>
    <t>11-30</t>
  </si>
  <si>
    <t>11030</t>
  </si>
  <si>
    <t>San Felipe</t>
  </si>
  <si>
    <t>11-31</t>
  </si>
  <si>
    <t>11031</t>
  </si>
  <si>
    <t>San Francisco del Rincón</t>
  </si>
  <si>
    <t>11-32</t>
  </si>
  <si>
    <t>11032</t>
  </si>
  <si>
    <t>San José Iturbide</t>
  </si>
  <si>
    <t>11-33</t>
  </si>
  <si>
    <t>11033</t>
  </si>
  <si>
    <t>San Luis de la Paz</t>
  </si>
  <si>
    <t>11-34</t>
  </si>
  <si>
    <t>11034</t>
  </si>
  <si>
    <t>Santa Catarina</t>
  </si>
  <si>
    <t>11-35</t>
  </si>
  <si>
    <t>11035</t>
  </si>
  <si>
    <t>Santa Cruz de Juventino Rosas</t>
  </si>
  <si>
    <t>11-36</t>
  </si>
  <si>
    <t>11036</t>
  </si>
  <si>
    <t>Santiago Maravatío</t>
  </si>
  <si>
    <t>11-37</t>
  </si>
  <si>
    <t>11037</t>
  </si>
  <si>
    <t>Silao</t>
  </si>
  <si>
    <t>11-38</t>
  </si>
  <si>
    <t>11038</t>
  </si>
  <si>
    <t>Tarandacuao</t>
  </si>
  <si>
    <t>11-39</t>
  </si>
  <si>
    <t>11039</t>
  </si>
  <si>
    <t>Tarimoro</t>
  </si>
  <si>
    <t>11-40</t>
  </si>
  <si>
    <t>11040</t>
  </si>
  <si>
    <t>Tierra Blanca</t>
  </si>
  <si>
    <t>11-41</t>
  </si>
  <si>
    <t>11041</t>
  </si>
  <si>
    <t>Uriangato</t>
  </si>
  <si>
    <t>11-42</t>
  </si>
  <si>
    <t>11042</t>
  </si>
  <si>
    <t>Valle de Santiago</t>
  </si>
  <si>
    <t>11-43</t>
  </si>
  <si>
    <t>11043</t>
  </si>
  <si>
    <t>Victoria</t>
  </si>
  <si>
    <t>11-44</t>
  </si>
  <si>
    <t>11044</t>
  </si>
  <si>
    <t>Villagrán</t>
  </si>
  <si>
    <t>11-45</t>
  </si>
  <si>
    <t>11045</t>
  </si>
  <si>
    <t>Xichú</t>
  </si>
  <si>
    <t>11-46</t>
  </si>
  <si>
    <t>11046</t>
  </si>
  <si>
    <t>Yuriria</t>
  </si>
  <si>
    <t>12-1</t>
  </si>
  <si>
    <t>12</t>
  </si>
  <si>
    <t>12001</t>
  </si>
  <si>
    <t>Acapulco de Juárez</t>
  </si>
  <si>
    <t>12-2</t>
  </si>
  <si>
    <t>12002</t>
  </si>
  <si>
    <t>Ahuacuotzingo</t>
  </si>
  <si>
    <t>12-3</t>
  </si>
  <si>
    <t>12003</t>
  </si>
  <si>
    <t>Ajuchitlán del Progreso</t>
  </si>
  <si>
    <t>12-4</t>
  </si>
  <si>
    <t>12004</t>
  </si>
  <si>
    <t>Alcozauca de Guerrero</t>
  </si>
  <si>
    <t>12-5</t>
  </si>
  <si>
    <t>12005</t>
  </si>
  <si>
    <t>Alpoyeca</t>
  </si>
  <si>
    <t>12-6</t>
  </si>
  <si>
    <t>12006</t>
  </si>
  <si>
    <t>Apaxtla</t>
  </si>
  <si>
    <t>12-7</t>
  </si>
  <si>
    <t>12007</t>
  </si>
  <si>
    <t>Arcelia</t>
  </si>
  <si>
    <t>12-8</t>
  </si>
  <si>
    <t>12008</t>
  </si>
  <si>
    <t>Atenango del Río</t>
  </si>
  <si>
    <t>12-9</t>
  </si>
  <si>
    <t>12009</t>
  </si>
  <si>
    <t>Atlamajalcingo del Monte</t>
  </si>
  <si>
    <t>12-10</t>
  </si>
  <si>
    <t>12010</t>
  </si>
  <si>
    <t>Atlixtac</t>
  </si>
  <si>
    <t>12-11</t>
  </si>
  <si>
    <t>12011</t>
  </si>
  <si>
    <t>Atoyac de Álvarez</t>
  </si>
  <si>
    <t>12-12</t>
  </si>
  <si>
    <t>12012</t>
  </si>
  <si>
    <t>Ayutla de los Libres</t>
  </si>
  <si>
    <t>12-13</t>
  </si>
  <si>
    <t>12013</t>
  </si>
  <si>
    <t>Azoyú</t>
  </si>
  <si>
    <t>12-14</t>
  </si>
  <si>
    <t>12014</t>
  </si>
  <si>
    <t>12-15</t>
  </si>
  <si>
    <t>12015</t>
  </si>
  <si>
    <t>Buenavista de Cuéllar</t>
  </si>
  <si>
    <t>12-16</t>
  </si>
  <si>
    <t>12016</t>
  </si>
  <si>
    <t>Coahuayutla de José María Izazaga</t>
  </si>
  <si>
    <t>12-17</t>
  </si>
  <si>
    <t>12017</t>
  </si>
  <si>
    <t>Cocula</t>
  </si>
  <si>
    <t>12-18</t>
  </si>
  <si>
    <t>12018</t>
  </si>
  <si>
    <t>Copala</t>
  </si>
  <si>
    <t>12-19</t>
  </si>
  <si>
    <t>12019</t>
  </si>
  <si>
    <t>Copalillo</t>
  </si>
  <si>
    <t>12-20</t>
  </si>
  <si>
    <t>12020</t>
  </si>
  <si>
    <t>Copanatoyac</t>
  </si>
  <si>
    <t>12-21</t>
  </si>
  <si>
    <t>12021</t>
  </si>
  <si>
    <t>Coyuca de Benítez</t>
  </si>
  <si>
    <t>12-22</t>
  </si>
  <si>
    <t>12022</t>
  </si>
  <si>
    <t>Coyuca de Catalán</t>
  </si>
  <si>
    <t>12-23</t>
  </si>
  <si>
    <t>12023</t>
  </si>
  <si>
    <t>Cuajinicuilapa</t>
  </si>
  <si>
    <t>12-24</t>
  </si>
  <si>
    <t>12024</t>
  </si>
  <si>
    <t>Cualác</t>
  </si>
  <si>
    <t>12-25</t>
  </si>
  <si>
    <t>12025</t>
  </si>
  <si>
    <t>Cuautepec</t>
  </si>
  <si>
    <t>12-26</t>
  </si>
  <si>
    <t>12026</t>
  </si>
  <si>
    <t>Cuetzala del Progreso</t>
  </si>
  <si>
    <t>12-27</t>
  </si>
  <si>
    <t>12027</t>
  </si>
  <si>
    <t>Cutzamala de Pinzón</t>
  </si>
  <si>
    <t>12-28</t>
  </si>
  <si>
    <t>12028</t>
  </si>
  <si>
    <t>Chilapa de Álvarez</t>
  </si>
  <si>
    <t>12-29</t>
  </si>
  <si>
    <t>12029</t>
  </si>
  <si>
    <t>Chilpancingo de los Bravo</t>
  </si>
  <si>
    <t>12-30</t>
  </si>
  <si>
    <t>12030</t>
  </si>
  <si>
    <t>Florencio Villarreal</t>
  </si>
  <si>
    <t>12-31</t>
  </si>
  <si>
    <t>12031</t>
  </si>
  <si>
    <t>General Canuto A. Neri</t>
  </si>
  <si>
    <t>12-32</t>
  </si>
  <si>
    <t>12032</t>
  </si>
  <si>
    <t>General Heliodoro Castillo</t>
  </si>
  <si>
    <t>12-33</t>
  </si>
  <si>
    <t>12033</t>
  </si>
  <si>
    <t>Huamuxtitlán</t>
  </si>
  <si>
    <t>12-34</t>
  </si>
  <si>
    <t>12034</t>
  </si>
  <si>
    <t>Huitzuco de los Figueroa</t>
  </si>
  <si>
    <t>12-35</t>
  </si>
  <si>
    <t>12035</t>
  </si>
  <si>
    <t>Iguala de la Independencia</t>
  </si>
  <si>
    <t>12-36</t>
  </si>
  <si>
    <t>12036</t>
  </si>
  <si>
    <t>Igualapa</t>
  </si>
  <si>
    <t>12-37</t>
  </si>
  <si>
    <t>12037</t>
  </si>
  <si>
    <t>Ixcateopan de Cuauhtémoc</t>
  </si>
  <si>
    <t>12-38</t>
  </si>
  <si>
    <t>12038</t>
  </si>
  <si>
    <t>Zihuatanejo de Azueta</t>
  </si>
  <si>
    <t>12-39</t>
  </si>
  <si>
    <t>12039</t>
  </si>
  <si>
    <t>Juan R. Escudero</t>
  </si>
  <si>
    <t>12-40</t>
  </si>
  <si>
    <t>12040</t>
  </si>
  <si>
    <t>Leonardo Bravo</t>
  </si>
  <si>
    <t>12-41</t>
  </si>
  <si>
    <t>12041</t>
  </si>
  <si>
    <t>Malinaltepec</t>
  </si>
  <si>
    <t>12-42</t>
  </si>
  <si>
    <t>12042</t>
  </si>
  <si>
    <t>Mártir de Cuilapan</t>
  </si>
  <si>
    <t>12-43</t>
  </si>
  <si>
    <t>12043</t>
  </si>
  <si>
    <t>Metlatónoc</t>
  </si>
  <si>
    <t>12-44</t>
  </si>
  <si>
    <t>12044</t>
  </si>
  <si>
    <t>Mochitlán</t>
  </si>
  <si>
    <t>12-45</t>
  </si>
  <si>
    <t>12045</t>
  </si>
  <si>
    <t>Olinalá</t>
  </si>
  <si>
    <t>12-46</t>
  </si>
  <si>
    <t>12046</t>
  </si>
  <si>
    <t>Ometepec</t>
  </si>
  <si>
    <t>12-47</t>
  </si>
  <si>
    <t>12047</t>
  </si>
  <si>
    <t>Pedro Ascencio Alquisiras</t>
  </si>
  <si>
    <t>12-48</t>
  </si>
  <si>
    <t>12048</t>
  </si>
  <si>
    <t>Petatlán</t>
  </si>
  <si>
    <t>12-49</t>
  </si>
  <si>
    <t>12049</t>
  </si>
  <si>
    <t>Pilcaya</t>
  </si>
  <si>
    <t>12-50</t>
  </si>
  <si>
    <t>12050</t>
  </si>
  <si>
    <t>Pungarabato</t>
  </si>
  <si>
    <t>12-51</t>
  </si>
  <si>
    <t>12051</t>
  </si>
  <si>
    <t>Quechultenango</t>
  </si>
  <si>
    <t>12-52</t>
  </si>
  <si>
    <t>12052</t>
  </si>
  <si>
    <t>San Luis Acatlán</t>
  </si>
  <si>
    <t>12-53</t>
  </si>
  <si>
    <t>12053</t>
  </si>
  <si>
    <t>San Marcos</t>
  </si>
  <si>
    <t>12-54</t>
  </si>
  <si>
    <t>12054</t>
  </si>
  <si>
    <t>San Miguel Totolapan</t>
  </si>
  <si>
    <t>12-55</t>
  </si>
  <si>
    <t>12055</t>
  </si>
  <si>
    <t>Taxco de Alarcón</t>
  </si>
  <si>
    <t>12-56</t>
  </si>
  <si>
    <t>12056</t>
  </si>
  <si>
    <t>Tecoanapa</t>
  </si>
  <si>
    <t>12-57</t>
  </si>
  <si>
    <t>12057</t>
  </si>
  <si>
    <t>Técpan de Galeana</t>
  </si>
  <si>
    <t>12-58</t>
  </si>
  <si>
    <t>12058</t>
  </si>
  <si>
    <t>Teloloapan</t>
  </si>
  <si>
    <t>12-59</t>
  </si>
  <si>
    <t>12059</t>
  </si>
  <si>
    <t>Tepecoacuilco de Trujano</t>
  </si>
  <si>
    <t>12-60</t>
  </si>
  <si>
    <t>12060</t>
  </si>
  <si>
    <t>Tetipac</t>
  </si>
  <si>
    <t>12-61</t>
  </si>
  <si>
    <t>12061</t>
  </si>
  <si>
    <t>Tixtla de Guerrero</t>
  </si>
  <si>
    <t>12-62</t>
  </si>
  <si>
    <t>12062</t>
  </si>
  <si>
    <t>Tlacoachistlahuaca</t>
  </si>
  <si>
    <t>12-63</t>
  </si>
  <si>
    <t>12063</t>
  </si>
  <si>
    <t>Tlacoapa</t>
  </si>
  <si>
    <t>12-64</t>
  </si>
  <si>
    <t>12064</t>
  </si>
  <si>
    <t>Tlalchapa</t>
  </si>
  <si>
    <t>12-65</t>
  </si>
  <si>
    <t>12065</t>
  </si>
  <si>
    <t>Tlalixtaquilla de Maldonado</t>
  </si>
  <si>
    <t>12-66</t>
  </si>
  <si>
    <t>12066</t>
  </si>
  <si>
    <t>Tlapa de Comonfort</t>
  </si>
  <si>
    <t>12-67</t>
  </si>
  <si>
    <t>12067</t>
  </si>
  <si>
    <t>Tlapehuala</t>
  </si>
  <si>
    <t>12-68</t>
  </si>
  <si>
    <t>12068</t>
  </si>
  <si>
    <t>La Unión de Isidoro Montes de Oca</t>
  </si>
  <si>
    <t>12-69</t>
  </si>
  <si>
    <t>12069</t>
  </si>
  <si>
    <t>Xalpatláhuac</t>
  </si>
  <si>
    <t>12-70</t>
  </si>
  <si>
    <t>12070</t>
  </si>
  <si>
    <t>Xochihuehuetlán</t>
  </si>
  <si>
    <t>12-71</t>
  </si>
  <si>
    <t>12071</t>
  </si>
  <si>
    <t>Xochistlahuaca</t>
  </si>
  <si>
    <t>12-72</t>
  </si>
  <si>
    <t>12072</t>
  </si>
  <si>
    <t>Zapotitlán Tablas</t>
  </si>
  <si>
    <t>12-73</t>
  </si>
  <si>
    <t>12073</t>
  </si>
  <si>
    <t>Zirándaro</t>
  </si>
  <si>
    <t>12-74</t>
  </si>
  <si>
    <t>12074</t>
  </si>
  <si>
    <t>Zitlala</t>
  </si>
  <si>
    <t>12-75</t>
  </si>
  <si>
    <t>12075</t>
  </si>
  <si>
    <t>Eduardo Neri</t>
  </si>
  <si>
    <t>12-76</t>
  </si>
  <si>
    <t>12076</t>
  </si>
  <si>
    <t>Acatepec</t>
  </si>
  <si>
    <t>12-77</t>
  </si>
  <si>
    <t>12077</t>
  </si>
  <si>
    <t>Marquelia</t>
  </si>
  <si>
    <t>12-78</t>
  </si>
  <si>
    <t>12078</t>
  </si>
  <si>
    <t>Cochoapa el Grande</t>
  </si>
  <si>
    <t>12-79</t>
  </si>
  <si>
    <t>12079</t>
  </si>
  <si>
    <t>José Joaquín de Herrera</t>
  </si>
  <si>
    <t>12-80</t>
  </si>
  <si>
    <t>12080</t>
  </si>
  <si>
    <t>Juchitán</t>
  </si>
  <si>
    <t>12-81</t>
  </si>
  <si>
    <t>12081</t>
  </si>
  <si>
    <t>Iliatenco</t>
  </si>
  <si>
    <t>13-1</t>
  </si>
  <si>
    <t>13</t>
  </si>
  <si>
    <t>13001</t>
  </si>
  <si>
    <t>Acatlán</t>
  </si>
  <si>
    <t>13-2</t>
  </si>
  <si>
    <t>13002</t>
  </si>
  <si>
    <t>Acaxochitlán</t>
  </si>
  <si>
    <t>13-3</t>
  </si>
  <si>
    <t>13003</t>
  </si>
  <si>
    <t>Actopan</t>
  </si>
  <si>
    <t>13-4</t>
  </si>
  <si>
    <t>13004</t>
  </si>
  <si>
    <t>Agua Blanca de Iturbide</t>
  </si>
  <si>
    <t>13-5</t>
  </si>
  <si>
    <t>13005</t>
  </si>
  <si>
    <t>Ajacuba</t>
  </si>
  <si>
    <t>13-6</t>
  </si>
  <si>
    <t>13006</t>
  </si>
  <si>
    <t>Alfajayucan</t>
  </si>
  <si>
    <t>13-7</t>
  </si>
  <si>
    <t>13007</t>
  </si>
  <si>
    <t>Almoloya</t>
  </si>
  <si>
    <t>13-8</t>
  </si>
  <si>
    <t>13008</t>
  </si>
  <si>
    <t>Apan</t>
  </si>
  <si>
    <t>13-9</t>
  </si>
  <si>
    <t>13009</t>
  </si>
  <si>
    <t>El Arenal</t>
  </si>
  <si>
    <t>13-10</t>
  </si>
  <si>
    <t>13010</t>
  </si>
  <si>
    <t>Atitalaquia</t>
  </si>
  <si>
    <t>13-11</t>
  </si>
  <si>
    <t>13011</t>
  </si>
  <si>
    <t>Atlapexco</t>
  </si>
  <si>
    <t>13-12</t>
  </si>
  <si>
    <t>13012</t>
  </si>
  <si>
    <t>Atotonilco el Grande</t>
  </si>
  <si>
    <t>13-13</t>
  </si>
  <si>
    <t>13013</t>
  </si>
  <si>
    <t>Atotonilco de Tula</t>
  </si>
  <si>
    <t>13-14</t>
  </si>
  <si>
    <t>13014</t>
  </si>
  <si>
    <t>Calnali</t>
  </si>
  <si>
    <t>13-15</t>
  </si>
  <si>
    <t>13015</t>
  </si>
  <si>
    <t>Cardonal</t>
  </si>
  <si>
    <t>13-16</t>
  </si>
  <si>
    <t>13016</t>
  </si>
  <si>
    <t>Cuautepec de Hinojosa</t>
  </si>
  <si>
    <t>13-17</t>
  </si>
  <si>
    <t>13017</t>
  </si>
  <si>
    <t>Chapantongo</t>
  </si>
  <si>
    <t>13-18</t>
  </si>
  <si>
    <t>13018</t>
  </si>
  <si>
    <t>Chapulhuacán</t>
  </si>
  <si>
    <t>13-19</t>
  </si>
  <si>
    <t>13019</t>
  </si>
  <si>
    <t>Chilcuautla</t>
  </si>
  <si>
    <t>13-20</t>
  </si>
  <si>
    <t>13020</t>
  </si>
  <si>
    <t>Eloxochitlán</t>
  </si>
  <si>
    <t>13-21</t>
  </si>
  <si>
    <t>13021</t>
  </si>
  <si>
    <t>Emiliano Zapata</t>
  </si>
  <si>
    <t>13-22</t>
  </si>
  <si>
    <t>13022</t>
  </si>
  <si>
    <t>Epazoyucan</t>
  </si>
  <si>
    <t>13-23</t>
  </si>
  <si>
    <t>13023</t>
  </si>
  <si>
    <t>13-24</t>
  </si>
  <si>
    <t>13024</t>
  </si>
  <si>
    <t>Huasca de Ocampo</t>
  </si>
  <si>
    <t>13-25</t>
  </si>
  <si>
    <t>13025</t>
  </si>
  <si>
    <t>Huautla</t>
  </si>
  <si>
    <t>13-26</t>
  </si>
  <si>
    <t>13026</t>
  </si>
  <si>
    <t>Huazalingo</t>
  </si>
  <si>
    <t>13-27</t>
  </si>
  <si>
    <t>13027</t>
  </si>
  <si>
    <t>Huehuetla</t>
  </si>
  <si>
    <t>13-28</t>
  </si>
  <si>
    <t>13028</t>
  </si>
  <si>
    <t>Huejutla de Reyes</t>
  </si>
  <si>
    <t>13-29</t>
  </si>
  <si>
    <t>13029</t>
  </si>
  <si>
    <t>Huichapan</t>
  </si>
  <si>
    <t>13-30</t>
  </si>
  <si>
    <t>13030</t>
  </si>
  <si>
    <t>Ixmiquilpan</t>
  </si>
  <si>
    <t>13-31</t>
  </si>
  <si>
    <t>13031</t>
  </si>
  <si>
    <t>Jacala de Ledezma</t>
  </si>
  <si>
    <t>13-32</t>
  </si>
  <si>
    <t>13032</t>
  </si>
  <si>
    <t>Jaltocán</t>
  </si>
  <si>
    <t>13-33</t>
  </si>
  <si>
    <t>13033</t>
  </si>
  <si>
    <t>Juárez Hidalgo</t>
  </si>
  <si>
    <t>13-34</t>
  </si>
  <si>
    <t>13034</t>
  </si>
  <si>
    <t>Lolotla</t>
  </si>
  <si>
    <t>13-35</t>
  </si>
  <si>
    <t>13035</t>
  </si>
  <si>
    <t>Metepec</t>
  </si>
  <si>
    <t>13-36</t>
  </si>
  <si>
    <t>13036</t>
  </si>
  <si>
    <t>San Agustín Metzquititlán</t>
  </si>
  <si>
    <t>13-37</t>
  </si>
  <si>
    <t>13037</t>
  </si>
  <si>
    <t>Metztitlán</t>
  </si>
  <si>
    <t>13-38</t>
  </si>
  <si>
    <t>13038</t>
  </si>
  <si>
    <t>Mineral del Chico</t>
  </si>
  <si>
    <t>13-39</t>
  </si>
  <si>
    <t>13039</t>
  </si>
  <si>
    <t>Mineral del Monte</t>
  </si>
  <si>
    <t>13-40</t>
  </si>
  <si>
    <t>13040</t>
  </si>
  <si>
    <t>La Misión</t>
  </si>
  <si>
    <t>13-41</t>
  </si>
  <si>
    <t>13041</t>
  </si>
  <si>
    <t>Mixquiahuala de Juárez</t>
  </si>
  <si>
    <t>13-42</t>
  </si>
  <si>
    <t>13042</t>
  </si>
  <si>
    <t>Molango de Escamilla</t>
  </si>
  <si>
    <t>13-43</t>
  </si>
  <si>
    <t>13043</t>
  </si>
  <si>
    <t>Nicolás Flores</t>
  </si>
  <si>
    <t>13-44</t>
  </si>
  <si>
    <t>13044</t>
  </si>
  <si>
    <t>Nopala de Villagrán</t>
  </si>
  <si>
    <t>13-45</t>
  </si>
  <si>
    <t>13045</t>
  </si>
  <si>
    <t>Omitlán de Juárez</t>
  </si>
  <si>
    <t>13-46</t>
  </si>
  <si>
    <t>13046</t>
  </si>
  <si>
    <t>San Felipe Orizatlán</t>
  </si>
  <si>
    <t>13-47</t>
  </si>
  <si>
    <t>13047</t>
  </si>
  <si>
    <t>Pacula</t>
  </si>
  <si>
    <t>13-48</t>
  </si>
  <si>
    <t>13048</t>
  </si>
  <si>
    <t>Pachuca de Soto</t>
  </si>
  <si>
    <t>13-49</t>
  </si>
  <si>
    <t>13049</t>
  </si>
  <si>
    <t>Pisaflores</t>
  </si>
  <si>
    <t>13-50</t>
  </si>
  <si>
    <t>13050</t>
  </si>
  <si>
    <t>Progreso de Obregón</t>
  </si>
  <si>
    <t>13-51</t>
  </si>
  <si>
    <t>13051</t>
  </si>
  <si>
    <t>Mineral de la Reforma</t>
  </si>
  <si>
    <t>13-52</t>
  </si>
  <si>
    <t>13052</t>
  </si>
  <si>
    <t>San Agustín Tlaxiaca</t>
  </si>
  <si>
    <t>13-53</t>
  </si>
  <si>
    <t>13053</t>
  </si>
  <si>
    <t>San Bartolo Tutotepec</t>
  </si>
  <si>
    <t>13-54</t>
  </si>
  <si>
    <t>13054</t>
  </si>
  <si>
    <t>San Salvador</t>
  </si>
  <si>
    <t>13-55</t>
  </si>
  <si>
    <t>13055</t>
  </si>
  <si>
    <t>Santiago de Anaya</t>
  </si>
  <si>
    <t>13-56</t>
  </si>
  <si>
    <t>13056</t>
  </si>
  <si>
    <t>Santiago Tulantepec de Lugo Guerrero</t>
  </si>
  <si>
    <t>13-57</t>
  </si>
  <si>
    <t>13057</t>
  </si>
  <si>
    <t>Singuilucan</t>
  </si>
  <si>
    <t>13-58</t>
  </si>
  <si>
    <t>13058</t>
  </si>
  <si>
    <t>Tasquillo</t>
  </si>
  <si>
    <t>13-59</t>
  </si>
  <si>
    <t>13059</t>
  </si>
  <si>
    <t>Tecozautla</t>
  </si>
  <si>
    <t>13-60</t>
  </si>
  <si>
    <t>13060</t>
  </si>
  <si>
    <t>Tenango de Doria</t>
  </si>
  <si>
    <t>13-61</t>
  </si>
  <si>
    <t>13061</t>
  </si>
  <si>
    <t>Tepeapulco</t>
  </si>
  <si>
    <t>13-62</t>
  </si>
  <si>
    <t>13062</t>
  </si>
  <si>
    <t>Tepehuacán de Guerrero</t>
  </si>
  <si>
    <t>13-63</t>
  </si>
  <si>
    <t>13063</t>
  </si>
  <si>
    <t>Tepeji del Río de Ocampo</t>
  </si>
  <si>
    <t>13-64</t>
  </si>
  <si>
    <t>13064</t>
  </si>
  <si>
    <t>Tepetitlán</t>
  </si>
  <si>
    <t>13-65</t>
  </si>
  <si>
    <t>13065</t>
  </si>
  <si>
    <t>Tetepango</t>
  </si>
  <si>
    <t>13-66</t>
  </si>
  <si>
    <t>13066</t>
  </si>
  <si>
    <t>Villa de Tezontepec</t>
  </si>
  <si>
    <t>13-67</t>
  </si>
  <si>
    <t>13067</t>
  </si>
  <si>
    <t>Tezontepec de Aldama</t>
  </si>
  <si>
    <t>13-68</t>
  </si>
  <si>
    <t>13068</t>
  </si>
  <si>
    <t>Tianguistengo</t>
  </si>
  <si>
    <t>13-69</t>
  </si>
  <si>
    <t>13069</t>
  </si>
  <si>
    <t>Tizayuca</t>
  </si>
  <si>
    <t>13-70</t>
  </si>
  <si>
    <t>13070</t>
  </si>
  <si>
    <t>Tlahuelilpan</t>
  </si>
  <si>
    <t>13-71</t>
  </si>
  <si>
    <t>13071</t>
  </si>
  <si>
    <t>Tlahuiltepa</t>
  </si>
  <si>
    <t>13-72</t>
  </si>
  <si>
    <t>13072</t>
  </si>
  <si>
    <t>Tlanalapa</t>
  </si>
  <si>
    <t>13-73</t>
  </si>
  <si>
    <t>13073</t>
  </si>
  <si>
    <t>Tlanchinol</t>
  </si>
  <si>
    <t>13-74</t>
  </si>
  <si>
    <t>13074</t>
  </si>
  <si>
    <t>Tlaxcoapan</t>
  </si>
  <si>
    <t>13-75</t>
  </si>
  <si>
    <t>13075</t>
  </si>
  <si>
    <t>Tolcayuca</t>
  </si>
  <si>
    <t>13-76</t>
  </si>
  <si>
    <t>13076</t>
  </si>
  <si>
    <t>Tula de Allende</t>
  </si>
  <si>
    <t>13-77</t>
  </si>
  <si>
    <t>13077</t>
  </si>
  <si>
    <t>Tulancingo de Bravo</t>
  </si>
  <si>
    <t>13-78</t>
  </si>
  <si>
    <t>13078</t>
  </si>
  <si>
    <t>Xochiatipan</t>
  </si>
  <si>
    <t>13-79</t>
  </si>
  <si>
    <t>13079</t>
  </si>
  <si>
    <t>Xochicoatlán</t>
  </si>
  <si>
    <t>13-80</t>
  </si>
  <si>
    <t>13080</t>
  </si>
  <si>
    <t>Yahualica</t>
  </si>
  <si>
    <t>13-81</t>
  </si>
  <si>
    <t>13081</t>
  </si>
  <si>
    <t>Zacualtipán de Ángeles</t>
  </si>
  <si>
    <t>13-82</t>
  </si>
  <si>
    <t>13082</t>
  </si>
  <si>
    <t>Zapotlán de Juárez</t>
  </si>
  <si>
    <t>13-83</t>
  </si>
  <si>
    <t>13083</t>
  </si>
  <si>
    <t>Zempoala</t>
  </si>
  <si>
    <t>13-84</t>
  </si>
  <si>
    <t>13084</t>
  </si>
  <si>
    <t>Zimapán</t>
  </si>
  <si>
    <t>14-1</t>
  </si>
  <si>
    <t>14</t>
  </si>
  <si>
    <t>14001</t>
  </si>
  <si>
    <t>Acatic</t>
  </si>
  <si>
    <t>14-2</t>
  </si>
  <si>
    <t>14002</t>
  </si>
  <si>
    <t>Acatlán de Juárez</t>
  </si>
  <si>
    <t>14-3</t>
  </si>
  <si>
    <t>14003</t>
  </si>
  <si>
    <t>Ahualulco de Mercado</t>
  </si>
  <si>
    <t>14-4</t>
  </si>
  <si>
    <t>14004</t>
  </si>
  <si>
    <t>Amacueca</t>
  </si>
  <si>
    <t>14-5</t>
  </si>
  <si>
    <t>14005</t>
  </si>
  <si>
    <t>Amatitán</t>
  </si>
  <si>
    <t>14-6</t>
  </si>
  <si>
    <t>14006</t>
  </si>
  <si>
    <t>Ameca</t>
  </si>
  <si>
    <t>14-7</t>
  </si>
  <si>
    <t>14007</t>
  </si>
  <si>
    <t>San Juanito de Escobedo</t>
  </si>
  <si>
    <t>14-8</t>
  </si>
  <si>
    <t>14008</t>
  </si>
  <si>
    <t>Arandas</t>
  </si>
  <si>
    <t>14-9</t>
  </si>
  <si>
    <t>14009</t>
  </si>
  <si>
    <t>14-10</t>
  </si>
  <si>
    <t>14010</t>
  </si>
  <si>
    <t>Atemajac de Brizuela</t>
  </si>
  <si>
    <t>14-11</t>
  </si>
  <si>
    <t>14011</t>
  </si>
  <si>
    <t>Atengo</t>
  </si>
  <si>
    <t>14-12</t>
  </si>
  <si>
    <t>14012</t>
  </si>
  <si>
    <t>Atenguillo</t>
  </si>
  <si>
    <t>14-13</t>
  </si>
  <si>
    <t>14013</t>
  </si>
  <si>
    <t>Atotonilco el Alto</t>
  </si>
  <si>
    <t>14-14</t>
  </si>
  <si>
    <t>14014</t>
  </si>
  <si>
    <t>Atoyac</t>
  </si>
  <si>
    <t>14-15</t>
  </si>
  <si>
    <t>14015</t>
  </si>
  <si>
    <t>Autlán de Navarro</t>
  </si>
  <si>
    <t>14-16</t>
  </si>
  <si>
    <t>14016</t>
  </si>
  <si>
    <t>Ayotlán</t>
  </si>
  <si>
    <t>14-17</t>
  </si>
  <si>
    <t>14017</t>
  </si>
  <si>
    <t>Ayutla</t>
  </si>
  <si>
    <t>14-18</t>
  </si>
  <si>
    <t>14018</t>
  </si>
  <si>
    <t>La Barca</t>
  </si>
  <si>
    <t>14-19</t>
  </si>
  <si>
    <t>14019</t>
  </si>
  <si>
    <t>Bolaños</t>
  </si>
  <si>
    <t>14-20</t>
  </si>
  <si>
    <t>14020</t>
  </si>
  <si>
    <t>Cabo Corrientes</t>
  </si>
  <si>
    <t>14-21</t>
  </si>
  <si>
    <t>14021</t>
  </si>
  <si>
    <t>Casimiro Castillo</t>
  </si>
  <si>
    <t>14-22</t>
  </si>
  <si>
    <t>14022</t>
  </si>
  <si>
    <t>Cihuatlán</t>
  </si>
  <si>
    <t>14-23</t>
  </si>
  <si>
    <t>14023</t>
  </si>
  <si>
    <t>Zapotlán el Grande</t>
  </si>
  <si>
    <t>14-24</t>
  </si>
  <si>
    <t>14024</t>
  </si>
  <si>
    <t>14-25</t>
  </si>
  <si>
    <t>14025</t>
  </si>
  <si>
    <t>Colotlán</t>
  </si>
  <si>
    <t>14-26</t>
  </si>
  <si>
    <t>14026</t>
  </si>
  <si>
    <t>Concepción de Buenos Aires</t>
  </si>
  <si>
    <t>14-27</t>
  </si>
  <si>
    <t>14027</t>
  </si>
  <si>
    <t>Cuautitlán de García Barragán</t>
  </si>
  <si>
    <t>14-28</t>
  </si>
  <si>
    <t>14028</t>
  </si>
  <si>
    <t>Cuautla</t>
  </si>
  <si>
    <t>14-29</t>
  </si>
  <si>
    <t>14029</t>
  </si>
  <si>
    <t>Cuquío</t>
  </si>
  <si>
    <t>14-30</t>
  </si>
  <si>
    <t>14030</t>
  </si>
  <si>
    <t>Chapala</t>
  </si>
  <si>
    <t>14-31</t>
  </si>
  <si>
    <t>14031</t>
  </si>
  <si>
    <t>Chimaltitán</t>
  </si>
  <si>
    <t>14-32</t>
  </si>
  <si>
    <t>14032</t>
  </si>
  <si>
    <t>Chiquilistlán</t>
  </si>
  <si>
    <t>14-33</t>
  </si>
  <si>
    <t>14033</t>
  </si>
  <si>
    <t>Degollado</t>
  </si>
  <si>
    <t>14-34</t>
  </si>
  <si>
    <t>14034</t>
  </si>
  <si>
    <t>Ejutla</t>
  </si>
  <si>
    <t>14-35</t>
  </si>
  <si>
    <t>14035</t>
  </si>
  <si>
    <t>Encarnación de Díaz</t>
  </si>
  <si>
    <t>14-36</t>
  </si>
  <si>
    <t>14036</t>
  </si>
  <si>
    <t>Etzatlán</t>
  </si>
  <si>
    <t>14-37</t>
  </si>
  <si>
    <t>14037</t>
  </si>
  <si>
    <t>El Grullo</t>
  </si>
  <si>
    <t>14-38</t>
  </si>
  <si>
    <t>14038</t>
  </si>
  <si>
    <t>Guachinango</t>
  </si>
  <si>
    <t>14-39</t>
  </si>
  <si>
    <t>14039</t>
  </si>
  <si>
    <t>Guadalajara</t>
  </si>
  <si>
    <t>14-40</t>
  </si>
  <si>
    <t>14040</t>
  </si>
  <si>
    <t>Hostotipaquillo</t>
  </si>
  <si>
    <t>14-41</t>
  </si>
  <si>
    <t>14041</t>
  </si>
  <si>
    <t>Huejúcar</t>
  </si>
  <si>
    <t>14-42</t>
  </si>
  <si>
    <t>14042</t>
  </si>
  <si>
    <t>Huejuquilla el Alto</t>
  </si>
  <si>
    <t>14-43</t>
  </si>
  <si>
    <t>14043</t>
  </si>
  <si>
    <t>La Huerta</t>
  </si>
  <si>
    <t>14-44</t>
  </si>
  <si>
    <t>14044</t>
  </si>
  <si>
    <t>Ixtlahuacán de los Membrillos</t>
  </si>
  <si>
    <t>14-45</t>
  </si>
  <si>
    <t>14045</t>
  </si>
  <si>
    <t>Ixtlahuacán del Río</t>
  </si>
  <si>
    <t>14-46</t>
  </si>
  <si>
    <t>14046</t>
  </si>
  <si>
    <t>Jalostotitlán</t>
  </si>
  <si>
    <t>14-47</t>
  </si>
  <si>
    <t>14047</t>
  </si>
  <si>
    <t>Jamay</t>
  </si>
  <si>
    <t>14-48</t>
  </si>
  <si>
    <t>14048</t>
  </si>
  <si>
    <t>14-49</t>
  </si>
  <si>
    <t>14049</t>
  </si>
  <si>
    <t>Jilotlán de los Dolores</t>
  </si>
  <si>
    <t>14-50</t>
  </si>
  <si>
    <t>14050</t>
  </si>
  <si>
    <t>Jocotepec</t>
  </si>
  <si>
    <t>14-51</t>
  </si>
  <si>
    <t>14051</t>
  </si>
  <si>
    <t>Juanacatlán</t>
  </si>
  <si>
    <t>14-52</t>
  </si>
  <si>
    <t>14052</t>
  </si>
  <si>
    <t>Juchitlán</t>
  </si>
  <si>
    <t>14-53</t>
  </si>
  <si>
    <t>14053</t>
  </si>
  <si>
    <t>Lagos de Moreno</t>
  </si>
  <si>
    <t>14-54</t>
  </si>
  <si>
    <t>14054</t>
  </si>
  <si>
    <t>El Limón</t>
  </si>
  <si>
    <t>14-55</t>
  </si>
  <si>
    <t>14055</t>
  </si>
  <si>
    <t>Magdalena</t>
  </si>
  <si>
    <t>14-56</t>
  </si>
  <si>
    <t>14056</t>
  </si>
  <si>
    <t>Santa María del Oro</t>
  </si>
  <si>
    <t>14-57</t>
  </si>
  <si>
    <t>14057</t>
  </si>
  <si>
    <t>La Manzanilla de la Paz</t>
  </si>
  <si>
    <t>14-58</t>
  </si>
  <si>
    <t>14058</t>
  </si>
  <si>
    <t>Mascota</t>
  </si>
  <si>
    <t>14-59</t>
  </si>
  <si>
    <t>14059</t>
  </si>
  <si>
    <t>Mazamitla</t>
  </si>
  <si>
    <t>14-60</t>
  </si>
  <si>
    <t>14060</t>
  </si>
  <si>
    <t>Mexticacán</t>
  </si>
  <si>
    <t>14-61</t>
  </si>
  <si>
    <t>14061</t>
  </si>
  <si>
    <t>Mezquitic</t>
  </si>
  <si>
    <t>14-62</t>
  </si>
  <si>
    <t>14062</t>
  </si>
  <si>
    <t>Mixtlán</t>
  </si>
  <si>
    <t>14-63</t>
  </si>
  <si>
    <t>14063</t>
  </si>
  <si>
    <t>Ocotlán</t>
  </si>
  <si>
    <t>14-64</t>
  </si>
  <si>
    <t>14064</t>
  </si>
  <si>
    <t>Ojuelos de Jalisco</t>
  </si>
  <si>
    <t>14-65</t>
  </si>
  <si>
    <t>14065</t>
  </si>
  <si>
    <t>Pihuamo</t>
  </si>
  <si>
    <t>14-66</t>
  </si>
  <si>
    <t>14066</t>
  </si>
  <si>
    <t>Poncitlán</t>
  </si>
  <si>
    <t>14-67</t>
  </si>
  <si>
    <t>14067</t>
  </si>
  <si>
    <t>Puerto Vallarta</t>
  </si>
  <si>
    <t>14-68</t>
  </si>
  <si>
    <t>14068</t>
  </si>
  <si>
    <t>Villa Purificación</t>
  </si>
  <si>
    <t>14-69</t>
  </si>
  <si>
    <t>14069</t>
  </si>
  <si>
    <t>Quitupan</t>
  </si>
  <si>
    <t>14-70</t>
  </si>
  <si>
    <t>14070</t>
  </si>
  <si>
    <t>El Salto</t>
  </si>
  <si>
    <t>14-71</t>
  </si>
  <si>
    <t>14071</t>
  </si>
  <si>
    <t>San Cristóbal de la Barranca</t>
  </si>
  <si>
    <t>14-72</t>
  </si>
  <si>
    <t>14072</t>
  </si>
  <si>
    <t>San Diego de Alejandría</t>
  </si>
  <si>
    <t>14-73</t>
  </si>
  <si>
    <t>14073</t>
  </si>
  <si>
    <t>San Juan de los Lagos</t>
  </si>
  <si>
    <t>14-74</t>
  </si>
  <si>
    <t>14074</t>
  </si>
  <si>
    <t>San Julián</t>
  </si>
  <si>
    <t>14-75</t>
  </si>
  <si>
    <t>14075</t>
  </si>
  <si>
    <t>14-76</t>
  </si>
  <si>
    <t>14076</t>
  </si>
  <si>
    <t>San Martín de Bolaños</t>
  </si>
  <si>
    <t>14-77</t>
  </si>
  <si>
    <t>14077</t>
  </si>
  <si>
    <t>San Martín Hidalgo</t>
  </si>
  <si>
    <t>14-78</t>
  </si>
  <si>
    <t>14078</t>
  </si>
  <si>
    <t>San Miguel el Alto</t>
  </si>
  <si>
    <t>14-79</t>
  </si>
  <si>
    <t>14079</t>
  </si>
  <si>
    <t>14-80</t>
  </si>
  <si>
    <t>14080</t>
  </si>
  <si>
    <t>San Sebastián del Oeste</t>
  </si>
  <si>
    <t>14-81</t>
  </si>
  <si>
    <t>14081</t>
  </si>
  <si>
    <t>Santa María de los Ángeles</t>
  </si>
  <si>
    <t>14-82</t>
  </si>
  <si>
    <t>14082</t>
  </si>
  <si>
    <t>Sayula</t>
  </si>
  <si>
    <t>14-83</t>
  </si>
  <si>
    <t>14083</t>
  </si>
  <si>
    <t>Tala</t>
  </si>
  <si>
    <t>14-84</t>
  </si>
  <si>
    <t>14084</t>
  </si>
  <si>
    <t>Talpa de Allende</t>
  </si>
  <si>
    <t>14-85</t>
  </si>
  <si>
    <t>14085</t>
  </si>
  <si>
    <t>Tamazula de Gordiano</t>
  </si>
  <si>
    <t>14-86</t>
  </si>
  <si>
    <t>14086</t>
  </si>
  <si>
    <t>Tapalpa</t>
  </si>
  <si>
    <t>14-87</t>
  </si>
  <si>
    <t>14087</t>
  </si>
  <si>
    <t>Tecalitlán</t>
  </si>
  <si>
    <t>14-88</t>
  </si>
  <si>
    <t>14088</t>
  </si>
  <si>
    <t>Tecolotlán</t>
  </si>
  <si>
    <t>14-89</t>
  </si>
  <si>
    <t>14089</t>
  </si>
  <si>
    <t>Techaluta de Montenegro</t>
  </si>
  <si>
    <t>14-90</t>
  </si>
  <si>
    <t>14090</t>
  </si>
  <si>
    <t>Tenamaxtlán</t>
  </si>
  <si>
    <t>14-91</t>
  </si>
  <si>
    <t>14091</t>
  </si>
  <si>
    <t>Teocaltiche</t>
  </si>
  <si>
    <t>14-92</t>
  </si>
  <si>
    <t>14092</t>
  </si>
  <si>
    <t>Teocuitatlán de Corona</t>
  </si>
  <si>
    <t>14-93</t>
  </si>
  <si>
    <t>14093</t>
  </si>
  <si>
    <t>Tepatitlán de Morelos</t>
  </si>
  <si>
    <t>14-94</t>
  </si>
  <si>
    <t>14094</t>
  </si>
  <si>
    <t>Tequila</t>
  </si>
  <si>
    <t>14-95</t>
  </si>
  <si>
    <t>14095</t>
  </si>
  <si>
    <t>Teuchitlán</t>
  </si>
  <si>
    <t>14-96</t>
  </si>
  <si>
    <t>14096</t>
  </si>
  <si>
    <t>Tizapán el Alto</t>
  </si>
  <si>
    <t>14-97</t>
  </si>
  <si>
    <t>14097</t>
  </si>
  <si>
    <t>Tlajomulco de Zúñiga</t>
  </si>
  <si>
    <t>14-98</t>
  </si>
  <si>
    <t>14098</t>
  </si>
  <si>
    <t>San Pedro Tlaquepaque</t>
  </si>
  <si>
    <t>14-99</t>
  </si>
  <si>
    <t>14099</t>
  </si>
  <si>
    <t>Tolimán</t>
  </si>
  <si>
    <t>14-100</t>
  </si>
  <si>
    <t>14100</t>
  </si>
  <si>
    <t>Tomatlán</t>
  </si>
  <si>
    <t>14-101</t>
  </si>
  <si>
    <t>14101</t>
  </si>
  <si>
    <t>14-102</t>
  </si>
  <si>
    <t>14102</t>
  </si>
  <si>
    <t>Tonaya</t>
  </si>
  <si>
    <t>14-103</t>
  </si>
  <si>
    <t>14103</t>
  </si>
  <si>
    <t>Tonila</t>
  </si>
  <si>
    <t>14-104</t>
  </si>
  <si>
    <t>14104</t>
  </si>
  <si>
    <t>Totatiche</t>
  </si>
  <si>
    <t>14-105</t>
  </si>
  <si>
    <t>14105</t>
  </si>
  <si>
    <t>Tototlán</t>
  </si>
  <si>
    <t>14-106</t>
  </si>
  <si>
    <t>14106</t>
  </si>
  <si>
    <t>Tuxcacuesco</t>
  </si>
  <si>
    <t>14-107</t>
  </si>
  <si>
    <t>14107</t>
  </si>
  <si>
    <t>Tuxcueca</t>
  </si>
  <si>
    <t>14-108</t>
  </si>
  <si>
    <t>14108</t>
  </si>
  <si>
    <t>Tuxpan</t>
  </si>
  <si>
    <t>14-109</t>
  </si>
  <si>
    <t>14109</t>
  </si>
  <si>
    <t>Unión de San Antonio</t>
  </si>
  <si>
    <t>14-110</t>
  </si>
  <si>
    <t>14110</t>
  </si>
  <si>
    <t>Unión de Tula</t>
  </si>
  <si>
    <t>14-111</t>
  </si>
  <si>
    <t>14111</t>
  </si>
  <si>
    <t>Valle de Guadalupe</t>
  </si>
  <si>
    <t>14-112</t>
  </si>
  <si>
    <t>14112</t>
  </si>
  <si>
    <t>Valle de Juárez</t>
  </si>
  <si>
    <t>14-113</t>
  </si>
  <si>
    <t>14113</t>
  </si>
  <si>
    <t>San Gabriel</t>
  </si>
  <si>
    <t>14-114</t>
  </si>
  <si>
    <t>14114</t>
  </si>
  <si>
    <t>Villa Corona</t>
  </si>
  <si>
    <t>14-115</t>
  </si>
  <si>
    <t>14115</t>
  </si>
  <si>
    <t>Villa Guerrero</t>
  </si>
  <si>
    <t>14-116</t>
  </si>
  <si>
    <t>14116</t>
  </si>
  <si>
    <t>Villa Hidalgo</t>
  </si>
  <si>
    <t>14-117</t>
  </si>
  <si>
    <t>14117</t>
  </si>
  <si>
    <t>Cañadas de Obregón</t>
  </si>
  <si>
    <t>14-118</t>
  </si>
  <si>
    <t>14118</t>
  </si>
  <si>
    <t>Yahualica de González Gallo</t>
  </si>
  <si>
    <t>14-119</t>
  </si>
  <si>
    <t>14119</t>
  </si>
  <si>
    <t>Zacoalco de Torres</t>
  </si>
  <si>
    <t>14-120</t>
  </si>
  <si>
    <t>14120</t>
  </si>
  <si>
    <t>Zapopan</t>
  </si>
  <si>
    <t>14-121</t>
  </si>
  <si>
    <t>14121</t>
  </si>
  <si>
    <t>Zapotiltic</t>
  </si>
  <si>
    <t>14-122</t>
  </si>
  <si>
    <t>14122</t>
  </si>
  <si>
    <t>Zapotitlán de Vadillo</t>
  </si>
  <si>
    <t>14-123</t>
  </si>
  <si>
    <t>14123</t>
  </si>
  <si>
    <t>Zapotlán del Rey</t>
  </si>
  <si>
    <t>14-124</t>
  </si>
  <si>
    <t>14124</t>
  </si>
  <si>
    <t>Zapotlanejo</t>
  </si>
  <si>
    <t>14-125</t>
  </si>
  <si>
    <t>14125</t>
  </si>
  <si>
    <t>San Ignacio Cerro Gordo</t>
  </si>
  <si>
    <t>15-1</t>
  </si>
  <si>
    <t>15</t>
  </si>
  <si>
    <t>15002</t>
  </si>
  <si>
    <t>Acolman</t>
  </si>
  <si>
    <t>15-2</t>
  </si>
  <si>
    <t>15009</t>
  </si>
  <si>
    <t>Amecameca</t>
  </si>
  <si>
    <t>15-3</t>
  </si>
  <si>
    <t>15010</t>
  </si>
  <si>
    <t>Apaxco</t>
  </si>
  <si>
    <t>15-4</t>
  </si>
  <si>
    <t>15011</t>
  </si>
  <si>
    <t>Atenco</t>
  </si>
  <si>
    <t>15-5</t>
  </si>
  <si>
    <t>15013</t>
  </si>
  <si>
    <t>Atizapán de zaragoza</t>
  </si>
  <si>
    <t>15-6</t>
  </si>
  <si>
    <t>15015</t>
  </si>
  <si>
    <t>Atlautla</t>
  </si>
  <si>
    <t>15-7</t>
  </si>
  <si>
    <t>15016</t>
  </si>
  <si>
    <t>Axapusco</t>
  </si>
  <si>
    <t>15-8</t>
  </si>
  <si>
    <t>15017</t>
  </si>
  <si>
    <t>Ayapango</t>
  </si>
  <si>
    <t>15-9</t>
  </si>
  <si>
    <t>15020</t>
  </si>
  <si>
    <t>Coacalco de berriozábal</t>
  </si>
  <si>
    <t>15-10</t>
  </si>
  <si>
    <t>15022</t>
  </si>
  <si>
    <t>Cocotitlán</t>
  </si>
  <si>
    <t>15-11</t>
  </si>
  <si>
    <t>15023</t>
  </si>
  <si>
    <t>Coyotepec</t>
  </si>
  <si>
    <t>15-12</t>
  </si>
  <si>
    <t>15024</t>
  </si>
  <si>
    <t>Cuautitlán</t>
  </si>
  <si>
    <t>15-13</t>
  </si>
  <si>
    <t>15025</t>
  </si>
  <si>
    <t>Chalco</t>
  </si>
  <si>
    <t>15-14</t>
  </si>
  <si>
    <t>15028</t>
  </si>
  <si>
    <t>Chiautla</t>
  </si>
  <si>
    <t>15-15</t>
  </si>
  <si>
    <t>15029</t>
  </si>
  <si>
    <t>Chicoloapan</t>
  </si>
  <si>
    <t>15-16</t>
  </si>
  <si>
    <t>15030</t>
  </si>
  <si>
    <t>Chiconcuac</t>
  </si>
  <si>
    <t>15-17</t>
  </si>
  <si>
    <t>15031</t>
  </si>
  <si>
    <t>Chimalhuacán</t>
  </si>
  <si>
    <t>15-18</t>
  </si>
  <si>
    <t>15033</t>
  </si>
  <si>
    <t>Ecatepec de Morelos</t>
  </si>
  <si>
    <t>15-19</t>
  </si>
  <si>
    <t>15034</t>
  </si>
  <si>
    <t>Ecatzingo</t>
  </si>
  <si>
    <t>15-20</t>
  </si>
  <si>
    <t>15035</t>
  </si>
  <si>
    <t>Huehuetoca</t>
  </si>
  <si>
    <t>15-21</t>
  </si>
  <si>
    <t>15036</t>
  </si>
  <si>
    <t>Hueypoxtla</t>
  </si>
  <si>
    <t>15-22</t>
  </si>
  <si>
    <t>15037</t>
  </si>
  <si>
    <t>Huixquilucan</t>
  </si>
  <si>
    <t>15-23</t>
  </si>
  <si>
    <t>15039</t>
  </si>
  <si>
    <t>Ixtapaluca</t>
  </si>
  <si>
    <t>15-24</t>
  </si>
  <si>
    <t>15044</t>
  </si>
  <si>
    <t>Jaltenco</t>
  </si>
  <si>
    <t>15-25</t>
  </si>
  <si>
    <t>15050</t>
  </si>
  <si>
    <t>Juchitepec</t>
  </si>
  <si>
    <t>15-26</t>
  </si>
  <si>
    <t>15053</t>
  </si>
  <si>
    <t>Melchor ocampo</t>
  </si>
  <si>
    <t>15-27</t>
  </si>
  <si>
    <t>15057</t>
  </si>
  <si>
    <t>Naucalpan de juárez</t>
  </si>
  <si>
    <t>15-28</t>
  </si>
  <si>
    <t>15058</t>
  </si>
  <si>
    <t>Nezahualcóyotl</t>
  </si>
  <si>
    <t>15-29</t>
  </si>
  <si>
    <t>15059</t>
  </si>
  <si>
    <t>Nextlalpan</t>
  </si>
  <si>
    <t>15-30</t>
  </si>
  <si>
    <t>15061</t>
  </si>
  <si>
    <t>Nopaltepec</t>
  </si>
  <si>
    <t>15-31</t>
  </si>
  <si>
    <t>15065</t>
  </si>
  <si>
    <t>Otumba</t>
  </si>
  <si>
    <t>15-32</t>
  </si>
  <si>
    <t>15068</t>
  </si>
  <si>
    <t>Ozumba</t>
  </si>
  <si>
    <t>15-33</t>
  </si>
  <si>
    <t>15069</t>
  </si>
  <si>
    <t>Papalotla</t>
  </si>
  <si>
    <t>15-34</t>
  </si>
  <si>
    <t>15070</t>
  </si>
  <si>
    <t>15-35</t>
  </si>
  <si>
    <t>15075</t>
  </si>
  <si>
    <t>San martín de las pirámides</t>
  </si>
  <si>
    <t>15-36</t>
  </si>
  <si>
    <t>15081</t>
  </si>
  <si>
    <t>Tecámac</t>
  </si>
  <si>
    <t>15-37</t>
  </si>
  <si>
    <t>15083</t>
  </si>
  <si>
    <t>Temamatla</t>
  </si>
  <si>
    <t>15-38</t>
  </si>
  <si>
    <t>15084</t>
  </si>
  <si>
    <t>Temascalapa</t>
  </si>
  <si>
    <t>15-39</t>
  </si>
  <si>
    <t>15089</t>
  </si>
  <si>
    <t>Tenango del aire</t>
  </si>
  <si>
    <t>15-40</t>
  </si>
  <si>
    <t>15091</t>
  </si>
  <si>
    <t>Teoloyucán</t>
  </si>
  <si>
    <t>15-41</t>
  </si>
  <si>
    <t>15092</t>
  </si>
  <si>
    <t>Teotihuacán</t>
  </si>
  <si>
    <t>15-42</t>
  </si>
  <si>
    <t>15093</t>
  </si>
  <si>
    <t>Tepetlaoxtoc</t>
  </si>
  <si>
    <t>15-43</t>
  </si>
  <si>
    <t>15094</t>
  </si>
  <si>
    <t>Tepetlixpa</t>
  </si>
  <si>
    <t>15-44</t>
  </si>
  <si>
    <t>15096</t>
  </si>
  <si>
    <t>Tequixquiac</t>
  </si>
  <si>
    <t>15-45</t>
  </si>
  <si>
    <t>15099</t>
  </si>
  <si>
    <t>Texcoco</t>
  </si>
  <si>
    <t>15-46</t>
  </si>
  <si>
    <t>15100</t>
  </si>
  <si>
    <t>Tezoyuca</t>
  </si>
  <si>
    <t>15-47</t>
  </si>
  <si>
    <t>15103</t>
  </si>
  <si>
    <t>Tlalmanalco</t>
  </si>
  <si>
    <t>15-48</t>
  </si>
  <si>
    <t>15104</t>
  </si>
  <si>
    <t>Tlalnepantla de baz</t>
  </si>
  <si>
    <t>15-49</t>
  </si>
  <si>
    <t>15108</t>
  </si>
  <si>
    <t>Tultepec</t>
  </si>
  <si>
    <t>15-50</t>
  </si>
  <si>
    <t>15109</t>
  </si>
  <si>
    <t>Tultitlán</t>
  </si>
  <si>
    <t>15-51</t>
  </si>
  <si>
    <t>15120</t>
  </si>
  <si>
    <t>Zumpango</t>
  </si>
  <si>
    <t>15-52</t>
  </si>
  <si>
    <t>15121</t>
  </si>
  <si>
    <t>Cuautitlán izcalli</t>
  </si>
  <si>
    <t>15-53</t>
  </si>
  <si>
    <t>15122</t>
  </si>
  <si>
    <t>Valle de chalco solidaridad</t>
  </si>
  <si>
    <t>15-54</t>
  </si>
  <si>
    <t>15125</t>
  </si>
  <si>
    <t>Tonanitla</t>
  </si>
  <si>
    <t>15-55</t>
  </si>
  <si>
    <t>15001</t>
  </si>
  <si>
    <t>Acambay</t>
  </si>
  <si>
    <t>15-56</t>
  </si>
  <si>
    <t>15003</t>
  </si>
  <si>
    <t>Aculco</t>
  </si>
  <si>
    <t>15-57</t>
  </si>
  <si>
    <t>15004</t>
  </si>
  <si>
    <t>Almoloya de alquisiras</t>
  </si>
  <si>
    <t>15-58</t>
  </si>
  <si>
    <t>15005</t>
  </si>
  <si>
    <t>Almoloya de juárez</t>
  </si>
  <si>
    <t>15-59</t>
  </si>
  <si>
    <t>15006</t>
  </si>
  <si>
    <t>Almoloya del río</t>
  </si>
  <si>
    <t>15-60</t>
  </si>
  <si>
    <t>15007</t>
  </si>
  <si>
    <t>Amanalco</t>
  </si>
  <si>
    <t>15-61</t>
  </si>
  <si>
    <t>15008</t>
  </si>
  <si>
    <t>Amatepec</t>
  </si>
  <si>
    <t>15-62</t>
  </si>
  <si>
    <t>15012</t>
  </si>
  <si>
    <t>Atizapán</t>
  </si>
  <si>
    <t>15-63</t>
  </si>
  <si>
    <t>15014</t>
  </si>
  <si>
    <t>Atlacomulco</t>
  </si>
  <si>
    <t>15-64</t>
  </si>
  <si>
    <t>15018</t>
  </si>
  <si>
    <t>Calimaya</t>
  </si>
  <si>
    <t>15-65</t>
  </si>
  <si>
    <t>15019</t>
  </si>
  <si>
    <t>Capulhuac</t>
  </si>
  <si>
    <t>15-66</t>
  </si>
  <si>
    <t>15021</t>
  </si>
  <si>
    <t>Coatepec harinas</t>
  </si>
  <si>
    <t>15-67</t>
  </si>
  <si>
    <t>15026</t>
  </si>
  <si>
    <t>Chapa de mota</t>
  </si>
  <si>
    <t>15-68</t>
  </si>
  <si>
    <t>15027</t>
  </si>
  <si>
    <t>Chapultepec</t>
  </si>
  <si>
    <t>15-69</t>
  </si>
  <si>
    <t>15032</t>
  </si>
  <si>
    <t>Donato guerra</t>
  </si>
  <si>
    <t>15-70</t>
  </si>
  <si>
    <t>15038</t>
  </si>
  <si>
    <t>Isidro fabela</t>
  </si>
  <si>
    <t>15-71</t>
  </si>
  <si>
    <t>15040</t>
  </si>
  <si>
    <t>Ixtapan de la sal</t>
  </si>
  <si>
    <t>15-72</t>
  </si>
  <si>
    <t>15041</t>
  </si>
  <si>
    <t>Ixtapan del oro</t>
  </si>
  <si>
    <t>15-73</t>
  </si>
  <si>
    <t>15042</t>
  </si>
  <si>
    <t>Ixtlahuaca</t>
  </si>
  <si>
    <t>15-74</t>
  </si>
  <si>
    <t>15043</t>
  </si>
  <si>
    <t>Xalatlaco</t>
  </si>
  <si>
    <t>15-75</t>
  </si>
  <si>
    <t>15045</t>
  </si>
  <si>
    <t>Jilotepec</t>
  </si>
  <si>
    <t>15-76</t>
  </si>
  <si>
    <t>15046</t>
  </si>
  <si>
    <t>Jilotzingo</t>
  </si>
  <si>
    <t>15-77</t>
  </si>
  <si>
    <t>15047</t>
  </si>
  <si>
    <t>Jiquipilco</t>
  </si>
  <si>
    <t>15-78</t>
  </si>
  <si>
    <t>15048</t>
  </si>
  <si>
    <t>Jocotitlán</t>
  </si>
  <si>
    <t>15-79</t>
  </si>
  <si>
    <t>15049</t>
  </si>
  <si>
    <t>Joquicingo</t>
  </si>
  <si>
    <t>15-80</t>
  </si>
  <si>
    <t>15051</t>
  </si>
  <si>
    <t>Lerma</t>
  </si>
  <si>
    <t>15-81</t>
  </si>
  <si>
    <t>15052</t>
  </si>
  <si>
    <t>Malinalco</t>
  </si>
  <si>
    <t>15-82</t>
  </si>
  <si>
    <t>15054</t>
  </si>
  <si>
    <t>15-83</t>
  </si>
  <si>
    <t>15055</t>
  </si>
  <si>
    <t>Mexicaltzingo</t>
  </si>
  <si>
    <t>15-84</t>
  </si>
  <si>
    <t>15056</t>
  </si>
  <si>
    <t>15-85</t>
  </si>
  <si>
    <t>15060</t>
  </si>
  <si>
    <t>Nicolás romero</t>
  </si>
  <si>
    <t>15-86</t>
  </si>
  <si>
    <t>15062</t>
  </si>
  <si>
    <t>Ocoyoacac</t>
  </si>
  <si>
    <t>15-87</t>
  </si>
  <si>
    <t>15063</t>
  </si>
  <si>
    <t>Ocuilan</t>
  </si>
  <si>
    <t>15-88</t>
  </si>
  <si>
    <t>15064</t>
  </si>
  <si>
    <t>15-89</t>
  </si>
  <si>
    <t>15066</t>
  </si>
  <si>
    <t>Otzoloapan</t>
  </si>
  <si>
    <t>15-90</t>
  </si>
  <si>
    <t>15067</t>
  </si>
  <si>
    <t>Otzolotepec</t>
  </si>
  <si>
    <t>15-91</t>
  </si>
  <si>
    <t>15071</t>
  </si>
  <si>
    <t>Polotitlán</t>
  </si>
  <si>
    <t>15-92</t>
  </si>
  <si>
    <t>15072</t>
  </si>
  <si>
    <t>15-93</t>
  </si>
  <si>
    <t>15073</t>
  </si>
  <si>
    <t>San Antonio la Isla</t>
  </si>
  <si>
    <t>15-94</t>
  </si>
  <si>
    <t>15074</t>
  </si>
  <si>
    <t>San Felipe del Progreso</t>
  </si>
  <si>
    <t>15-95</t>
  </si>
  <si>
    <t>15076</t>
  </si>
  <si>
    <t>San Mateo Atenco</t>
  </si>
  <si>
    <t>15-96</t>
  </si>
  <si>
    <t>15077</t>
  </si>
  <si>
    <t>San Simón de Guerrero</t>
  </si>
  <si>
    <t>15-97</t>
  </si>
  <si>
    <t>15078</t>
  </si>
  <si>
    <t>Santo Tomás</t>
  </si>
  <si>
    <t>15-98</t>
  </si>
  <si>
    <t>15079</t>
  </si>
  <si>
    <t>Soyaniquilpan de Juárez</t>
  </si>
  <si>
    <t>15-99</t>
  </si>
  <si>
    <t>15080</t>
  </si>
  <si>
    <t>Sultepec</t>
  </si>
  <si>
    <t>15-100</t>
  </si>
  <si>
    <t>15082</t>
  </si>
  <si>
    <t>Tejupilco</t>
  </si>
  <si>
    <t>15-101</t>
  </si>
  <si>
    <t>15085</t>
  </si>
  <si>
    <t>Temascalcingo</t>
  </si>
  <si>
    <t>15-102</t>
  </si>
  <si>
    <t>15086</t>
  </si>
  <si>
    <t>Temascaltepec</t>
  </si>
  <si>
    <t>15-103</t>
  </si>
  <si>
    <t>15087</t>
  </si>
  <si>
    <t>Temoaya</t>
  </si>
  <si>
    <t>15-104</t>
  </si>
  <si>
    <t>15088</t>
  </si>
  <si>
    <t>Tenancingo</t>
  </si>
  <si>
    <t>15-105</t>
  </si>
  <si>
    <t>15090</t>
  </si>
  <si>
    <t>Tenango del valle</t>
  </si>
  <si>
    <t>15-106</t>
  </si>
  <si>
    <t>15095</t>
  </si>
  <si>
    <t>Tepotzotlán</t>
  </si>
  <si>
    <t>15-107</t>
  </si>
  <si>
    <t>15097</t>
  </si>
  <si>
    <t>Texcaltitlán</t>
  </si>
  <si>
    <t>15-108</t>
  </si>
  <si>
    <t>15098</t>
  </si>
  <si>
    <t>Texcalyacac</t>
  </si>
  <si>
    <t>15-109</t>
  </si>
  <si>
    <t>15101</t>
  </si>
  <si>
    <t>Tianguistenco</t>
  </si>
  <si>
    <t>15-110</t>
  </si>
  <si>
    <t>15102</t>
  </si>
  <si>
    <t>Timilpan</t>
  </si>
  <si>
    <t>15-111</t>
  </si>
  <si>
    <t>15105</t>
  </si>
  <si>
    <t>Tlatlaya</t>
  </si>
  <si>
    <t>15-112</t>
  </si>
  <si>
    <t>15106</t>
  </si>
  <si>
    <t>Toluca</t>
  </si>
  <si>
    <t>15-113</t>
  </si>
  <si>
    <t>15107</t>
  </si>
  <si>
    <t>Tonatico</t>
  </si>
  <si>
    <t>15-114</t>
  </si>
  <si>
    <t>15110</t>
  </si>
  <si>
    <t>Valle de Bravo</t>
  </si>
  <si>
    <t>15-115</t>
  </si>
  <si>
    <t>15111</t>
  </si>
  <si>
    <t>Villa de Allende</t>
  </si>
  <si>
    <t>15-116</t>
  </si>
  <si>
    <t>15112</t>
  </si>
  <si>
    <t>Villa del Carbón</t>
  </si>
  <si>
    <t>15-117</t>
  </si>
  <si>
    <t>15113</t>
  </si>
  <si>
    <t>15-118</t>
  </si>
  <si>
    <t>15114</t>
  </si>
  <si>
    <t>Villa victoria</t>
  </si>
  <si>
    <t>15-119</t>
  </si>
  <si>
    <t>15115</t>
  </si>
  <si>
    <t>Xonacatlán</t>
  </si>
  <si>
    <t>15-120</t>
  </si>
  <si>
    <t>15116</t>
  </si>
  <si>
    <t>Zacazonapan</t>
  </si>
  <si>
    <t>15-121</t>
  </si>
  <si>
    <t>15117</t>
  </si>
  <si>
    <t>Zacualpan</t>
  </si>
  <si>
    <t>15-122</t>
  </si>
  <si>
    <t>15118</t>
  </si>
  <si>
    <t>Zinacantepec</t>
  </si>
  <si>
    <t>15-123</t>
  </si>
  <si>
    <t>15119</t>
  </si>
  <si>
    <t>Zumpahuacán</t>
  </si>
  <si>
    <t>15-124</t>
  </si>
  <si>
    <t>15123</t>
  </si>
  <si>
    <t>Luvianos</t>
  </si>
  <si>
    <t>15-125</t>
  </si>
  <si>
    <t>15124</t>
  </si>
  <si>
    <t>San José del Rincón</t>
  </si>
  <si>
    <t>16-1</t>
  </si>
  <si>
    <t>16</t>
  </si>
  <si>
    <t>16001</t>
  </si>
  <si>
    <t>Acuitzio</t>
  </si>
  <si>
    <t>16-2</t>
  </si>
  <si>
    <t>16002</t>
  </si>
  <si>
    <t>Aguililla</t>
  </si>
  <si>
    <t>16-3</t>
  </si>
  <si>
    <t>16003</t>
  </si>
  <si>
    <t>16-4</t>
  </si>
  <si>
    <t>16004</t>
  </si>
  <si>
    <t>Angamacutiro</t>
  </si>
  <si>
    <t>16-5</t>
  </si>
  <si>
    <t>16005</t>
  </si>
  <si>
    <t>Angangueo</t>
  </si>
  <si>
    <t>16-6</t>
  </si>
  <si>
    <t>16006</t>
  </si>
  <si>
    <t>Apatzingán</t>
  </si>
  <si>
    <t>16-7</t>
  </si>
  <si>
    <t>16007</t>
  </si>
  <si>
    <t>Aporo</t>
  </si>
  <si>
    <t>16-8</t>
  </si>
  <si>
    <t>16008</t>
  </si>
  <si>
    <t>Aquila</t>
  </si>
  <si>
    <t>16-9</t>
  </si>
  <si>
    <t>16009</t>
  </si>
  <si>
    <t>Ario</t>
  </si>
  <si>
    <t>16-10</t>
  </si>
  <si>
    <t>16010</t>
  </si>
  <si>
    <t>16-11</t>
  </si>
  <si>
    <t>16011</t>
  </si>
  <si>
    <t>Briseñas</t>
  </si>
  <si>
    <t>16-12</t>
  </si>
  <si>
    <t>16012</t>
  </si>
  <si>
    <t>Buenavista</t>
  </si>
  <si>
    <t>16-13</t>
  </si>
  <si>
    <t>16013</t>
  </si>
  <si>
    <t>Carácuaro</t>
  </si>
  <si>
    <t>16-14</t>
  </si>
  <si>
    <t>16014</t>
  </si>
  <si>
    <t>Coahuayana</t>
  </si>
  <si>
    <t>16-15</t>
  </si>
  <si>
    <t>16015</t>
  </si>
  <si>
    <t>Coalcomán de Vázquez Pallares</t>
  </si>
  <si>
    <t>16-16</t>
  </si>
  <si>
    <t>16016</t>
  </si>
  <si>
    <t>Coeneo</t>
  </si>
  <si>
    <t>16-17</t>
  </si>
  <si>
    <t>16017</t>
  </si>
  <si>
    <t>Contepec</t>
  </si>
  <si>
    <t>16-18</t>
  </si>
  <si>
    <t>16018</t>
  </si>
  <si>
    <t>Copándaro</t>
  </si>
  <si>
    <t>16-19</t>
  </si>
  <si>
    <t>16019</t>
  </si>
  <si>
    <t>Cotija</t>
  </si>
  <si>
    <t>16-20</t>
  </si>
  <si>
    <t>16020</t>
  </si>
  <si>
    <t>Cuitzeo</t>
  </si>
  <si>
    <t>16-21</t>
  </si>
  <si>
    <t>16021</t>
  </si>
  <si>
    <t>Charapan</t>
  </si>
  <si>
    <t>16-22</t>
  </si>
  <si>
    <t>16022</t>
  </si>
  <si>
    <t>Charo</t>
  </si>
  <si>
    <t>16-23</t>
  </si>
  <si>
    <t>16023</t>
  </si>
  <si>
    <t>Chavinda</t>
  </si>
  <si>
    <t>16-24</t>
  </si>
  <si>
    <t>16024</t>
  </si>
  <si>
    <t>Cherán</t>
  </si>
  <si>
    <t>16-25</t>
  </si>
  <si>
    <t>16025</t>
  </si>
  <si>
    <t>Chilchota</t>
  </si>
  <si>
    <t>16-26</t>
  </si>
  <si>
    <t>16026</t>
  </si>
  <si>
    <t>Chinicuila</t>
  </si>
  <si>
    <t>16-27</t>
  </si>
  <si>
    <t>16027</t>
  </si>
  <si>
    <t>Chucándiro</t>
  </si>
  <si>
    <t>16-28</t>
  </si>
  <si>
    <t>16028</t>
  </si>
  <si>
    <t>Churintzio</t>
  </si>
  <si>
    <t>16-29</t>
  </si>
  <si>
    <t>16029</t>
  </si>
  <si>
    <t>Churumuco</t>
  </si>
  <si>
    <t>16-30</t>
  </si>
  <si>
    <t>16030</t>
  </si>
  <si>
    <t>Ecuandureo</t>
  </si>
  <si>
    <t>16-31</t>
  </si>
  <si>
    <t>16031</t>
  </si>
  <si>
    <t>Epitacio Huerta</t>
  </si>
  <si>
    <t>16-32</t>
  </si>
  <si>
    <t>16032</t>
  </si>
  <si>
    <t>Erongarícuaro</t>
  </si>
  <si>
    <t>16-33</t>
  </si>
  <si>
    <t>16033</t>
  </si>
  <si>
    <t>Gabriel Zamora</t>
  </si>
  <si>
    <t>16-34</t>
  </si>
  <si>
    <t>16034</t>
  </si>
  <si>
    <t>16-35</t>
  </si>
  <si>
    <t>16035</t>
  </si>
  <si>
    <t>La Huacana</t>
  </si>
  <si>
    <t>16-36</t>
  </si>
  <si>
    <t>16036</t>
  </si>
  <si>
    <t>Huandacareo</t>
  </si>
  <si>
    <t>16-37</t>
  </si>
  <si>
    <t>16037</t>
  </si>
  <si>
    <t>Huaniqueo</t>
  </si>
  <si>
    <t>16-38</t>
  </si>
  <si>
    <t>16038</t>
  </si>
  <si>
    <t>Huetamo</t>
  </si>
  <si>
    <t>16-39</t>
  </si>
  <si>
    <t>16039</t>
  </si>
  <si>
    <t>Huiramba</t>
  </si>
  <si>
    <t>16-40</t>
  </si>
  <si>
    <t>16040</t>
  </si>
  <si>
    <t>Indaparapeo</t>
  </si>
  <si>
    <t>16-41</t>
  </si>
  <si>
    <t>16041</t>
  </si>
  <si>
    <t>Irimbo</t>
  </si>
  <si>
    <t>16-42</t>
  </si>
  <si>
    <t>16042</t>
  </si>
  <si>
    <t>Ixtlán</t>
  </si>
  <si>
    <t>16-43</t>
  </si>
  <si>
    <t>16043</t>
  </si>
  <si>
    <t>Jacona</t>
  </si>
  <si>
    <t>16-44</t>
  </si>
  <si>
    <t>16044</t>
  </si>
  <si>
    <t>16-45</t>
  </si>
  <si>
    <t>16045</t>
  </si>
  <si>
    <t>Jiquilpan</t>
  </si>
  <si>
    <t>16-46</t>
  </si>
  <si>
    <t>16046</t>
  </si>
  <si>
    <t>16-47</t>
  </si>
  <si>
    <t>16047</t>
  </si>
  <si>
    <t>Jungapeo</t>
  </si>
  <si>
    <t>16-48</t>
  </si>
  <si>
    <t>16048</t>
  </si>
  <si>
    <t>Lagunillas</t>
  </si>
  <si>
    <t>16-49</t>
  </si>
  <si>
    <t>16049</t>
  </si>
  <si>
    <t>Madero</t>
  </si>
  <si>
    <t>16-50</t>
  </si>
  <si>
    <t>16050</t>
  </si>
  <si>
    <t>Maravatío</t>
  </si>
  <si>
    <t>16-51</t>
  </si>
  <si>
    <t>16051</t>
  </si>
  <si>
    <t>Marcos Castellanos</t>
  </si>
  <si>
    <t>16-52</t>
  </si>
  <si>
    <t>16052</t>
  </si>
  <si>
    <t>Lázaro Cárdenas</t>
  </si>
  <si>
    <t>16-53</t>
  </si>
  <si>
    <t>16053</t>
  </si>
  <si>
    <t>Morelia</t>
  </si>
  <si>
    <t>16-54</t>
  </si>
  <si>
    <t>16054</t>
  </si>
  <si>
    <t>16-55</t>
  </si>
  <si>
    <t>16055</t>
  </si>
  <si>
    <t>Múgica</t>
  </si>
  <si>
    <t>16-56</t>
  </si>
  <si>
    <t>16056</t>
  </si>
  <si>
    <t>Nahuatzen</t>
  </si>
  <si>
    <t>16-57</t>
  </si>
  <si>
    <t>16057</t>
  </si>
  <si>
    <t>Nocupétaro</t>
  </si>
  <si>
    <t>16-58</t>
  </si>
  <si>
    <t>16058</t>
  </si>
  <si>
    <t>Nuevo Parangaricutiro</t>
  </si>
  <si>
    <t>16-59</t>
  </si>
  <si>
    <t>16059</t>
  </si>
  <si>
    <t>Nuevo Urecho</t>
  </si>
  <si>
    <t>16-60</t>
  </si>
  <si>
    <t>16060</t>
  </si>
  <si>
    <t>Numarán</t>
  </si>
  <si>
    <t>16-61</t>
  </si>
  <si>
    <t>16061</t>
  </si>
  <si>
    <t>16-62</t>
  </si>
  <si>
    <t>16062</t>
  </si>
  <si>
    <t>Pajacuarán</t>
  </si>
  <si>
    <t>16-63</t>
  </si>
  <si>
    <t>16063</t>
  </si>
  <si>
    <t>Panindícuaro</t>
  </si>
  <si>
    <t>16-64</t>
  </si>
  <si>
    <t>16064</t>
  </si>
  <si>
    <t>Parácuaro</t>
  </si>
  <si>
    <t>16-65</t>
  </si>
  <si>
    <t>16065</t>
  </si>
  <si>
    <t>Paracho</t>
  </si>
  <si>
    <t>16-66</t>
  </si>
  <si>
    <t>16066</t>
  </si>
  <si>
    <t>Pátzcuaro</t>
  </si>
  <si>
    <t>16-67</t>
  </si>
  <si>
    <t>16067</t>
  </si>
  <si>
    <t>Penjamillo</t>
  </si>
  <si>
    <t>16-68</t>
  </si>
  <si>
    <t>16068</t>
  </si>
  <si>
    <t>Peribán</t>
  </si>
  <si>
    <t>16-69</t>
  </si>
  <si>
    <t>16069</t>
  </si>
  <si>
    <t>La Piedad</t>
  </si>
  <si>
    <t>16-70</t>
  </si>
  <si>
    <t>16070</t>
  </si>
  <si>
    <t>Purépero</t>
  </si>
  <si>
    <t>16-71</t>
  </si>
  <si>
    <t>16071</t>
  </si>
  <si>
    <t>Puruándiro</t>
  </si>
  <si>
    <t>16-72</t>
  </si>
  <si>
    <t>16072</t>
  </si>
  <si>
    <t>Queréndaro</t>
  </si>
  <si>
    <t>16-73</t>
  </si>
  <si>
    <t>16073</t>
  </si>
  <si>
    <t>Quiroga</t>
  </si>
  <si>
    <t>16-74</t>
  </si>
  <si>
    <t>16074</t>
  </si>
  <si>
    <t>Cojumatlán de Régules</t>
  </si>
  <si>
    <t>16-75</t>
  </si>
  <si>
    <t>16075</t>
  </si>
  <si>
    <t>Los Reyes</t>
  </si>
  <si>
    <t>16-76</t>
  </si>
  <si>
    <t>16076</t>
  </si>
  <si>
    <t>Sahuayo</t>
  </si>
  <si>
    <t>16-77</t>
  </si>
  <si>
    <t>16077</t>
  </si>
  <si>
    <t>16-78</t>
  </si>
  <si>
    <t>16078</t>
  </si>
  <si>
    <t>Santa Ana Maya</t>
  </si>
  <si>
    <t>16-79</t>
  </si>
  <si>
    <t>16079</t>
  </si>
  <si>
    <t>Salvador Escalante</t>
  </si>
  <si>
    <t>16-80</t>
  </si>
  <si>
    <t>16080</t>
  </si>
  <si>
    <t>Senguio</t>
  </si>
  <si>
    <t>16-81</t>
  </si>
  <si>
    <t>16081</t>
  </si>
  <si>
    <t>Susupuato</t>
  </si>
  <si>
    <t>16-82</t>
  </si>
  <si>
    <t>16082</t>
  </si>
  <si>
    <t>Tacámbaro</t>
  </si>
  <si>
    <t>16-83</t>
  </si>
  <si>
    <t>16083</t>
  </si>
  <si>
    <t>Tancítaro</t>
  </si>
  <si>
    <t>16-84</t>
  </si>
  <si>
    <t>16084</t>
  </si>
  <si>
    <t>Tangamandapio</t>
  </si>
  <si>
    <t>16-85</t>
  </si>
  <si>
    <t>16085</t>
  </si>
  <si>
    <t>Tangancícuaro</t>
  </si>
  <si>
    <t>16-86</t>
  </si>
  <si>
    <t>16086</t>
  </si>
  <si>
    <t>Tanhuato</t>
  </si>
  <si>
    <t>16-87</t>
  </si>
  <si>
    <t>16087</t>
  </si>
  <si>
    <t>Taretan</t>
  </si>
  <si>
    <t>16-88</t>
  </si>
  <si>
    <t>16088</t>
  </si>
  <si>
    <t>Tarímbaro</t>
  </si>
  <si>
    <t>16-89</t>
  </si>
  <si>
    <t>16089</t>
  </si>
  <si>
    <t>Tepalcatepec</t>
  </si>
  <si>
    <t>16-90</t>
  </si>
  <si>
    <t>16090</t>
  </si>
  <si>
    <t>Tingambato</t>
  </si>
  <si>
    <t>16-91</t>
  </si>
  <si>
    <t>16091</t>
  </si>
  <si>
    <t>Tingüindín</t>
  </si>
  <si>
    <t>16-92</t>
  </si>
  <si>
    <t>16092</t>
  </si>
  <si>
    <t>Tiquicheo de Nicolás Romero</t>
  </si>
  <si>
    <t>16-93</t>
  </si>
  <si>
    <t>16093</t>
  </si>
  <si>
    <t>Tlalpujahua</t>
  </si>
  <si>
    <t>16-94</t>
  </si>
  <si>
    <t>16094</t>
  </si>
  <si>
    <t>Tlazazalca</t>
  </si>
  <si>
    <t>16-95</t>
  </si>
  <si>
    <t>16095</t>
  </si>
  <si>
    <t>Tocumbo</t>
  </si>
  <si>
    <t>16-96</t>
  </si>
  <si>
    <t>16096</t>
  </si>
  <si>
    <t>Tumbiscatío</t>
  </si>
  <si>
    <t>16-97</t>
  </si>
  <si>
    <t>16097</t>
  </si>
  <si>
    <t>Turicato</t>
  </si>
  <si>
    <t>16-98</t>
  </si>
  <si>
    <t>16098</t>
  </si>
  <si>
    <t>16-99</t>
  </si>
  <si>
    <t>16099</t>
  </si>
  <si>
    <t>Tuzantla</t>
  </si>
  <si>
    <t>16-100</t>
  </si>
  <si>
    <t>16100</t>
  </si>
  <si>
    <t>Tzintzuntzan</t>
  </si>
  <si>
    <t>16-101</t>
  </si>
  <si>
    <t>16101</t>
  </si>
  <si>
    <t>Tzitzio</t>
  </si>
  <si>
    <t>16-102</t>
  </si>
  <si>
    <t>16102</t>
  </si>
  <si>
    <t>Uruapan</t>
  </si>
  <si>
    <t>16-103</t>
  </si>
  <si>
    <t>16103</t>
  </si>
  <si>
    <t>16-104</t>
  </si>
  <si>
    <t>16104</t>
  </si>
  <si>
    <t>Villamar</t>
  </si>
  <si>
    <t>16-105</t>
  </si>
  <si>
    <t>16105</t>
  </si>
  <si>
    <t>Vista Hermosa</t>
  </si>
  <si>
    <t>16-106</t>
  </si>
  <si>
    <t>16106</t>
  </si>
  <si>
    <t>Yurécuaro</t>
  </si>
  <si>
    <t>16-107</t>
  </si>
  <si>
    <t>16107</t>
  </si>
  <si>
    <t>Zacapu</t>
  </si>
  <si>
    <t>16-108</t>
  </si>
  <si>
    <t>16108</t>
  </si>
  <si>
    <t>Zamora</t>
  </si>
  <si>
    <t>16-109</t>
  </si>
  <si>
    <t>16109</t>
  </si>
  <si>
    <t>Zináparo</t>
  </si>
  <si>
    <t>16-110</t>
  </si>
  <si>
    <t>16110</t>
  </si>
  <si>
    <t>Zinapécuaro</t>
  </si>
  <si>
    <t>16-111</t>
  </si>
  <si>
    <t>16111</t>
  </si>
  <si>
    <t>Ziracuaretiro</t>
  </si>
  <si>
    <t>16-112</t>
  </si>
  <si>
    <t>16112</t>
  </si>
  <si>
    <t>Zitácuaro</t>
  </si>
  <si>
    <t>16-113</t>
  </si>
  <si>
    <t>16113</t>
  </si>
  <si>
    <t>José Sixto Verduzco</t>
  </si>
  <si>
    <t>17-1</t>
  </si>
  <si>
    <t>17</t>
  </si>
  <si>
    <t>17001</t>
  </si>
  <si>
    <t>Amacuzac</t>
  </si>
  <si>
    <t>17-2</t>
  </si>
  <si>
    <t>17002</t>
  </si>
  <si>
    <t>Atlatlahucan</t>
  </si>
  <si>
    <t>17-3</t>
  </si>
  <si>
    <t>17003</t>
  </si>
  <si>
    <t>Axochiapan</t>
  </si>
  <si>
    <t>17-4</t>
  </si>
  <si>
    <t>17004</t>
  </si>
  <si>
    <t>Ayala</t>
  </si>
  <si>
    <t>17-5</t>
  </si>
  <si>
    <t>17005</t>
  </si>
  <si>
    <t>Coatlán del Río</t>
  </si>
  <si>
    <t>17-6</t>
  </si>
  <si>
    <t>17006</t>
  </si>
  <si>
    <t>17-7</t>
  </si>
  <si>
    <t>17007</t>
  </si>
  <si>
    <t>Cuernavaca</t>
  </si>
  <si>
    <t>17-8</t>
  </si>
  <si>
    <t>17008</t>
  </si>
  <si>
    <t>17-9</t>
  </si>
  <si>
    <t>17009</t>
  </si>
  <si>
    <t>Huitzilac</t>
  </si>
  <si>
    <t>17-10</t>
  </si>
  <si>
    <t>17010</t>
  </si>
  <si>
    <t>Jantetelco</t>
  </si>
  <si>
    <t>17-11</t>
  </si>
  <si>
    <t>17011</t>
  </si>
  <si>
    <t>Jiutepec</t>
  </si>
  <si>
    <t>17-12</t>
  </si>
  <si>
    <t>17012</t>
  </si>
  <si>
    <t>Jojutla</t>
  </si>
  <si>
    <t>17-13</t>
  </si>
  <si>
    <t>17013</t>
  </si>
  <si>
    <t>Jonacatepec</t>
  </si>
  <si>
    <t>17-14</t>
  </si>
  <si>
    <t>17014</t>
  </si>
  <si>
    <t>Mazatepec</t>
  </si>
  <si>
    <t>17-15</t>
  </si>
  <si>
    <t>17015</t>
  </si>
  <si>
    <t>Miacatlán</t>
  </si>
  <si>
    <t>17-16</t>
  </si>
  <si>
    <t>17016</t>
  </si>
  <si>
    <t>Ocuituco</t>
  </si>
  <si>
    <t>17-17</t>
  </si>
  <si>
    <t>17017</t>
  </si>
  <si>
    <t>Puente de Ixtla</t>
  </si>
  <si>
    <t>17-18</t>
  </si>
  <si>
    <t>17018</t>
  </si>
  <si>
    <t>Temixco</t>
  </si>
  <si>
    <t>17-19</t>
  </si>
  <si>
    <t>17019</t>
  </si>
  <si>
    <t>Tepalcingo</t>
  </si>
  <si>
    <t>17-20</t>
  </si>
  <si>
    <t>17020</t>
  </si>
  <si>
    <t>Tepoztlán</t>
  </si>
  <si>
    <t>17-21</t>
  </si>
  <si>
    <t>17021</t>
  </si>
  <si>
    <t>Tetecala</t>
  </si>
  <si>
    <t>17-22</t>
  </si>
  <si>
    <t>17022</t>
  </si>
  <si>
    <t>Tetela del Volcán</t>
  </si>
  <si>
    <t>17-23</t>
  </si>
  <si>
    <t>17023</t>
  </si>
  <si>
    <t>Tlalnepantla</t>
  </si>
  <si>
    <t>17-24</t>
  </si>
  <si>
    <t>17024</t>
  </si>
  <si>
    <t>Tlaltizapán de Zapata</t>
  </si>
  <si>
    <t>17-25</t>
  </si>
  <si>
    <t>17025</t>
  </si>
  <si>
    <t>Tlaquiltenango</t>
  </si>
  <si>
    <t>17-26</t>
  </si>
  <si>
    <t>17026</t>
  </si>
  <si>
    <t>Tlayacapan</t>
  </si>
  <si>
    <t>17-27</t>
  </si>
  <si>
    <t>17027</t>
  </si>
  <si>
    <t>Totolapan</t>
  </si>
  <si>
    <t>17-28</t>
  </si>
  <si>
    <t>17028</t>
  </si>
  <si>
    <t>Xochitepec</t>
  </si>
  <si>
    <t>17-29</t>
  </si>
  <si>
    <t>17029</t>
  </si>
  <si>
    <t>Yautepec</t>
  </si>
  <si>
    <t>17-30</t>
  </si>
  <si>
    <t>17030</t>
  </si>
  <si>
    <t>Yecapixtla</t>
  </si>
  <si>
    <t>17-31</t>
  </si>
  <si>
    <t>17031</t>
  </si>
  <si>
    <t>Zacatepec</t>
  </si>
  <si>
    <t>17-32</t>
  </si>
  <si>
    <t>17032</t>
  </si>
  <si>
    <t>17-33</t>
  </si>
  <si>
    <t>17033</t>
  </si>
  <si>
    <t>Temoac</t>
  </si>
  <si>
    <t>17-34</t>
  </si>
  <si>
    <t>Coatetelco</t>
  </si>
  <si>
    <t>17-35</t>
  </si>
  <si>
    <t>Xoxocotla</t>
  </si>
  <si>
    <t>17-36</t>
  </si>
  <si>
    <t>HUEYAPAN</t>
  </si>
  <si>
    <t>17-37</t>
  </si>
  <si>
    <t>18001</t>
  </si>
  <si>
    <t>Acaponeta</t>
  </si>
  <si>
    <t>18-1</t>
  </si>
  <si>
    <t>18</t>
  </si>
  <si>
    <t>18002</t>
  </si>
  <si>
    <t>Ahuacatlán</t>
  </si>
  <si>
    <t>18-2</t>
  </si>
  <si>
    <t>18003</t>
  </si>
  <si>
    <t>Amatlán de Cañas</t>
  </si>
  <si>
    <t>18-3</t>
  </si>
  <si>
    <t>18004</t>
  </si>
  <si>
    <t>Compostela</t>
  </si>
  <si>
    <t>18-4</t>
  </si>
  <si>
    <t>18005</t>
  </si>
  <si>
    <t>Huajicori</t>
  </si>
  <si>
    <t>18-5</t>
  </si>
  <si>
    <t>18006</t>
  </si>
  <si>
    <t>Ixtlán del Río</t>
  </si>
  <si>
    <t>18-6</t>
  </si>
  <si>
    <t>18007</t>
  </si>
  <si>
    <t>Jala</t>
  </si>
  <si>
    <t>18-7</t>
  </si>
  <si>
    <t>18008</t>
  </si>
  <si>
    <t>Xalisco</t>
  </si>
  <si>
    <t>18-8</t>
  </si>
  <si>
    <t>18009</t>
  </si>
  <si>
    <t>Del Nayar</t>
  </si>
  <si>
    <t>18-9</t>
  </si>
  <si>
    <t>18010</t>
  </si>
  <si>
    <t>Rosamorada</t>
  </si>
  <si>
    <t>18-10</t>
  </si>
  <si>
    <t>18011</t>
  </si>
  <si>
    <t>Ruíz</t>
  </si>
  <si>
    <t>18-11</t>
  </si>
  <si>
    <t>18012</t>
  </si>
  <si>
    <t>San Blas</t>
  </si>
  <si>
    <t>18-12</t>
  </si>
  <si>
    <t>18013</t>
  </si>
  <si>
    <t>San Pedro Lagunillas</t>
  </si>
  <si>
    <t>18-13</t>
  </si>
  <si>
    <t>18014</t>
  </si>
  <si>
    <t>18-14</t>
  </si>
  <si>
    <t>18015</t>
  </si>
  <si>
    <t>Santiago Ixcuintla</t>
  </si>
  <si>
    <t>18-15</t>
  </si>
  <si>
    <t>18016</t>
  </si>
  <si>
    <t>Tecuala</t>
  </si>
  <si>
    <t>18-16</t>
  </si>
  <si>
    <t>18017</t>
  </si>
  <si>
    <t>Tepic</t>
  </si>
  <si>
    <t>18-17</t>
  </si>
  <si>
    <t>18018</t>
  </si>
  <si>
    <t>18-18</t>
  </si>
  <si>
    <t>18019</t>
  </si>
  <si>
    <t>La Yesca</t>
  </si>
  <si>
    <t>18-19</t>
  </si>
  <si>
    <t>18020</t>
  </si>
  <si>
    <t>Bahía de Banderas</t>
  </si>
  <si>
    <t>19-1</t>
  </si>
  <si>
    <t>19</t>
  </si>
  <si>
    <t>19001</t>
  </si>
  <si>
    <t>19-2</t>
  </si>
  <si>
    <t>19002</t>
  </si>
  <si>
    <t>Agualeguas</t>
  </si>
  <si>
    <t>19-3</t>
  </si>
  <si>
    <t>19003</t>
  </si>
  <si>
    <t>Los Aldamas</t>
  </si>
  <si>
    <t>19-4</t>
  </si>
  <si>
    <t>19004</t>
  </si>
  <si>
    <t>19-5</t>
  </si>
  <si>
    <t>19005</t>
  </si>
  <si>
    <t>Anáhuac</t>
  </si>
  <si>
    <t>19-6</t>
  </si>
  <si>
    <t>19006</t>
  </si>
  <si>
    <t>Apodaca</t>
  </si>
  <si>
    <t>19-7</t>
  </si>
  <si>
    <t>19007</t>
  </si>
  <si>
    <t>Aramberri</t>
  </si>
  <si>
    <t>19-8</t>
  </si>
  <si>
    <t>19008</t>
  </si>
  <si>
    <t>Bustamante</t>
  </si>
  <si>
    <t>19-9</t>
  </si>
  <si>
    <t>19009</t>
  </si>
  <si>
    <t>Cadereyta Jiménez</t>
  </si>
  <si>
    <t>19-10</t>
  </si>
  <si>
    <t>19010</t>
  </si>
  <si>
    <t>El Carmen</t>
  </si>
  <si>
    <t>19-11</t>
  </si>
  <si>
    <t>19011</t>
  </si>
  <si>
    <t>Cerralvo</t>
  </si>
  <si>
    <t>19-12</t>
  </si>
  <si>
    <t>19012</t>
  </si>
  <si>
    <t>Ciénega de Flores</t>
  </si>
  <si>
    <t>19-13</t>
  </si>
  <si>
    <t>19013</t>
  </si>
  <si>
    <t>China</t>
  </si>
  <si>
    <t>19-14</t>
  </si>
  <si>
    <t>19014</t>
  </si>
  <si>
    <t>Doctor Arroyo</t>
  </si>
  <si>
    <t>19-15</t>
  </si>
  <si>
    <t>19015</t>
  </si>
  <si>
    <t>Doctor Coss</t>
  </si>
  <si>
    <t>19-16</t>
  </si>
  <si>
    <t>19016</t>
  </si>
  <si>
    <t>Doctor González</t>
  </si>
  <si>
    <t>19-17</t>
  </si>
  <si>
    <t>19017</t>
  </si>
  <si>
    <t>19-18</t>
  </si>
  <si>
    <t>19018</t>
  </si>
  <si>
    <t>García</t>
  </si>
  <si>
    <t>19-19</t>
  </si>
  <si>
    <t>19019</t>
  </si>
  <si>
    <t>San Pedro Garza García</t>
  </si>
  <si>
    <t>19-20</t>
  </si>
  <si>
    <t>19020</t>
  </si>
  <si>
    <t>General Bravo</t>
  </si>
  <si>
    <t>19-21</t>
  </si>
  <si>
    <t>19021</t>
  </si>
  <si>
    <t>General Escobedo</t>
  </si>
  <si>
    <t>19-22</t>
  </si>
  <si>
    <t>19022</t>
  </si>
  <si>
    <t>General Terán</t>
  </si>
  <si>
    <t>19-23</t>
  </si>
  <si>
    <t>19023</t>
  </si>
  <si>
    <t>General Treviño</t>
  </si>
  <si>
    <t>19-24</t>
  </si>
  <si>
    <t>19024</t>
  </si>
  <si>
    <t>General Zaragoza</t>
  </si>
  <si>
    <t>19-25</t>
  </si>
  <si>
    <t>19025</t>
  </si>
  <si>
    <t>General Zuazua</t>
  </si>
  <si>
    <t>19-26</t>
  </si>
  <si>
    <t>19026</t>
  </si>
  <si>
    <t>19-27</t>
  </si>
  <si>
    <t>19027</t>
  </si>
  <si>
    <t>Los Herreras</t>
  </si>
  <si>
    <t>19-28</t>
  </si>
  <si>
    <t>19028</t>
  </si>
  <si>
    <t>Higueras</t>
  </si>
  <si>
    <t>19-29</t>
  </si>
  <si>
    <t>19029</t>
  </si>
  <si>
    <t>Hualahuises</t>
  </si>
  <si>
    <t>19-30</t>
  </si>
  <si>
    <t>19030</t>
  </si>
  <si>
    <t>Iturbide</t>
  </si>
  <si>
    <t>19-31</t>
  </si>
  <si>
    <t>19031</t>
  </si>
  <si>
    <t>19-32</t>
  </si>
  <si>
    <t>19032</t>
  </si>
  <si>
    <t>Lampazos de Naranjo</t>
  </si>
  <si>
    <t>19-33</t>
  </si>
  <si>
    <t>19033</t>
  </si>
  <si>
    <t>Linares</t>
  </si>
  <si>
    <t>19-34</t>
  </si>
  <si>
    <t>19034</t>
  </si>
  <si>
    <t>Marín</t>
  </si>
  <si>
    <t>19-35</t>
  </si>
  <si>
    <t>19035</t>
  </si>
  <si>
    <t>Melchor Ocampo</t>
  </si>
  <si>
    <t>19-36</t>
  </si>
  <si>
    <t>19036</t>
  </si>
  <si>
    <t>Mier y Noriega</t>
  </si>
  <si>
    <t>19-37</t>
  </si>
  <si>
    <t>19037</t>
  </si>
  <si>
    <t>Mina</t>
  </si>
  <si>
    <t>19-38</t>
  </si>
  <si>
    <t>19038</t>
  </si>
  <si>
    <t>Montemorelos</t>
  </si>
  <si>
    <t>19-39</t>
  </si>
  <si>
    <t>19039</t>
  </si>
  <si>
    <t>Monterrey</t>
  </si>
  <si>
    <t>19-40</t>
  </si>
  <si>
    <t>19040</t>
  </si>
  <si>
    <t>Parás</t>
  </si>
  <si>
    <t>19-41</t>
  </si>
  <si>
    <t>19041</t>
  </si>
  <si>
    <t>Pesquería</t>
  </si>
  <si>
    <t>19-42</t>
  </si>
  <si>
    <t>19042</t>
  </si>
  <si>
    <t>Los Ramones</t>
  </si>
  <si>
    <t>19-43</t>
  </si>
  <si>
    <t>19043</t>
  </si>
  <si>
    <t>Rayones</t>
  </si>
  <si>
    <t>19-44</t>
  </si>
  <si>
    <t>19044</t>
  </si>
  <si>
    <t>Sabinas Hidalgo</t>
  </si>
  <si>
    <t>19-45</t>
  </si>
  <si>
    <t>19045</t>
  </si>
  <si>
    <t>Salinas Victoria</t>
  </si>
  <si>
    <t>19-46</t>
  </si>
  <si>
    <t>19046</t>
  </si>
  <si>
    <t>San Nicolás de los Garza</t>
  </si>
  <si>
    <t>19-47</t>
  </si>
  <si>
    <t>19047</t>
  </si>
  <si>
    <t>19-48</t>
  </si>
  <si>
    <t>19048</t>
  </si>
  <si>
    <t>19-49</t>
  </si>
  <si>
    <t>19049</t>
  </si>
  <si>
    <t>Santiago</t>
  </si>
  <si>
    <t>19-50</t>
  </si>
  <si>
    <t>19050</t>
  </si>
  <si>
    <t>Vallecillo</t>
  </si>
  <si>
    <t>19-51</t>
  </si>
  <si>
    <t>19051</t>
  </si>
  <si>
    <t>Villaldama</t>
  </si>
  <si>
    <t>20-1</t>
  </si>
  <si>
    <t>20</t>
  </si>
  <si>
    <t>20001</t>
  </si>
  <si>
    <t>Abejones</t>
  </si>
  <si>
    <t>20-2</t>
  </si>
  <si>
    <t>20002</t>
  </si>
  <si>
    <t>Acatlán de Pérez Figueroa</t>
  </si>
  <si>
    <t>20-3</t>
  </si>
  <si>
    <t>20003</t>
  </si>
  <si>
    <t>Asunción Cacalotepec</t>
  </si>
  <si>
    <t>20-4</t>
  </si>
  <si>
    <t>20004</t>
  </si>
  <si>
    <t>Asunción Cuyotepeji</t>
  </si>
  <si>
    <t>20-5</t>
  </si>
  <si>
    <t>20005</t>
  </si>
  <si>
    <t>Asunción Ixtaltepec</t>
  </si>
  <si>
    <t>20-6</t>
  </si>
  <si>
    <t>20006</t>
  </si>
  <si>
    <t>Asunción Nochixtlán</t>
  </si>
  <si>
    <t>20-7</t>
  </si>
  <si>
    <t>20007</t>
  </si>
  <si>
    <t>Asunción Ocotlán</t>
  </si>
  <si>
    <t>20-8</t>
  </si>
  <si>
    <t>20008</t>
  </si>
  <si>
    <t>Asunción Tlacolulita</t>
  </si>
  <si>
    <t>20-9</t>
  </si>
  <si>
    <t>20009</t>
  </si>
  <si>
    <t>Ayotzintepec</t>
  </si>
  <si>
    <t>20-10</t>
  </si>
  <si>
    <t>20010</t>
  </si>
  <si>
    <t>El Barrio de la Soledad</t>
  </si>
  <si>
    <t>20-11</t>
  </si>
  <si>
    <t>20011</t>
  </si>
  <si>
    <t>Calihualá</t>
  </si>
  <si>
    <t>20-12</t>
  </si>
  <si>
    <t>20012</t>
  </si>
  <si>
    <t>Candelaria Loxicha</t>
  </si>
  <si>
    <t>20-13</t>
  </si>
  <si>
    <t>20013</t>
  </si>
  <si>
    <t>Ciénega de Zimatlán</t>
  </si>
  <si>
    <t>20-14</t>
  </si>
  <si>
    <t>20014</t>
  </si>
  <si>
    <t>Ciudad Ixtepec</t>
  </si>
  <si>
    <t>20-15</t>
  </si>
  <si>
    <t>20015</t>
  </si>
  <si>
    <t>Coatecas Altas</t>
  </si>
  <si>
    <t>20-16</t>
  </si>
  <si>
    <t>20016</t>
  </si>
  <si>
    <t>Coicoyán de las Flores</t>
  </si>
  <si>
    <t>20-17</t>
  </si>
  <si>
    <t>20017</t>
  </si>
  <si>
    <t>La Compañía</t>
  </si>
  <si>
    <t>20-18</t>
  </si>
  <si>
    <t>20018</t>
  </si>
  <si>
    <t>Concepción Buenavista</t>
  </si>
  <si>
    <t>20-19</t>
  </si>
  <si>
    <t>20019</t>
  </si>
  <si>
    <t>Concepción Pápalo</t>
  </si>
  <si>
    <t>20-20</t>
  </si>
  <si>
    <t>20020</t>
  </si>
  <si>
    <t>Constancia del Rosario</t>
  </si>
  <si>
    <t>20-21</t>
  </si>
  <si>
    <t>20021</t>
  </si>
  <si>
    <t>Cosolapa</t>
  </si>
  <si>
    <t>20-22</t>
  </si>
  <si>
    <t>20022</t>
  </si>
  <si>
    <t>Cosoltepec</t>
  </si>
  <si>
    <t>20-23</t>
  </si>
  <si>
    <t>20023</t>
  </si>
  <si>
    <t>Cuilápam de Guerrero</t>
  </si>
  <si>
    <t>20-24</t>
  </si>
  <si>
    <t>20024</t>
  </si>
  <si>
    <t>Cuyamecalco Villa de Zaragoza</t>
  </si>
  <si>
    <t>20-25</t>
  </si>
  <si>
    <t>20025</t>
  </si>
  <si>
    <t>Chahuites</t>
  </si>
  <si>
    <t>20-26</t>
  </si>
  <si>
    <t>20026</t>
  </si>
  <si>
    <t>Chalcatongo de Hidalgo</t>
  </si>
  <si>
    <t>20-27</t>
  </si>
  <si>
    <t>20027</t>
  </si>
  <si>
    <t>Chiquihuitlán de Benito Juárez</t>
  </si>
  <si>
    <t>20-28</t>
  </si>
  <si>
    <t>20028</t>
  </si>
  <si>
    <t>Heroica Ciudad de Ejutla de Crespo</t>
  </si>
  <si>
    <t>20-29</t>
  </si>
  <si>
    <t>20029</t>
  </si>
  <si>
    <t>Eloxochitlán de Flores Magón</t>
  </si>
  <si>
    <t>20-30</t>
  </si>
  <si>
    <t>20030</t>
  </si>
  <si>
    <t>El Espinal</t>
  </si>
  <si>
    <t>20-31</t>
  </si>
  <si>
    <t>20031</t>
  </si>
  <si>
    <t>Tamazulápam del Espíritu Santo</t>
  </si>
  <si>
    <t>20-32</t>
  </si>
  <si>
    <t>20032</t>
  </si>
  <si>
    <t>Fresnillo de Trujano</t>
  </si>
  <si>
    <t>20-33</t>
  </si>
  <si>
    <t>20033</t>
  </si>
  <si>
    <t>Guadalupe Etla</t>
  </si>
  <si>
    <t>20-34</t>
  </si>
  <si>
    <t>20034</t>
  </si>
  <si>
    <t>Guadalupe de Ramírez</t>
  </si>
  <si>
    <t>20-35</t>
  </si>
  <si>
    <t>20035</t>
  </si>
  <si>
    <t>Guelatao de Juárez</t>
  </si>
  <si>
    <t>20-36</t>
  </si>
  <si>
    <t>20036</t>
  </si>
  <si>
    <t>Guevea de Humboldt</t>
  </si>
  <si>
    <t>20-37</t>
  </si>
  <si>
    <t>20037</t>
  </si>
  <si>
    <t>Mesones Hidalgo</t>
  </si>
  <si>
    <t>20-38</t>
  </si>
  <si>
    <t>20038</t>
  </si>
  <si>
    <t>20-39</t>
  </si>
  <si>
    <t>20039</t>
  </si>
  <si>
    <t>Heroica Ciudad de Huajuapan de León</t>
  </si>
  <si>
    <t>20-40</t>
  </si>
  <si>
    <t>20040</t>
  </si>
  <si>
    <t>Huautepec</t>
  </si>
  <si>
    <t>20-41</t>
  </si>
  <si>
    <t>20041</t>
  </si>
  <si>
    <t>Huautla de Jiménez</t>
  </si>
  <si>
    <t>20-42</t>
  </si>
  <si>
    <t>20042</t>
  </si>
  <si>
    <t>Ixtlán de Juárez</t>
  </si>
  <si>
    <t>20-43</t>
  </si>
  <si>
    <t>20043</t>
  </si>
  <si>
    <t>Heroica Ciudad de Juchitán de Zaragoza</t>
  </si>
  <si>
    <t>20-44</t>
  </si>
  <si>
    <t>20044</t>
  </si>
  <si>
    <t>Loma Bonita</t>
  </si>
  <si>
    <t>20-45</t>
  </si>
  <si>
    <t>20045</t>
  </si>
  <si>
    <t>Magdalena Apasco</t>
  </si>
  <si>
    <t>20-46</t>
  </si>
  <si>
    <t>20046</t>
  </si>
  <si>
    <t>Magdalena Jaltepec</t>
  </si>
  <si>
    <t>20-47</t>
  </si>
  <si>
    <t>20047</t>
  </si>
  <si>
    <t>Santa Magdalena Jicotlán</t>
  </si>
  <si>
    <t>20-48</t>
  </si>
  <si>
    <t>20048</t>
  </si>
  <si>
    <t>Magdalena Mixtepec</t>
  </si>
  <si>
    <t>20-49</t>
  </si>
  <si>
    <t>20049</t>
  </si>
  <si>
    <t>Magdalena Ocotlán</t>
  </si>
  <si>
    <t>20-50</t>
  </si>
  <si>
    <t>20050</t>
  </si>
  <si>
    <t>Magdalena Peñasco</t>
  </si>
  <si>
    <t>20-51</t>
  </si>
  <si>
    <t>20051</t>
  </si>
  <si>
    <t>Magdalena Teitipac</t>
  </si>
  <si>
    <t>20-52</t>
  </si>
  <si>
    <t>20052</t>
  </si>
  <si>
    <t>Magdalena Tequisistlán</t>
  </si>
  <si>
    <t>20-53</t>
  </si>
  <si>
    <t>20053</t>
  </si>
  <si>
    <t>Magdalena Tlacotepec</t>
  </si>
  <si>
    <t>20-54</t>
  </si>
  <si>
    <t>20054</t>
  </si>
  <si>
    <t>Magdalena Zahuatlán</t>
  </si>
  <si>
    <t>20-55</t>
  </si>
  <si>
    <t>20055</t>
  </si>
  <si>
    <t>Mariscala de Juárez</t>
  </si>
  <si>
    <t>20-56</t>
  </si>
  <si>
    <t>20056</t>
  </si>
  <si>
    <t>Mártires de Tacubaya</t>
  </si>
  <si>
    <t>20-57</t>
  </si>
  <si>
    <t>20057</t>
  </si>
  <si>
    <t>Matías Romero Avendaño</t>
  </si>
  <si>
    <t>20-58</t>
  </si>
  <si>
    <t>20058</t>
  </si>
  <si>
    <t>Mazatlán Villa de Flores</t>
  </si>
  <si>
    <t>20-59</t>
  </si>
  <si>
    <t>20059</t>
  </si>
  <si>
    <t>Miahuatlán de Porfirio Díaz</t>
  </si>
  <si>
    <t>20-60</t>
  </si>
  <si>
    <t>20060</t>
  </si>
  <si>
    <t>Mixistlán de la Reforma</t>
  </si>
  <si>
    <t>20-61</t>
  </si>
  <si>
    <t>20061</t>
  </si>
  <si>
    <t>Monjas</t>
  </si>
  <si>
    <t>20-62</t>
  </si>
  <si>
    <t>20062</t>
  </si>
  <si>
    <t>Natividad</t>
  </si>
  <si>
    <t>20-63</t>
  </si>
  <si>
    <t>20063</t>
  </si>
  <si>
    <t>Nazareno Etla</t>
  </si>
  <si>
    <t>20-64</t>
  </si>
  <si>
    <t>20064</t>
  </si>
  <si>
    <t>Nejapa de Madero</t>
  </si>
  <si>
    <t>20-65</t>
  </si>
  <si>
    <t>20065</t>
  </si>
  <si>
    <t>Ixpantepec Nieves</t>
  </si>
  <si>
    <t>20-66</t>
  </si>
  <si>
    <t>20066</t>
  </si>
  <si>
    <t>Santiago Niltepec</t>
  </si>
  <si>
    <t>20-67</t>
  </si>
  <si>
    <t>20067</t>
  </si>
  <si>
    <t>Oaxaca de Juárez</t>
  </si>
  <si>
    <t>20-68</t>
  </si>
  <si>
    <t>20068</t>
  </si>
  <si>
    <t>Ocotlán de Morelos</t>
  </si>
  <si>
    <t>20-69</t>
  </si>
  <si>
    <t>20069</t>
  </si>
  <si>
    <t>La Pe</t>
  </si>
  <si>
    <t>20-70</t>
  </si>
  <si>
    <t>20070</t>
  </si>
  <si>
    <t>Pinotepa de Don Luis</t>
  </si>
  <si>
    <t>20-71</t>
  </si>
  <si>
    <t>20071</t>
  </si>
  <si>
    <t>Pluma Hidalgo</t>
  </si>
  <si>
    <t>20-72</t>
  </si>
  <si>
    <t>20072</t>
  </si>
  <si>
    <t>San José del Progreso</t>
  </si>
  <si>
    <t>20-73</t>
  </si>
  <si>
    <t>20073</t>
  </si>
  <si>
    <t>Putla Villa de Guerrero</t>
  </si>
  <si>
    <t>20-74</t>
  </si>
  <si>
    <t>20074</t>
  </si>
  <si>
    <t>Santa Catarina Quioquitani</t>
  </si>
  <si>
    <t>20-75</t>
  </si>
  <si>
    <t>20075</t>
  </si>
  <si>
    <t>Reforma de Pineda</t>
  </si>
  <si>
    <t>20-76</t>
  </si>
  <si>
    <t>20076</t>
  </si>
  <si>
    <t>La Reforma</t>
  </si>
  <si>
    <t>20-77</t>
  </si>
  <si>
    <t>20077</t>
  </si>
  <si>
    <t>Reyes Etla</t>
  </si>
  <si>
    <t>20-78</t>
  </si>
  <si>
    <t>20078</t>
  </si>
  <si>
    <t>Rojas de Cuauhtémoc</t>
  </si>
  <si>
    <t>20-79</t>
  </si>
  <si>
    <t>20079</t>
  </si>
  <si>
    <t>Salina Cruz</t>
  </si>
  <si>
    <t>20-80</t>
  </si>
  <si>
    <t>20080</t>
  </si>
  <si>
    <t>San Agustín Amatengo</t>
  </si>
  <si>
    <t>20-81</t>
  </si>
  <si>
    <t>20081</t>
  </si>
  <si>
    <t>San Agustín Atenango</t>
  </si>
  <si>
    <t>20-82</t>
  </si>
  <si>
    <t>20082</t>
  </si>
  <si>
    <t>San Agustín Chayuco</t>
  </si>
  <si>
    <t>20-83</t>
  </si>
  <si>
    <t>20083</t>
  </si>
  <si>
    <t>San Agustín de las Juntas</t>
  </si>
  <si>
    <t>20-84</t>
  </si>
  <si>
    <t>20084</t>
  </si>
  <si>
    <t>San Agustín Etla</t>
  </si>
  <si>
    <t>20-85</t>
  </si>
  <si>
    <t>20085</t>
  </si>
  <si>
    <t>San Agustín Loxicha</t>
  </si>
  <si>
    <t>20-86</t>
  </si>
  <si>
    <t>20086</t>
  </si>
  <si>
    <t>San Agustín Tlacotepec</t>
  </si>
  <si>
    <t>20-87</t>
  </si>
  <si>
    <t>20087</t>
  </si>
  <si>
    <t>San Agustín Yatareni</t>
  </si>
  <si>
    <t>20-88</t>
  </si>
  <si>
    <t>20088</t>
  </si>
  <si>
    <t>San Andrés Cabecera Nueva</t>
  </si>
  <si>
    <t>20-89</t>
  </si>
  <si>
    <t>20089</t>
  </si>
  <si>
    <t>San Andrés Dinicuiti</t>
  </si>
  <si>
    <t>20-90</t>
  </si>
  <si>
    <t>20090</t>
  </si>
  <si>
    <t>San Andrés Huaxpaltepec</t>
  </si>
  <si>
    <t>20-91</t>
  </si>
  <si>
    <t>20091</t>
  </si>
  <si>
    <t>San Andrés Huayápam</t>
  </si>
  <si>
    <t>20-92</t>
  </si>
  <si>
    <t>20092</t>
  </si>
  <si>
    <t>San Andrés Ixtlahuaca</t>
  </si>
  <si>
    <t>20-93</t>
  </si>
  <si>
    <t>20093</t>
  </si>
  <si>
    <t>San Andrés Lagunas</t>
  </si>
  <si>
    <t>20-94</t>
  </si>
  <si>
    <t>20094</t>
  </si>
  <si>
    <t>San Andrés Nuxiño</t>
  </si>
  <si>
    <t>20-95</t>
  </si>
  <si>
    <t>20095</t>
  </si>
  <si>
    <t>San Andrés Paxtlán</t>
  </si>
  <si>
    <t>20-96</t>
  </si>
  <si>
    <t>20096</t>
  </si>
  <si>
    <t>San Andrés Sinaxtla</t>
  </si>
  <si>
    <t>20-97</t>
  </si>
  <si>
    <t>20097</t>
  </si>
  <si>
    <t>San Andrés Solaga</t>
  </si>
  <si>
    <t>20-98</t>
  </si>
  <si>
    <t>20098</t>
  </si>
  <si>
    <t>San Andrés Teotilálpam</t>
  </si>
  <si>
    <t>20-99</t>
  </si>
  <si>
    <t>20099</t>
  </si>
  <si>
    <t>San Andrés Tepetlapa</t>
  </si>
  <si>
    <t>20-100</t>
  </si>
  <si>
    <t>20100</t>
  </si>
  <si>
    <t>San Andrés Yaá</t>
  </si>
  <si>
    <t>20-101</t>
  </si>
  <si>
    <t>20101</t>
  </si>
  <si>
    <t>San Andrés Zabache</t>
  </si>
  <si>
    <t>20-102</t>
  </si>
  <si>
    <t>20102</t>
  </si>
  <si>
    <t>San Andrés Zautla</t>
  </si>
  <si>
    <t>20-103</t>
  </si>
  <si>
    <t>20103</t>
  </si>
  <si>
    <t>San Antonino Castillo Velasco</t>
  </si>
  <si>
    <t>20-104</t>
  </si>
  <si>
    <t>20104</t>
  </si>
  <si>
    <t>San Antonino el Alto</t>
  </si>
  <si>
    <t>20-105</t>
  </si>
  <si>
    <t>20105</t>
  </si>
  <si>
    <t>San Antonino Monte Verde</t>
  </si>
  <si>
    <t>20-106</t>
  </si>
  <si>
    <t>20106</t>
  </si>
  <si>
    <t>San Antonio Acutla</t>
  </si>
  <si>
    <t>20-107</t>
  </si>
  <si>
    <t>20107</t>
  </si>
  <si>
    <t>San Antonio de la Cal</t>
  </si>
  <si>
    <t>20-108</t>
  </si>
  <si>
    <t>20108</t>
  </si>
  <si>
    <t>San Antonio Huitepec</t>
  </si>
  <si>
    <t>20-109</t>
  </si>
  <si>
    <t>20109</t>
  </si>
  <si>
    <t>San Antonio Nanahuatípam</t>
  </si>
  <si>
    <t>20-110</t>
  </si>
  <si>
    <t>20110</t>
  </si>
  <si>
    <t>San Antonio Sinicahua</t>
  </si>
  <si>
    <t>20-111</t>
  </si>
  <si>
    <t>20111</t>
  </si>
  <si>
    <t>San Antonio Tepetlapa</t>
  </si>
  <si>
    <t>20-112</t>
  </si>
  <si>
    <t>20112</t>
  </si>
  <si>
    <t>San Baltazar Chichicápam</t>
  </si>
  <si>
    <t>20-113</t>
  </si>
  <si>
    <t>20113</t>
  </si>
  <si>
    <t>San Baltazar Loxicha</t>
  </si>
  <si>
    <t>20-114</t>
  </si>
  <si>
    <t>20114</t>
  </si>
  <si>
    <t>San Baltazar Yatzachi el Bajo</t>
  </si>
  <si>
    <t>20-115</t>
  </si>
  <si>
    <t>20115</t>
  </si>
  <si>
    <t>San Bartolo Coyotepec</t>
  </si>
  <si>
    <t>20-116</t>
  </si>
  <si>
    <t>20116</t>
  </si>
  <si>
    <t>San Bartolomé Ayautla</t>
  </si>
  <si>
    <t>20-117</t>
  </si>
  <si>
    <t>20117</t>
  </si>
  <si>
    <t>San Bartolomé Loxicha</t>
  </si>
  <si>
    <t>20-118</t>
  </si>
  <si>
    <t>20118</t>
  </si>
  <si>
    <t>San Bartolomé Quialana</t>
  </si>
  <si>
    <t>20-119</t>
  </si>
  <si>
    <t>20119</t>
  </si>
  <si>
    <t>San Bartolomé Yucuañe</t>
  </si>
  <si>
    <t>20-120</t>
  </si>
  <si>
    <t>20120</t>
  </si>
  <si>
    <t>San Bartolomé Zoogocho</t>
  </si>
  <si>
    <t>20-121</t>
  </si>
  <si>
    <t>20121</t>
  </si>
  <si>
    <t>San Bartolo Soyaltepec</t>
  </si>
  <si>
    <t>20-122</t>
  </si>
  <si>
    <t>20122</t>
  </si>
  <si>
    <t>San Bartolo Yautepec</t>
  </si>
  <si>
    <t>20-123</t>
  </si>
  <si>
    <t>20123</t>
  </si>
  <si>
    <t>San Bernardo Mixtepec</t>
  </si>
  <si>
    <t>20-124</t>
  </si>
  <si>
    <t>20124</t>
  </si>
  <si>
    <t>San Blas Atempa</t>
  </si>
  <si>
    <t>20-125</t>
  </si>
  <si>
    <t>20125</t>
  </si>
  <si>
    <t>San Carlos Yautepec</t>
  </si>
  <si>
    <t>20-126</t>
  </si>
  <si>
    <t>20126</t>
  </si>
  <si>
    <t>San Cristóbal Amatlán</t>
  </si>
  <si>
    <t>20-127</t>
  </si>
  <si>
    <t>20127</t>
  </si>
  <si>
    <t>San Cristóbal Amoltepec</t>
  </si>
  <si>
    <t>20-128</t>
  </si>
  <si>
    <t>20128</t>
  </si>
  <si>
    <t>San Cristóbal Lachirioag</t>
  </si>
  <si>
    <t>20-129</t>
  </si>
  <si>
    <t>20129</t>
  </si>
  <si>
    <t>San Cristóbal Suchixtlahuaca</t>
  </si>
  <si>
    <t>20-130</t>
  </si>
  <si>
    <t>20130</t>
  </si>
  <si>
    <t>San Dionisio del Mar</t>
  </si>
  <si>
    <t>20-131</t>
  </si>
  <si>
    <t>20131</t>
  </si>
  <si>
    <t>San Dionisio Ocotepec</t>
  </si>
  <si>
    <t>20-132</t>
  </si>
  <si>
    <t>20132</t>
  </si>
  <si>
    <t>San Dionisio Ocotlán</t>
  </si>
  <si>
    <t>20-133</t>
  </si>
  <si>
    <t>20133</t>
  </si>
  <si>
    <t>San Esteban Atatlahuca</t>
  </si>
  <si>
    <t>20-134</t>
  </si>
  <si>
    <t>20134</t>
  </si>
  <si>
    <t>San Felipe Jalapa de Díaz</t>
  </si>
  <si>
    <t>20-135</t>
  </si>
  <si>
    <t>20135</t>
  </si>
  <si>
    <t>San Felipe Tejalápam</t>
  </si>
  <si>
    <t>20-136</t>
  </si>
  <si>
    <t>20136</t>
  </si>
  <si>
    <t>San Felipe Usila</t>
  </si>
  <si>
    <t>20-137</t>
  </si>
  <si>
    <t>20137</t>
  </si>
  <si>
    <t>San Francisco Cahuacuá</t>
  </si>
  <si>
    <t>20-138</t>
  </si>
  <si>
    <t>20138</t>
  </si>
  <si>
    <t>San Francisco Cajonos</t>
  </si>
  <si>
    <t>20-139</t>
  </si>
  <si>
    <t>20139</t>
  </si>
  <si>
    <t>San Francisco Chapulapa</t>
  </si>
  <si>
    <t>20-140</t>
  </si>
  <si>
    <t>20140</t>
  </si>
  <si>
    <t>San Francisco Chindúa</t>
  </si>
  <si>
    <t>20-141</t>
  </si>
  <si>
    <t>20141</t>
  </si>
  <si>
    <t>San Francisco del Mar</t>
  </si>
  <si>
    <t>20-142</t>
  </si>
  <si>
    <t>20142</t>
  </si>
  <si>
    <t>San Francisco Huehuetlán</t>
  </si>
  <si>
    <t>20-143</t>
  </si>
  <si>
    <t>20143</t>
  </si>
  <si>
    <t>San Francisco Ixhuatán</t>
  </si>
  <si>
    <t>20-144</t>
  </si>
  <si>
    <t>20144</t>
  </si>
  <si>
    <t>San Francisco Jaltepetongo</t>
  </si>
  <si>
    <t>20-145</t>
  </si>
  <si>
    <t>20145</t>
  </si>
  <si>
    <t>San Francisco Lachigoló</t>
  </si>
  <si>
    <t>20-146</t>
  </si>
  <si>
    <t>20146</t>
  </si>
  <si>
    <t>San Francisco Logueche</t>
  </si>
  <si>
    <t>20-147</t>
  </si>
  <si>
    <t>20147</t>
  </si>
  <si>
    <t>San Francisco Nuxaño</t>
  </si>
  <si>
    <t>20-148</t>
  </si>
  <si>
    <t>20148</t>
  </si>
  <si>
    <t>San Francisco Ozolotepec</t>
  </si>
  <si>
    <t>20-149</t>
  </si>
  <si>
    <t>20149</t>
  </si>
  <si>
    <t>San Francisco Sola</t>
  </si>
  <si>
    <t>20-150</t>
  </si>
  <si>
    <t>20150</t>
  </si>
  <si>
    <t>San Francisco Telixtlahuaca</t>
  </si>
  <si>
    <t>20-151</t>
  </si>
  <si>
    <t>20151</t>
  </si>
  <si>
    <t>San Francisco Teopan</t>
  </si>
  <si>
    <t>20-152</t>
  </si>
  <si>
    <t>20152</t>
  </si>
  <si>
    <t>San Francisco Tlapancingo</t>
  </si>
  <si>
    <t>20-153</t>
  </si>
  <si>
    <t>20153</t>
  </si>
  <si>
    <t>San Gabriel Mixtepec</t>
  </si>
  <si>
    <t>20-154</t>
  </si>
  <si>
    <t>20154</t>
  </si>
  <si>
    <t>San Ildefonso Amatlán</t>
  </si>
  <si>
    <t>20-155</t>
  </si>
  <si>
    <t>20155</t>
  </si>
  <si>
    <t>San Ildefonso Sola</t>
  </si>
  <si>
    <t>20-156</t>
  </si>
  <si>
    <t>20156</t>
  </si>
  <si>
    <t>San Ildefonso Villa Alta</t>
  </si>
  <si>
    <t>20-157</t>
  </si>
  <si>
    <t>20157</t>
  </si>
  <si>
    <t>San Jacinto Amilpas</t>
  </si>
  <si>
    <t>20-158</t>
  </si>
  <si>
    <t>20158</t>
  </si>
  <si>
    <t>San Jacinto Tlacotepec</t>
  </si>
  <si>
    <t>20-159</t>
  </si>
  <si>
    <t>20159</t>
  </si>
  <si>
    <t>San Jerónimo Coatlán</t>
  </si>
  <si>
    <t>20-160</t>
  </si>
  <si>
    <t>20160</t>
  </si>
  <si>
    <t>San Jerónimo Silacayoapilla</t>
  </si>
  <si>
    <t>20-161</t>
  </si>
  <si>
    <t>20161</t>
  </si>
  <si>
    <t>San Jerónimo Sosola</t>
  </si>
  <si>
    <t>20-162</t>
  </si>
  <si>
    <t>20162</t>
  </si>
  <si>
    <t>San Jerónimo Taviche</t>
  </si>
  <si>
    <t>20-163</t>
  </si>
  <si>
    <t>20163</t>
  </si>
  <si>
    <t>San Jerónimo Tecóatl</t>
  </si>
  <si>
    <t>20-164</t>
  </si>
  <si>
    <t>20164</t>
  </si>
  <si>
    <t>San Jorge Nuchita</t>
  </si>
  <si>
    <t>20-165</t>
  </si>
  <si>
    <t>20165</t>
  </si>
  <si>
    <t>San José Ayuquila</t>
  </si>
  <si>
    <t>20-166</t>
  </si>
  <si>
    <t>20166</t>
  </si>
  <si>
    <t>San José Chiltepec</t>
  </si>
  <si>
    <t>20-167</t>
  </si>
  <si>
    <t>20167</t>
  </si>
  <si>
    <t>San José del Peñasco</t>
  </si>
  <si>
    <t>20-168</t>
  </si>
  <si>
    <t>20168</t>
  </si>
  <si>
    <t>San José Estancia Grande</t>
  </si>
  <si>
    <t>20-169</t>
  </si>
  <si>
    <t>20169</t>
  </si>
  <si>
    <t>San José Independencia</t>
  </si>
  <si>
    <t>20-170</t>
  </si>
  <si>
    <t>20170</t>
  </si>
  <si>
    <t>San José Lachiguiri</t>
  </si>
  <si>
    <t>20-171</t>
  </si>
  <si>
    <t>20171</t>
  </si>
  <si>
    <t>San José Tenango</t>
  </si>
  <si>
    <t>20-172</t>
  </si>
  <si>
    <t>20172</t>
  </si>
  <si>
    <t>San Juan Achiutla</t>
  </si>
  <si>
    <t>20-173</t>
  </si>
  <si>
    <t>20173</t>
  </si>
  <si>
    <t>San Juan Atepec</t>
  </si>
  <si>
    <t>20-174</t>
  </si>
  <si>
    <t>20174</t>
  </si>
  <si>
    <t>Ánimas Trujano</t>
  </si>
  <si>
    <t>20-175</t>
  </si>
  <si>
    <t>20175</t>
  </si>
  <si>
    <t>San Juan Bautista Atatlahuca</t>
  </si>
  <si>
    <t>20-176</t>
  </si>
  <si>
    <t>20176</t>
  </si>
  <si>
    <t>San Juan Bautista Coixtlahuaca</t>
  </si>
  <si>
    <t>20-177</t>
  </si>
  <si>
    <t>20177</t>
  </si>
  <si>
    <t>San Juan Bautista Cuicatlán</t>
  </si>
  <si>
    <t>20-178</t>
  </si>
  <si>
    <t>20178</t>
  </si>
  <si>
    <t>San Juan Bautista Guelache</t>
  </si>
  <si>
    <t>20-179</t>
  </si>
  <si>
    <t>20179</t>
  </si>
  <si>
    <t>San Juan Bautista Jayacatlán</t>
  </si>
  <si>
    <t>20-180</t>
  </si>
  <si>
    <t>20180</t>
  </si>
  <si>
    <t>San Juan Bautista Lo de Soto</t>
  </si>
  <si>
    <t>20-181</t>
  </si>
  <si>
    <t>20181</t>
  </si>
  <si>
    <t>San Juan Bautista Suchitepec</t>
  </si>
  <si>
    <t>20-182</t>
  </si>
  <si>
    <t>20182</t>
  </si>
  <si>
    <t>San Juan Bautista Tlacoatzintepec</t>
  </si>
  <si>
    <t>20-183</t>
  </si>
  <si>
    <t>20183</t>
  </si>
  <si>
    <t>San Juan Bautista Tlachichilco</t>
  </si>
  <si>
    <t>20-184</t>
  </si>
  <si>
    <t>20184</t>
  </si>
  <si>
    <t>San Juan Bautista Tuxtepec</t>
  </si>
  <si>
    <t>20-185</t>
  </si>
  <si>
    <t>20185</t>
  </si>
  <si>
    <t>San Juan Cacahuatepec</t>
  </si>
  <si>
    <t>20-186</t>
  </si>
  <si>
    <t>20186</t>
  </si>
  <si>
    <t>San Juan Cieneguilla</t>
  </si>
  <si>
    <t>20-187</t>
  </si>
  <si>
    <t>20187</t>
  </si>
  <si>
    <t>San Juan Coatzóspam</t>
  </si>
  <si>
    <t>20-188</t>
  </si>
  <si>
    <t>20188</t>
  </si>
  <si>
    <t>San Juan Colorado</t>
  </si>
  <si>
    <t>20-189</t>
  </si>
  <si>
    <t>20189</t>
  </si>
  <si>
    <t>San Juan Comaltepec</t>
  </si>
  <si>
    <t>20-190</t>
  </si>
  <si>
    <t>20190</t>
  </si>
  <si>
    <t>San Juan Cotzocón</t>
  </si>
  <si>
    <t>20-191</t>
  </si>
  <si>
    <t>20191</t>
  </si>
  <si>
    <t>San Juan Chicomezúchil</t>
  </si>
  <si>
    <t>20-192</t>
  </si>
  <si>
    <t>20192</t>
  </si>
  <si>
    <t>San Juan Chilateca</t>
  </si>
  <si>
    <t>20-193</t>
  </si>
  <si>
    <t>20193</t>
  </si>
  <si>
    <t>San Juan del Estado</t>
  </si>
  <si>
    <t>20-194</t>
  </si>
  <si>
    <t>20194</t>
  </si>
  <si>
    <t>20-195</t>
  </si>
  <si>
    <t>20195</t>
  </si>
  <si>
    <t>San Juan Diuxi</t>
  </si>
  <si>
    <t>20-196</t>
  </si>
  <si>
    <t>20196</t>
  </si>
  <si>
    <t>San Juan Evangelista Analco</t>
  </si>
  <si>
    <t>20-197</t>
  </si>
  <si>
    <t>20197</t>
  </si>
  <si>
    <t>San Juan Guelavía</t>
  </si>
  <si>
    <t>20-198</t>
  </si>
  <si>
    <t>20198</t>
  </si>
  <si>
    <t>San Juan Guichicovi</t>
  </si>
  <si>
    <t>20-199</t>
  </si>
  <si>
    <t>20199</t>
  </si>
  <si>
    <t>San Juan Ihualtepec</t>
  </si>
  <si>
    <t>20-200</t>
  </si>
  <si>
    <t>20200</t>
  </si>
  <si>
    <t>San Juan Juquila Mixes</t>
  </si>
  <si>
    <t>20-201</t>
  </si>
  <si>
    <t>20201</t>
  </si>
  <si>
    <t>San Juan Juquila Vijanos</t>
  </si>
  <si>
    <t>20-202</t>
  </si>
  <si>
    <t>20202</t>
  </si>
  <si>
    <t>San Juan Lachao</t>
  </si>
  <si>
    <t>20-203</t>
  </si>
  <si>
    <t>20203</t>
  </si>
  <si>
    <t>San Juan Lachigalla</t>
  </si>
  <si>
    <t>20-204</t>
  </si>
  <si>
    <t>20204</t>
  </si>
  <si>
    <t>San Juan Lajarcia</t>
  </si>
  <si>
    <t>20-205</t>
  </si>
  <si>
    <t>20205</t>
  </si>
  <si>
    <t>San Juan Lalana</t>
  </si>
  <si>
    <t>20-206</t>
  </si>
  <si>
    <t>20206</t>
  </si>
  <si>
    <t>San Juan de los Cués</t>
  </si>
  <si>
    <t>20-207</t>
  </si>
  <si>
    <t>20207</t>
  </si>
  <si>
    <t>San Juan Mazatlán</t>
  </si>
  <si>
    <t>20-208</t>
  </si>
  <si>
    <t>20208</t>
  </si>
  <si>
    <t>San Juan Mixtepec -Dto. 08 -</t>
  </si>
  <si>
    <t>20-209</t>
  </si>
  <si>
    <t>20209</t>
  </si>
  <si>
    <t>San Juan Mixtepec -Dto. 26 -</t>
  </si>
  <si>
    <t>20-210</t>
  </si>
  <si>
    <t>20210</t>
  </si>
  <si>
    <t>San Juan Ñumí</t>
  </si>
  <si>
    <t>20-211</t>
  </si>
  <si>
    <t>20211</t>
  </si>
  <si>
    <t>San Juan Ozolotepec</t>
  </si>
  <si>
    <t>20-212</t>
  </si>
  <si>
    <t>20212</t>
  </si>
  <si>
    <t>San Juan Petlapa</t>
  </si>
  <si>
    <t>20-213</t>
  </si>
  <si>
    <t>20213</t>
  </si>
  <si>
    <t>San Juan Quiahije</t>
  </si>
  <si>
    <t>20-214</t>
  </si>
  <si>
    <t>20214</t>
  </si>
  <si>
    <t>San Juan Quiotepec</t>
  </si>
  <si>
    <t>20-215</t>
  </si>
  <si>
    <t>20215</t>
  </si>
  <si>
    <t>San Juan Sayultepec</t>
  </si>
  <si>
    <t>20-216</t>
  </si>
  <si>
    <t>20216</t>
  </si>
  <si>
    <t>San Juan Tabaá</t>
  </si>
  <si>
    <t>20-217</t>
  </si>
  <si>
    <t>20217</t>
  </si>
  <si>
    <t>San Juan Tamazola</t>
  </si>
  <si>
    <t>20-218</t>
  </si>
  <si>
    <t>20218</t>
  </si>
  <si>
    <t>San Juan Teita</t>
  </si>
  <si>
    <t>20-219</t>
  </si>
  <si>
    <t>20219</t>
  </si>
  <si>
    <t>San Juan Teitipac</t>
  </si>
  <si>
    <t>20-220</t>
  </si>
  <si>
    <t>20220</t>
  </si>
  <si>
    <t>San Juan Tepeuxila</t>
  </si>
  <si>
    <t>20-221</t>
  </si>
  <si>
    <t>20221</t>
  </si>
  <si>
    <t>San Juan Teposcolula</t>
  </si>
  <si>
    <t>20-222</t>
  </si>
  <si>
    <t>20222</t>
  </si>
  <si>
    <t>San Juan Yaeé</t>
  </si>
  <si>
    <t>20-223</t>
  </si>
  <si>
    <t>20223</t>
  </si>
  <si>
    <t>San Juan Yatzona</t>
  </si>
  <si>
    <t>20-224</t>
  </si>
  <si>
    <t>20224</t>
  </si>
  <si>
    <t>San Juan Yucuita</t>
  </si>
  <si>
    <t>20-225</t>
  </si>
  <si>
    <t>20225</t>
  </si>
  <si>
    <t>San Lorenzo</t>
  </si>
  <si>
    <t>20-226</t>
  </si>
  <si>
    <t>20226</t>
  </si>
  <si>
    <t>San Lorenzo Albarradas</t>
  </si>
  <si>
    <t>20-227</t>
  </si>
  <si>
    <t>20227</t>
  </si>
  <si>
    <t>San Lorenzo Cacaotepec</t>
  </si>
  <si>
    <t>20-228</t>
  </si>
  <si>
    <t>20228</t>
  </si>
  <si>
    <t>San Lorenzo Cuaunecuiltitla</t>
  </si>
  <si>
    <t>20-229</t>
  </si>
  <si>
    <t>20229</t>
  </si>
  <si>
    <t>San Lorenzo Texmelúcan</t>
  </si>
  <si>
    <t>20-230</t>
  </si>
  <si>
    <t>20230</t>
  </si>
  <si>
    <t>San Lorenzo Victoria</t>
  </si>
  <si>
    <t>20-231</t>
  </si>
  <si>
    <t>20231</t>
  </si>
  <si>
    <t>San Lucas Camotlán</t>
  </si>
  <si>
    <t>20-232</t>
  </si>
  <si>
    <t>20232</t>
  </si>
  <si>
    <t>San Lucas Ojitlán</t>
  </si>
  <si>
    <t>20-233</t>
  </si>
  <si>
    <t>20233</t>
  </si>
  <si>
    <t>San Lucas Quiaviní</t>
  </si>
  <si>
    <t>20-234</t>
  </si>
  <si>
    <t>20234</t>
  </si>
  <si>
    <t>San Lucas Zoquiápam</t>
  </si>
  <si>
    <t>20-235</t>
  </si>
  <si>
    <t>20235</t>
  </si>
  <si>
    <t>San Luis Amatlán</t>
  </si>
  <si>
    <t>20-236</t>
  </si>
  <si>
    <t>20236</t>
  </si>
  <si>
    <t>San Marcial Ozolotepec</t>
  </si>
  <si>
    <t>20-237</t>
  </si>
  <si>
    <t>20237</t>
  </si>
  <si>
    <t>San Marcos Arteaga</t>
  </si>
  <si>
    <t>20-238</t>
  </si>
  <si>
    <t>20238</t>
  </si>
  <si>
    <t>San Martín de los Cansecos</t>
  </si>
  <si>
    <t>20-239</t>
  </si>
  <si>
    <t>20239</t>
  </si>
  <si>
    <t>San Martín Huamelúlpam</t>
  </si>
  <si>
    <t>20-240</t>
  </si>
  <si>
    <t>20240</t>
  </si>
  <si>
    <t>San Martín Itunyoso</t>
  </si>
  <si>
    <t>20-241</t>
  </si>
  <si>
    <t>20241</t>
  </si>
  <si>
    <t>San Martín Lachilá</t>
  </si>
  <si>
    <t>20-242</t>
  </si>
  <si>
    <t>20242</t>
  </si>
  <si>
    <t>San Martín Peras</t>
  </si>
  <si>
    <t>20-243</t>
  </si>
  <si>
    <t>20243</t>
  </si>
  <si>
    <t>San Martín Tilcajete</t>
  </si>
  <si>
    <t>20-244</t>
  </si>
  <si>
    <t>20244</t>
  </si>
  <si>
    <t>San Martín Toxpalan</t>
  </si>
  <si>
    <t>20-245</t>
  </si>
  <si>
    <t>20245</t>
  </si>
  <si>
    <t>San Martín Zacatepec</t>
  </si>
  <si>
    <t>20-246</t>
  </si>
  <si>
    <t>20246</t>
  </si>
  <si>
    <t>San Mateo Cajonos</t>
  </si>
  <si>
    <t>20-247</t>
  </si>
  <si>
    <t>20247</t>
  </si>
  <si>
    <t>Capulálpam de Méndez</t>
  </si>
  <si>
    <t>20-248</t>
  </si>
  <si>
    <t>20248</t>
  </si>
  <si>
    <t>San Mateo del Mar</t>
  </si>
  <si>
    <t>20-249</t>
  </si>
  <si>
    <t>20249</t>
  </si>
  <si>
    <t>San Mateo Yoloxochitlán</t>
  </si>
  <si>
    <t>20-250</t>
  </si>
  <si>
    <t>20250</t>
  </si>
  <si>
    <t>San Mateo Etlatongo</t>
  </si>
  <si>
    <t>20-251</t>
  </si>
  <si>
    <t>20251</t>
  </si>
  <si>
    <t>San Mateo Nejápam</t>
  </si>
  <si>
    <t>20-252</t>
  </si>
  <si>
    <t>20252</t>
  </si>
  <si>
    <t>San Mateo Peñasco</t>
  </si>
  <si>
    <t>20-253</t>
  </si>
  <si>
    <t>20253</t>
  </si>
  <si>
    <t>San Mateo Piñas</t>
  </si>
  <si>
    <t>20-254</t>
  </si>
  <si>
    <t>20254</t>
  </si>
  <si>
    <t>San Mateo Río Hondo</t>
  </si>
  <si>
    <t>20-255</t>
  </si>
  <si>
    <t>20255</t>
  </si>
  <si>
    <t>San Mateo Sindihui</t>
  </si>
  <si>
    <t>20-256</t>
  </si>
  <si>
    <t>20256</t>
  </si>
  <si>
    <t>San Mateo Tlapiltepec</t>
  </si>
  <si>
    <t>20-257</t>
  </si>
  <si>
    <t>20257</t>
  </si>
  <si>
    <t>San Melchor Betaza</t>
  </si>
  <si>
    <t>20-258</t>
  </si>
  <si>
    <t>20258</t>
  </si>
  <si>
    <t>San Miguel Achiutla</t>
  </si>
  <si>
    <t>20-259</t>
  </si>
  <si>
    <t>20259</t>
  </si>
  <si>
    <t>San Miguel Ahuehuetitlán</t>
  </si>
  <si>
    <t>20-260</t>
  </si>
  <si>
    <t>20260</t>
  </si>
  <si>
    <t>San Miguel Aloápam</t>
  </si>
  <si>
    <t>20-261</t>
  </si>
  <si>
    <t>20261</t>
  </si>
  <si>
    <t>San Miguel Amatitlán</t>
  </si>
  <si>
    <t>20-262</t>
  </si>
  <si>
    <t>20262</t>
  </si>
  <si>
    <t>San Miguel Amatlán</t>
  </si>
  <si>
    <t>20-263</t>
  </si>
  <si>
    <t>20263</t>
  </si>
  <si>
    <t>San Miguel Coatlán</t>
  </si>
  <si>
    <t>20-264</t>
  </si>
  <si>
    <t>20264</t>
  </si>
  <si>
    <t>San Miguel Chicahua</t>
  </si>
  <si>
    <t>20-265</t>
  </si>
  <si>
    <t>20265</t>
  </si>
  <si>
    <t>San Miguel Chimalapa</t>
  </si>
  <si>
    <t>20-266</t>
  </si>
  <si>
    <t>20266</t>
  </si>
  <si>
    <t>San Miguel del Puerto</t>
  </si>
  <si>
    <t>20-267</t>
  </si>
  <si>
    <t>20267</t>
  </si>
  <si>
    <t>San Miguel del Río</t>
  </si>
  <si>
    <t>20-268</t>
  </si>
  <si>
    <t>20268</t>
  </si>
  <si>
    <t>San Miguel Ejutla</t>
  </si>
  <si>
    <t>20-269</t>
  </si>
  <si>
    <t>20269</t>
  </si>
  <si>
    <t>San Miguel el Grande</t>
  </si>
  <si>
    <t>20-270</t>
  </si>
  <si>
    <t>20270</t>
  </si>
  <si>
    <t>San Miguel Huautla</t>
  </si>
  <si>
    <t>20-271</t>
  </si>
  <si>
    <t>20271</t>
  </si>
  <si>
    <t>San Miguel Mixtepec</t>
  </si>
  <si>
    <t>20-272</t>
  </si>
  <si>
    <t>20272</t>
  </si>
  <si>
    <t>San Miguel Panixtlahuaca</t>
  </si>
  <si>
    <t>20-273</t>
  </si>
  <si>
    <t>20273</t>
  </si>
  <si>
    <t>San Miguel Peras</t>
  </si>
  <si>
    <t>20-274</t>
  </si>
  <si>
    <t>20274</t>
  </si>
  <si>
    <t>San Miguel Piedras</t>
  </si>
  <si>
    <t>20-275</t>
  </si>
  <si>
    <t>20275</t>
  </si>
  <si>
    <t>San Miguel Quetzaltepec</t>
  </si>
  <si>
    <t>20-276</t>
  </si>
  <si>
    <t>20276</t>
  </si>
  <si>
    <t>San Miguel Santa Flor</t>
  </si>
  <si>
    <t>20-277</t>
  </si>
  <si>
    <t>20277</t>
  </si>
  <si>
    <t>Villa Sola de Vega</t>
  </si>
  <si>
    <t>20-278</t>
  </si>
  <si>
    <t>20278</t>
  </si>
  <si>
    <t>San Miguel Soyaltepec</t>
  </si>
  <si>
    <t>20-279</t>
  </si>
  <si>
    <t>20279</t>
  </si>
  <si>
    <t>San Miguel Suchixtepec</t>
  </si>
  <si>
    <t>20-280</t>
  </si>
  <si>
    <t>20280</t>
  </si>
  <si>
    <t>Villa Talea de Castro</t>
  </si>
  <si>
    <t>20-281</t>
  </si>
  <si>
    <t>20281</t>
  </si>
  <si>
    <t>San Miguel Tecomatlán</t>
  </si>
  <si>
    <t>20-282</t>
  </si>
  <si>
    <t>20282</t>
  </si>
  <si>
    <t>San Miguel Tenango</t>
  </si>
  <si>
    <t>20-283</t>
  </si>
  <si>
    <t>20283</t>
  </si>
  <si>
    <t>San Miguel Tequixtepec</t>
  </si>
  <si>
    <t>20-284</t>
  </si>
  <si>
    <t>20284</t>
  </si>
  <si>
    <t>San Miguel Tilquiápam</t>
  </si>
  <si>
    <t>20-285</t>
  </si>
  <si>
    <t>20285</t>
  </si>
  <si>
    <t>San Miguel Tlacamama</t>
  </si>
  <si>
    <t>20-286</t>
  </si>
  <si>
    <t>20286</t>
  </si>
  <si>
    <t>San Miguel Tlacotepec</t>
  </si>
  <si>
    <t>20-287</t>
  </si>
  <si>
    <t>20287</t>
  </si>
  <si>
    <t>San Miguel Tulancingo</t>
  </si>
  <si>
    <t>20-288</t>
  </si>
  <si>
    <t>20288</t>
  </si>
  <si>
    <t>San Miguel Yotao</t>
  </si>
  <si>
    <t>20-289</t>
  </si>
  <si>
    <t>20289</t>
  </si>
  <si>
    <t>San Nicolás</t>
  </si>
  <si>
    <t>20-290</t>
  </si>
  <si>
    <t>20290</t>
  </si>
  <si>
    <t>San Nicolás Hidalgo</t>
  </si>
  <si>
    <t>20-291</t>
  </si>
  <si>
    <t>20291</t>
  </si>
  <si>
    <t>San Pablo Coatlán</t>
  </si>
  <si>
    <t>20-292</t>
  </si>
  <si>
    <t>20292</t>
  </si>
  <si>
    <t>San Pablo Cuatro Venados</t>
  </si>
  <si>
    <t>20-293</t>
  </si>
  <si>
    <t>20293</t>
  </si>
  <si>
    <t>San Pablo Etla</t>
  </si>
  <si>
    <t>20-294</t>
  </si>
  <si>
    <t>20294</t>
  </si>
  <si>
    <t>San Pablo Huitzo</t>
  </si>
  <si>
    <t>20-295</t>
  </si>
  <si>
    <t>20295</t>
  </si>
  <si>
    <t>San Pablo Huixtepec</t>
  </si>
  <si>
    <t>20-296</t>
  </si>
  <si>
    <t>20296</t>
  </si>
  <si>
    <t>San Pablo Macuiltianguis</t>
  </si>
  <si>
    <t>20-297</t>
  </si>
  <si>
    <t>20297</t>
  </si>
  <si>
    <t>San Pablo Tijaltepec</t>
  </si>
  <si>
    <t>20-298</t>
  </si>
  <si>
    <t>20298</t>
  </si>
  <si>
    <t>San Pablo Villa de Mitla</t>
  </si>
  <si>
    <t>20-299</t>
  </si>
  <si>
    <t>20299</t>
  </si>
  <si>
    <t>San Pablo Yaganiza</t>
  </si>
  <si>
    <t>20-300</t>
  </si>
  <si>
    <t>20300</t>
  </si>
  <si>
    <t>San Pedro Amuzgos</t>
  </si>
  <si>
    <t>20-301</t>
  </si>
  <si>
    <t>20301</t>
  </si>
  <si>
    <t>San Pedro Apóstol</t>
  </si>
  <si>
    <t>20-302</t>
  </si>
  <si>
    <t>20302</t>
  </si>
  <si>
    <t>San Pedro Atoyac</t>
  </si>
  <si>
    <t>20-303</t>
  </si>
  <si>
    <t>20303</t>
  </si>
  <si>
    <t>San Pedro Cajonos</t>
  </si>
  <si>
    <t>20-304</t>
  </si>
  <si>
    <t>20304</t>
  </si>
  <si>
    <t>San Pedro Coxcaltepec Cántaros</t>
  </si>
  <si>
    <t>20-305</t>
  </si>
  <si>
    <t>20305</t>
  </si>
  <si>
    <t>San Pedro Comitancillo</t>
  </si>
  <si>
    <t>20-306</t>
  </si>
  <si>
    <t>20306</t>
  </si>
  <si>
    <t>San Pedro el Alto</t>
  </si>
  <si>
    <t>20-307</t>
  </si>
  <si>
    <t>20307</t>
  </si>
  <si>
    <t>San Pedro Huamelula</t>
  </si>
  <si>
    <t>20-308</t>
  </si>
  <si>
    <t>20308</t>
  </si>
  <si>
    <t>San Pedro Huilotepec</t>
  </si>
  <si>
    <t>20-309</t>
  </si>
  <si>
    <t>20309</t>
  </si>
  <si>
    <t>San Pedro Ixcatlán</t>
  </si>
  <si>
    <t>20-310</t>
  </si>
  <si>
    <t>20310</t>
  </si>
  <si>
    <t>San Pedro Ixtlahuaca</t>
  </si>
  <si>
    <t>20-311</t>
  </si>
  <si>
    <t>20311</t>
  </si>
  <si>
    <t>San Pedro Jaltepetongo</t>
  </si>
  <si>
    <t>20-312</t>
  </si>
  <si>
    <t>20312</t>
  </si>
  <si>
    <t>San Pedro Jicayán</t>
  </si>
  <si>
    <t>20-313</t>
  </si>
  <si>
    <t>20313</t>
  </si>
  <si>
    <t>San Pedro Jocotipac</t>
  </si>
  <si>
    <t>20-314</t>
  </si>
  <si>
    <t>20314</t>
  </si>
  <si>
    <t>San Pedro Juchatengo</t>
  </si>
  <si>
    <t>20-315</t>
  </si>
  <si>
    <t>20315</t>
  </si>
  <si>
    <t>San Pedro Mártir</t>
  </si>
  <si>
    <t>20-316</t>
  </si>
  <si>
    <t>20316</t>
  </si>
  <si>
    <t>San Pedro Mártir Quiechapa</t>
  </si>
  <si>
    <t>20-317</t>
  </si>
  <si>
    <t>20317</t>
  </si>
  <si>
    <t>San Pedro Mártir Yucuxaco</t>
  </si>
  <si>
    <t>20-318</t>
  </si>
  <si>
    <t>20318</t>
  </si>
  <si>
    <t>San Pedro Mixtepec -Dto. 22 -</t>
  </si>
  <si>
    <t>20-319</t>
  </si>
  <si>
    <t>20319</t>
  </si>
  <si>
    <t>San Pedro Mixtepec -Dto. 26 -</t>
  </si>
  <si>
    <t>20-320</t>
  </si>
  <si>
    <t>20320</t>
  </si>
  <si>
    <t>San Pedro Molinos</t>
  </si>
  <si>
    <t>20-321</t>
  </si>
  <si>
    <t>20321</t>
  </si>
  <si>
    <t>San Pedro Nopala</t>
  </si>
  <si>
    <t>20-322</t>
  </si>
  <si>
    <t>20322</t>
  </si>
  <si>
    <t>San Pedro Ocopetatillo</t>
  </si>
  <si>
    <t>20-323</t>
  </si>
  <si>
    <t>20323</t>
  </si>
  <si>
    <t>San Pedro Ocotepec</t>
  </si>
  <si>
    <t>20-324</t>
  </si>
  <si>
    <t>20324</t>
  </si>
  <si>
    <t>San Pedro Pochutla</t>
  </si>
  <si>
    <t>20-325</t>
  </si>
  <si>
    <t>20325</t>
  </si>
  <si>
    <t>San Pedro Quiatoni</t>
  </si>
  <si>
    <t>20-326</t>
  </si>
  <si>
    <t>20326</t>
  </si>
  <si>
    <t>San Pedro Sochiápam</t>
  </si>
  <si>
    <t>20-327</t>
  </si>
  <si>
    <t>20327</t>
  </si>
  <si>
    <t>San Pedro Tapanatepec</t>
  </si>
  <si>
    <t>20-328</t>
  </si>
  <si>
    <t>20328</t>
  </si>
  <si>
    <t>San Pedro Taviche</t>
  </si>
  <si>
    <t>20-329</t>
  </si>
  <si>
    <t>20329</t>
  </si>
  <si>
    <t>San Pedro Teozacoalco</t>
  </si>
  <si>
    <t>20-330</t>
  </si>
  <si>
    <t>20330</t>
  </si>
  <si>
    <t>San Pedro Teutila</t>
  </si>
  <si>
    <t>20-331</t>
  </si>
  <si>
    <t>20331</t>
  </si>
  <si>
    <t>San Pedro Tidaá</t>
  </si>
  <si>
    <t>20-332</t>
  </si>
  <si>
    <t>20332</t>
  </si>
  <si>
    <t>San Pedro Topiltepec</t>
  </si>
  <si>
    <t>20-333</t>
  </si>
  <si>
    <t>20333</t>
  </si>
  <si>
    <t>San Pedro Totolápam</t>
  </si>
  <si>
    <t>20-334</t>
  </si>
  <si>
    <t>20334</t>
  </si>
  <si>
    <t>Villa de Tututepec de Melchor Ocampo</t>
  </si>
  <si>
    <t>20-335</t>
  </si>
  <si>
    <t>20335</t>
  </si>
  <si>
    <t>San Pedro Yaneri</t>
  </si>
  <si>
    <t>20-336</t>
  </si>
  <si>
    <t>20336</t>
  </si>
  <si>
    <t>San Pedro Yólox</t>
  </si>
  <si>
    <t>20-337</t>
  </si>
  <si>
    <t>20337</t>
  </si>
  <si>
    <t>San Pedro y San Pablo Ayutla</t>
  </si>
  <si>
    <t>20-338</t>
  </si>
  <si>
    <t>20338</t>
  </si>
  <si>
    <t>Villa de Etla</t>
  </si>
  <si>
    <t>20-339</t>
  </si>
  <si>
    <t>20339</t>
  </si>
  <si>
    <t>San Pedro y San Pablo Teposcolula</t>
  </si>
  <si>
    <t>20-340</t>
  </si>
  <si>
    <t>20340</t>
  </si>
  <si>
    <t>San Pedro y San Pablo Tequixtepec</t>
  </si>
  <si>
    <t>20-341</t>
  </si>
  <si>
    <t>20341</t>
  </si>
  <si>
    <t>San Pedro Yucunama</t>
  </si>
  <si>
    <t>20-342</t>
  </si>
  <si>
    <t>20342</t>
  </si>
  <si>
    <t>San Raymundo Jalpan</t>
  </si>
  <si>
    <t>20-343</t>
  </si>
  <si>
    <t>20343</t>
  </si>
  <si>
    <t>San Sebastián Abasolo</t>
  </si>
  <si>
    <t>20-344</t>
  </si>
  <si>
    <t>20344</t>
  </si>
  <si>
    <t>San Sebastián Coatlán</t>
  </si>
  <si>
    <t>20-345</t>
  </si>
  <si>
    <t>20345</t>
  </si>
  <si>
    <t>San Sebastián Ixcapa</t>
  </si>
  <si>
    <t>20-346</t>
  </si>
  <si>
    <t>20346</t>
  </si>
  <si>
    <t>San Sebastián Nicananduta</t>
  </si>
  <si>
    <t>20-347</t>
  </si>
  <si>
    <t>20347</t>
  </si>
  <si>
    <t>San Sebastián Río Hondo</t>
  </si>
  <si>
    <t>20-348</t>
  </si>
  <si>
    <t>20348</t>
  </si>
  <si>
    <t>San Sebastián Tecomaxtlahuaca</t>
  </si>
  <si>
    <t>20-349</t>
  </si>
  <si>
    <t>20349</t>
  </si>
  <si>
    <t>San Sebastián Teitipac</t>
  </si>
  <si>
    <t>20-350</t>
  </si>
  <si>
    <t>20350</t>
  </si>
  <si>
    <t>San Sebastián Tutla</t>
  </si>
  <si>
    <t>20-351</t>
  </si>
  <si>
    <t>20351</t>
  </si>
  <si>
    <t>San Simón Almolongas</t>
  </si>
  <si>
    <t>20-352</t>
  </si>
  <si>
    <t>20352</t>
  </si>
  <si>
    <t>San Simón Zahuatlán</t>
  </si>
  <si>
    <t>20-353</t>
  </si>
  <si>
    <t>20353</t>
  </si>
  <si>
    <t>Santa Ana</t>
  </si>
  <si>
    <t>20-354</t>
  </si>
  <si>
    <t>20354</t>
  </si>
  <si>
    <t>Santa Ana Ateixtlahuaca</t>
  </si>
  <si>
    <t>20-355</t>
  </si>
  <si>
    <t>20355</t>
  </si>
  <si>
    <t>Santa Ana Cuauhtémoc</t>
  </si>
  <si>
    <t>20-356</t>
  </si>
  <si>
    <t>20356</t>
  </si>
  <si>
    <t>Santa Ana del Valle</t>
  </si>
  <si>
    <t>20-357</t>
  </si>
  <si>
    <t>20357</t>
  </si>
  <si>
    <t>Santa Ana Tavela</t>
  </si>
  <si>
    <t>20-358</t>
  </si>
  <si>
    <t>20358</t>
  </si>
  <si>
    <t>Santa Ana Tlapacoyan</t>
  </si>
  <si>
    <t>20-359</t>
  </si>
  <si>
    <t>20359</t>
  </si>
  <si>
    <t>Santa Ana Yareni</t>
  </si>
  <si>
    <t>20-360</t>
  </si>
  <si>
    <t>20360</t>
  </si>
  <si>
    <t>Santa Ana Zegache</t>
  </si>
  <si>
    <t>20-361</t>
  </si>
  <si>
    <t>20361</t>
  </si>
  <si>
    <t>Santa Catalina Quierí</t>
  </si>
  <si>
    <t>20-362</t>
  </si>
  <si>
    <t>20362</t>
  </si>
  <si>
    <t>Santa Catarina Cuixtla</t>
  </si>
  <si>
    <t>20-363</t>
  </si>
  <si>
    <t>20363</t>
  </si>
  <si>
    <t>Santa Catarina Ixtepeji</t>
  </si>
  <si>
    <t>20-364</t>
  </si>
  <si>
    <t>20364</t>
  </si>
  <si>
    <t>Santa Catarina Juquila</t>
  </si>
  <si>
    <t>20-365</t>
  </si>
  <si>
    <t>20365</t>
  </si>
  <si>
    <t>Santa Catarina Lachatao</t>
  </si>
  <si>
    <t>20-366</t>
  </si>
  <si>
    <t>20366</t>
  </si>
  <si>
    <t>Santa Catarina Loxicha</t>
  </si>
  <si>
    <t>20-367</t>
  </si>
  <si>
    <t>20367</t>
  </si>
  <si>
    <t>Santa Catarina Mechoacán</t>
  </si>
  <si>
    <t>20-368</t>
  </si>
  <si>
    <t>20368</t>
  </si>
  <si>
    <t>Santa Catarina Minas</t>
  </si>
  <si>
    <t>20-369</t>
  </si>
  <si>
    <t>20369</t>
  </si>
  <si>
    <t>Santa Catarina Quiané</t>
  </si>
  <si>
    <t>20-370</t>
  </si>
  <si>
    <t>20370</t>
  </si>
  <si>
    <t>Santa Catarina Tayata</t>
  </si>
  <si>
    <t>20-371</t>
  </si>
  <si>
    <t>20371</t>
  </si>
  <si>
    <t>Santa Catarina Ticuá</t>
  </si>
  <si>
    <t>20-372</t>
  </si>
  <si>
    <t>20372</t>
  </si>
  <si>
    <t>Santa Catarina Yosonotú</t>
  </si>
  <si>
    <t>20-373</t>
  </si>
  <si>
    <t>20373</t>
  </si>
  <si>
    <t>Santa Catarina Zapoquila</t>
  </si>
  <si>
    <t>20-374</t>
  </si>
  <si>
    <t>20374</t>
  </si>
  <si>
    <t>Santa Cruz Acatepec</t>
  </si>
  <si>
    <t>20-375</t>
  </si>
  <si>
    <t>20375</t>
  </si>
  <si>
    <t>Santa Cruz Amilpas</t>
  </si>
  <si>
    <t>20-376</t>
  </si>
  <si>
    <t>20376</t>
  </si>
  <si>
    <t>Santa Cruz de Bravo</t>
  </si>
  <si>
    <t>20-377</t>
  </si>
  <si>
    <t>20377</t>
  </si>
  <si>
    <t>Santa Cruz Itundujia</t>
  </si>
  <si>
    <t>20-378</t>
  </si>
  <si>
    <t>20378</t>
  </si>
  <si>
    <t>Santa Cruz Mixtepec</t>
  </si>
  <si>
    <t>20-379</t>
  </si>
  <si>
    <t>20379</t>
  </si>
  <si>
    <t>Santa Cruz Nundaco</t>
  </si>
  <si>
    <t>20-380</t>
  </si>
  <si>
    <t>20380</t>
  </si>
  <si>
    <t>Santa Cruz Papalutla</t>
  </si>
  <si>
    <t>20-381</t>
  </si>
  <si>
    <t>20381</t>
  </si>
  <si>
    <t>Santa Cruz Tacache de Mina</t>
  </si>
  <si>
    <t>20-382</t>
  </si>
  <si>
    <t>20382</t>
  </si>
  <si>
    <t>Santa Cruz Tacahua</t>
  </si>
  <si>
    <t>20-383</t>
  </si>
  <si>
    <t>20383</t>
  </si>
  <si>
    <t>Santa Cruz Tayata</t>
  </si>
  <si>
    <t>20-384</t>
  </si>
  <si>
    <t>20384</t>
  </si>
  <si>
    <t>Santa Cruz Xitla</t>
  </si>
  <si>
    <t>20-385</t>
  </si>
  <si>
    <t>20385</t>
  </si>
  <si>
    <t>Santa Cruz Xoxocotlán</t>
  </si>
  <si>
    <t>20-386</t>
  </si>
  <si>
    <t>20386</t>
  </si>
  <si>
    <t>Santa Cruz Zenzontepec</t>
  </si>
  <si>
    <t>20-387</t>
  </si>
  <si>
    <t>20387</t>
  </si>
  <si>
    <t>Santa Gertrudis</t>
  </si>
  <si>
    <t>20-388</t>
  </si>
  <si>
    <t>20388</t>
  </si>
  <si>
    <t>Santa Inés del Monte</t>
  </si>
  <si>
    <t>20-389</t>
  </si>
  <si>
    <t>20389</t>
  </si>
  <si>
    <t>Santa Inés Yatzeche</t>
  </si>
  <si>
    <t>20-390</t>
  </si>
  <si>
    <t>20390</t>
  </si>
  <si>
    <t>Santa Lucía del Camino</t>
  </si>
  <si>
    <t>20-391</t>
  </si>
  <si>
    <t>20391</t>
  </si>
  <si>
    <t>Santa Lucía Miahuatlán</t>
  </si>
  <si>
    <t>20-392</t>
  </si>
  <si>
    <t>20392</t>
  </si>
  <si>
    <t>Santa Lucía Monteverde</t>
  </si>
  <si>
    <t>20-393</t>
  </si>
  <si>
    <t>20393</t>
  </si>
  <si>
    <t>Santa Lucía Ocotlán</t>
  </si>
  <si>
    <t>20-394</t>
  </si>
  <si>
    <t>20394</t>
  </si>
  <si>
    <t>Santa María Alotepec</t>
  </si>
  <si>
    <t>20-395</t>
  </si>
  <si>
    <t>20395</t>
  </si>
  <si>
    <t>Santa María Apazco</t>
  </si>
  <si>
    <t>20-396</t>
  </si>
  <si>
    <t>20396</t>
  </si>
  <si>
    <t>Santa María la Asunción</t>
  </si>
  <si>
    <t>20-397</t>
  </si>
  <si>
    <t>20397</t>
  </si>
  <si>
    <t>Heroica Ciudad de Tlaxiaco</t>
  </si>
  <si>
    <t>20-398</t>
  </si>
  <si>
    <t>20398</t>
  </si>
  <si>
    <t>Ayoquezco de Aldama</t>
  </si>
  <si>
    <t>20-399</t>
  </si>
  <si>
    <t>20399</t>
  </si>
  <si>
    <t>Santa María Atzompa</t>
  </si>
  <si>
    <t>20-400</t>
  </si>
  <si>
    <t>20400</t>
  </si>
  <si>
    <t>Santa María Camotlán</t>
  </si>
  <si>
    <t>20-401</t>
  </si>
  <si>
    <t>20401</t>
  </si>
  <si>
    <t>Santa María Colotepec</t>
  </si>
  <si>
    <t>20-402</t>
  </si>
  <si>
    <t>20402</t>
  </si>
  <si>
    <t>Santa María Cortijo</t>
  </si>
  <si>
    <t>20-403</t>
  </si>
  <si>
    <t>20403</t>
  </si>
  <si>
    <t>Santa María Coyotepec</t>
  </si>
  <si>
    <t>20-404</t>
  </si>
  <si>
    <t>20404</t>
  </si>
  <si>
    <t>Santa María Chachoápam</t>
  </si>
  <si>
    <t>20-405</t>
  </si>
  <si>
    <t>20405</t>
  </si>
  <si>
    <t>Villa de Chilapa de Díaz</t>
  </si>
  <si>
    <t>20-406</t>
  </si>
  <si>
    <t>20406</t>
  </si>
  <si>
    <t>Santa María Chilchotla</t>
  </si>
  <si>
    <t>20-407</t>
  </si>
  <si>
    <t>20407</t>
  </si>
  <si>
    <t>Santa María Chimalapa</t>
  </si>
  <si>
    <t>20-408</t>
  </si>
  <si>
    <t>20408</t>
  </si>
  <si>
    <t>Santa María del Rosario</t>
  </si>
  <si>
    <t>20-409</t>
  </si>
  <si>
    <t>20409</t>
  </si>
  <si>
    <t>Santa María del Tule</t>
  </si>
  <si>
    <t>20-410</t>
  </si>
  <si>
    <t>20410</t>
  </si>
  <si>
    <t>Santa María Ecatepec</t>
  </si>
  <si>
    <t>20-411</t>
  </si>
  <si>
    <t>20411</t>
  </si>
  <si>
    <t>Santa María Guelacé</t>
  </si>
  <si>
    <t>20-412</t>
  </si>
  <si>
    <t>20412</t>
  </si>
  <si>
    <t>Santa María Guienagati</t>
  </si>
  <si>
    <t>20-413</t>
  </si>
  <si>
    <t>20413</t>
  </si>
  <si>
    <t>Santa María Huatulco</t>
  </si>
  <si>
    <t>20-414</t>
  </si>
  <si>
    <t>20414</t>
  </si>
  <si>
    <t>Santa María Huazolotitlán</t>
  </si>
  <si>
    <t>20-415</t>
  </si>
  <si>
    <t>20415</t>
  </si>
  <si>
    <t>Santa María Ipalapa</t>
  </si>
  <si>
    <t>20-416</t>
  </si>
  <si>
    <t>20416</t>
  </si>
  <si>
    <t>Santa María Ixcatlán</t>
  </si>
  <si>
    <t>20-417</t>
  </si>
  <si>
    <t>20417</t>
  </si>
  <si>
    <t>Santa María Jacatepec</t>
  </si>
  <si>
    <t>20-418</t>
  </si>
  <si>
    <t>20418</t>
  </si>
  <si>
    <t>Santa María Jalapa del Marqués</t>
  </si>
  <si>
    <t>20-419</t>
  </si>
  <si>
    <t>20419</t>
  </si>
  <si>
    <t>Santa María Jaltianguis</t>
  </si>
  <si>
    <t>20-420</t>
  </si>
  <si>
    <t>20420</t>
  </si>
  <si>
    <t>Santa María Lachixío</t>
  </si>
  <si>
    <t>20-421</t>
  </si>
  <si>
    <t>20421</t>
  </si>
  <si>
    <t>Santa María Mixtequilla</t>
  </si>
  <si>
    <t>20-422</t>
  </si>
  <si>
    <t>20422</t>
  </si>
  <si>
    <t>Santa María Nativitas</t>
  </si>
  <si>
    <t>20-423</t>
  </si>
  <si>
    <t>20423</t>
  </si>
  <si>
    <t>Santa María Nduayaco</t>
  </si>
  <si>
    <t>20-424</t>
  </si>
  <si>
    <t>20424</t>
  </si>
  <si>
    <t>Santa María Ozolotepec</t>
  </si>
  <si>
    <t>20-425</t>
  </si>
  <si>
    <t>20425</t>
  </si>
  <si>
    <t>Santa María Pápalo</t>
  </si>
  <si>
    <t>20-426</t>
  </si>
  <si>
    <t>20426</t>
  </si>
  <si>
    <t>Santa María Peñoles</t>
  </si>
  <si>
    <t>20-427</t>
  </si>
  <si>
    <t>20427</t>
  </si>
  <si>
    <t>Santa María Petapa</t>
  </si>
  <si>
    <t>20-428</t>
  </si>
  <si>
    <t>20428</t>
  </si>
  <si>
    <t>Santa María Quiegolani</t>
  </si>
  <si>
    <t>20-429</t>
  </si>
  <si>
    <t>20429</t>
  </si>
  <si>
    <t>Santa María Sola</t>
  </si>
  <si>
    <t>20-430</t>
  </si>
  <si>
    <t>20430</t>
  </si>
  <si>
    <t>Santa María Tataltepec</t>
  </si>
  <si>
    <t>20-431</t>
  </si>
  <si>
    <t>20431</t>
  </si>
  <si>
    <t>Santa María Tecomavaca</t>
  </si>
  <si>
    <t>20-432</t>
  </si>
  <si>
    <t>20432</t>
  </si>
  <si>
    <t>Santa María Temaxcalapa</t>
  </si>
  <si>
    <t>20-433</t>
  </si>
  <si>
    <t>20433</t>
  </si>
  <si>
    <t>Santa María Temaxcaltepec</t>
  </si>
  <si>
    <t>20-434</t>
  </si>
  <si>
    <t>20434</t>
  </si>
  <si>
    <t>Santa María Teopoxco</t>
  </si>
  <si>
    <t>20-435</t>
  </si>
  <si>
    <t>20435</t>
  </si>
  <si>
    <t>Santa María Tepantlali</t>
  </si>
  <si>
    <t>20-436</t>
  </si>
  <si>
    <t>20436</t>
  </si>
  <si>
    <t>Santa María Texcatitlán</t>
  </si>
  <si>
    <t>20-437</t>
  </si>
  <si>
    <t>20437</t>
  </si>
  <si>
    <t>Santa María Tlahuitoltepec</t>
  </si>
  <si>
    <t>20-438</t>
  </si>
  <si>
    <t>20438</t>
  </si>
  <si>
    <t>Santa María Tlalixtac</t>
  </si>
  <si>
    <t>20-439</t>
  </si>
  <si>
    <t>20439</t>
  </si>
  <si>
    <t>Santa María Tonameca</t>
  </si>
  <si>
    <t>20-440</t>
  </si>
  <si>
    <t>20440</t>
  </si>
  <si>
    <t>Santa María Totolapilla</t>
  </si>
  <si>
    <t>20-441</t>
  </si>
  <si>
    <t>20441</t>
  </si>
  <si>
    <t>Santa María Xadani</t>
  </si>
  <si>
    <t>20-442</t>
  </si>
  <si>
    <t>20442</t>
  </si>
  <si>
    <t>Santa María Yalina</t>
  </si>
  <si>
    <t>20-443</t>
  </si>
  <si>
    <t>20443</t>
  </si>
  <si>
    <t>Santa María Yavesía</t>
  </si>
  <si>
    <t>20-444</t>
  </si>
  <si>
    <t>20444</t>
  </si>
  <si>
    <t>Santa María Yolotepec</t>
  </si>
  <si>
    <t>20-445</t>
  </si>
  <si>
    <t>20445</t>
  </si>
  <si>
    <t>Santa María Yosoyúa</t>
  </si>
  <si>
    <t>20-446</t>
  </si>
  <si>
    <t>20446</t>
  </si>
  <si>
    <t>Santa María Yucuhiti</t>
  </si>
  <si>
    <t>20-447</t>
  </si>
  <si>
    <t>20447</t>
  </si>
  <si>
    <t>Santa María Zacatepec</t>
  </si>
  <si>
    <t>20-448</t>
  </si>
  <si>
    <t>20448</t>
  </si>
  <si>
    <t>Santa María Zaniza</t>
  </si>
  <si>
    <t>20-449</t>
  </si>
  <si>
    <t>20449</t>
  </si>
  <si>
    <t>Santa María Zoquitlán</t>
  </si>
  <si>
    <t>20-450</t>
  </si>
  <si>
    <t>20450</t>
  </si>
  <si>
    <t>Santiago Amoltepec</t>
  </si>
  <si>
    <t>20-451</t>
  </si>
  <si>
    <t>20451</t>
  </si>
  <si>
    <t>Santiago Apoala</t>
  </si>
  <si>
    <t>20-452</t>
  </si>
  <si>
    <t>20452</t>
  </si>
  <si>
    <t>Santiago Apóstol</t>
  </si>
  <si>
    <t>20-453</t>
  </si>
  <si>
    <t>20453</t>
  </si>
  <si>
    <t>Santiago Astata</t>
  </si>
  <si>
    <t>20-454</t>
  </si>
  <si>
    <t>20454</t>
  </si>
  <si>
    <t>Santiago Atitlán</t>
  </si>
  <si>
    <t>20-455</t>
  </si>
  <si>
    <t>20455</t>
  </si>
  <si>
    <t>Santiago Ayuquililla</t>
  </si>
  <si>
    <t>20-456</t>
  </si>
  <si>
    <t>20456</t>
  </si>
  <si>
    <t>Santiago Cacaloxtepec</t>
  </si>
  <si>
    <t>20-457</t>
  </si>
  <si>
    <t>20457</t>
  </si>
  <si>
    <t>Santiago Camotlán</t>
  </si>
  <si>
    <t>20-458</t>
  </si>
  <si>
    <t>20458</t>
  </si>
  <si>
    <t>Santiago Comaltepec</t>
  </si>
  <si>
    <t>20-459</t>
  </si>
  <si>
    <t>20459</t>
  </si>
  <si>
    <t>Santiago Chazumba</t>
  </si>
  <si>
    <t>20-460</t>
  </si>
  <si>
    <t>20460</t>
  </si>
  <si>
    <t>Santiago Choápam</t>
  </si>
  <si>
    <t>20-461</t>
  </si>
  <si>
    <t>20461</t>
  </si>
  <si>
    <t>Santiago del Río</t>
  </si>
  <si>
    <t>20-462</t>
  </si>
  <si>
    <t>20462</t>
  </si>
  <si>
    <t>Santiago Huajolotitlán</t>
  </si>
  <si>
    <t>20-463</t>
  </si>
  <si>
    <t>20463</t>
  </si>
  <si>
    <t>Santiago Huauclilla</t>
  </si>
  <si>
    <t>20-464</t>
  </si>
  <si>
    <t>20464</t>
  </si>
  <si>
    <t>Santiago Ihuitlán Plumas</t>
  </si>
  <si>
    <t>20-465</t>
  </si>
  <si>
    <t>20465</t>
  </si>
  <si>
    <t>Santiago Ixcuintepec</t>
  </si>
  <si>
    <t>20-466</t>
  </si>
  <si>
    <t>20466</t>
  </si>
  <si>
    <t>Santiago Ixtayutla</t>
  </si>
  <si>
    <t>20-467</t>
  </si>
  <si>
    <t>20467</t>
  </si>
  <si>
    <t>Santiago Jamiltepec</t>
  </si>
  <si>
    <t>20-468</t>
  </si>
  <si>
    <t>20468</t>
  </si>
  <si>
    <t>Santiago Jocotepec</t>
  </si>
  <si>
    <t>20-469</t>
  </si>
  <si>
    <t>20469</t>
  </si>
  <si>
    <t>Santiago Juxtlahuaca</t>
  </si>
  <si>
    <t>20-470</t>
  </si>
  <si>
    <t>20470</t>
  </si>
  <si>
    <t>Santiago Lachiguiri</t>
  </si>
  <si>
    <t>20-471</t>
  </si>
  <si>
    <t>20471</t>
  </si>
  <si>
    <t>Santiago Lalopa</t>
  </si>
  <si>
    <t>20-472</t>
  </si>
  <si>
    <t>20472</t>
  </si>
  <si>
    <t>Santiago Laollaga</t>
  </si>
  <si>
    <t>20-473</t>
  </si>
  <si>
    <t>20473</t>
  </si>
  <si>
    <t>Santiago Laxopa</t>
  </si>
  <si>
    <t>20-474</t>
  </si>
  <si>
    <t>20474</t>
  </si>
  <si>
    <t>Santiago Llano Grande</t>
  </si>
  <si>
    <t>20-475</t>
  </si>
  <si>
    <t>20475</t>
  </si>
  <si>
    <t>Santiago Matatlán</t>
  </si>
  <si>
    <t>20-476</t>
  </si>
  <si>
    <t>20476</t>
  </si>
  <si>
    <t>Santiago Miltepec</t>
  </si>
  <si>
    <t>20-477</t>
  </si>
  <si>
    <t>20477</t>
  </si>
  <si>
    <t>Santiago Minas</t>
  </si>
  <si>
    <t>20-478</t>
  </si>
  <si>
    <t>20478</t>
  </si>
  <si>
    <t>Santiago Nacaltepec</t>
  </si>
  <si>
    <t>20-479</t>
  </si>
  <si>
    <t>20479</t>
  </si>
  <si>
    <t>Santiago Nejapilla</t>
  </si>
  <si>
    <t>20-480</t>
  </si>
  <si>
    <t>20480</t>
  </si>
  <si>
    <t>Santiago Nundiche</t>
  </si>
  <si>
    <t>20-481</t>
  </si>
  <si>
    <t>20481</t>
  </si>
  <si>
    <t>Santiago Nuyoó</t>
  </si>
  <si>
    <t>20-482</t>
  </si>
  <si>
    <t>20482</t>
  </si>
  <si>
    <t>Santiago Pinotepa Nacional</t>
  </si>
  <si>
    <t>20-483</t>
  </si>
  <si>
    <t>20483</t>
  </si>
  <si>
    <t>Santiago Suchilquitongo</t>
  </si>
  <si>
    <t>20-484</t>
  </si>
  <si>
    <t>20484</t>
  </si>
  <si>
    <t>Santiago Tamazola</t>
  </si>
  <si>
    <t>20-485</t>
  </si>
  <si>
    <t>20485</t>
  </si>
  <si>
    <t>Santiago Tapextla</t>
  </si>
  <si>
    <t>20-486</t>
  </si>
  <si>
    <t>20486</t>
  </si>
  <si>
    <t>Villa Tejúpam de la Unión</t>
  </si>
  <si>
    <t>20-487</t>
  </si>
  <si>
    <t>20487</t>
  </si>
  <si>
    <t>Santiago Tenango</t>
  </si>
  <si>
    <t>20-488</t>
  </si>
  <si>
    <t>20488</t>
  </si>
  <si>
    <t>Santiago Tepetlapa</t>
  </si>
  <si>
    <t>20-489</t>
  </si>
  <si>
    <t>20489</t>
  </si>
  <si>
    <t>Santiago Tetepec</t>
  </si>
  <si>
    <t>20-490</t>
  </si>
  <si>
    <t>20490</t>
  </si>
  <si>
    <t>Santiago Texcalcingo</t>
  </si>
  <si>
    <t>20-491</t>
  </si>
  <si>
    <t>20491</t>
  </si>
  <si>
    <t>Santiago Textitlán</t>
  </si>
  <si>
    <t>20-492</t>
  </si>
  <si>
    <t>20492</t>
  </si>
  <si>
    <t>Santiago Tilantongo</t>
  </si>
  <si>
    <t>20-493</t>
  </si>
  <si>
    <t>20493</t>
  </si>
  <si>
    <t>Santiago Tillo</t>
  </si>
  <si>
    <t>20-494</t>
  </si>
  <si>
    <t>20494</t>
  </si>
  <si>
    <t>Santiago Tlazoyaltepec</t>
  </si>
  <si>
    <t>20-495</t>
  </si>
  <si>
    <t>20495</t>
  </si>
  <si>
    <t>Santiago Xanica</t>
  </si>
  <si>
    <t>20-496</t>
  </si>
  <si>
    <t>20496</t>
  </si>
  <si>
    <t>Santiago Xiacuí</t>
  </si>
  <si>
    <t>20-497</t>
  </si>
  <si>
    <t>20497</t>
  </si>
  <si>
    <t>Santiago Yaitepec</t>
  </si>
  <si>
    <t>20-498</t>
  </si>
  <si>
    <t>20498</t>
  </si>
  <si>
    <t>Santiago Yaveo</t>
  </si>
  <si>
    <t>20-499</t>
  </si>
  <si>
    <t>20499</t>
  </si>
  <si>
    <t>Santiago Yolomécatl</t>
  </si>
  <si>
    <t>20-500</t>
  </si>
  <si>
    <t>20500</t>
  </si>
  <si>
    <t>Santiago Yosondúa</t>
  </si>
  <si>
    <t>20-501</t>
  </si>
  <si>
    <t>20501</t>
  </si>
  <si>
    <t>Santiago Yucuyachi</t>
  </si>
  <si>
    <t>20-502</t>
  </si>
  <si>
    <t>20502</t>
  </si>
  <si>
    <t>Santiago Zacatepec</t>
  </si>
  <si>
    <t>20-503</t>
  </si>
  <si>
    <t>20503</t>
  </si>
  <si>
    <t>Santiago Zoochila</t>
  </si>
  <si>
    <t>20-504</t>
  </si>
  <si>
    <t>20504</t>
  </si>
  <si>
    <t>Nuevo Zoquiápam</t>
  </si>
  <si>
    <t>20-505</t>
  </si>
  <si>
    <t>20505</t>
  </si>
  <si>
    <t>Santo Domingo Ingenio</t>
  </si>
  <si>
    <t>20-506</t>
  </si>
  <si>
    <t>20506</t>
  </si>
  <si>
    <t>Santo Domingo Albarradas</t>
  </si>
  <si>
    <t>20-507</t>
  </si>
  <si>
    <t>20507</t>
  </si>
  <si>
    <t>Santo Domingo Armenta</t>
  </si>
  <si>
    <t>20-508</t>
  </si>
  <si>
    <t>20508</t>
  </si>
  <si>
    <t>Santo Domingo Chihuitán</t>
  </si>
  <si>
    <t>20-509</t>
  </si>
  <si>
    <t>20509</t>
  </si>
  <si>
    <t>Santo Domingo de Morelos</t>
  </si>
  <si>
    <t>20-510</t>
  </si>
  <si>
    <t>20510</t>
  </si>
  <si>
    <t>Santo Domingo Ixcatlán</t>
  </si>
  <si>
    <t>20-511</t>
  </si>
  <si>
    <t>20511</t>
  </si>
  <si>
    <t>Santo Domingo Nuxaá</t>
  </si>
  <si>
    <t>20-512</t>
  </si>
  <si>
    <t>20512</t>
  </si>
  <si>
    <t>Santo Domingo Ozolotepec</t>
  </si>
  <si>
    <t>20-513</t>
  </si>
  <si>
    <t>20513</t>
  </si>
  <si>
    <t>Santo Domingo Petapa</t>
  </si>
  <si>
    <t>20-514</t>
  </si>
  <si>
    <t>20514</t>
  </si>
  <si>
    <t>Santo Domingo Roayaga</t>
  </si>
  <si>
    <t>20-515</t>
  </si>
  <si>
    <t>20515</t>
  </si>
  <si>
    <t>Santo Domingo Tehuantepec</t>
  </si>
  <si>
    <t>20-516</t>
  </si>
  <si>
    <t>20516</t>
  </si>
  <si>
    <t>Santo Domingo Teojomulco</t>
  </si>
  <si>
    <t>20-517</t>
  </si>
  <si>
    <t>20517</t>
  </si>
  <si>
    <t>Santo Domingo Tepuxtepec</t>
  </si>
  <si>
    <t>20-518</t>
  </si>
  <si>
    <t>20518</t>
  </si>
  <si>
    <t>Santo Domingo Tlatayápam</t>
  </si>
  <si>
    <t>20-519</t>
  </si>
  <si>
    <t>20519</t>
  </si>
  <si>
    <t>Santo Domingo Tomaltepec</t>
  </si>
  <si>
    <t>20-520</t>
  </si>
  <si>
    <t>20520</t>
  </si>
  <si>
    <t>Santo Domingo Tonalá</t>
  </si>
  <si>
    <t>20-521</t>
  </si>
  <si>
    <t>20521</t>
  </si>
  <si>
    <t>Santo Domingo Tonaltepec</t>
  </si>
  <si>
    <t>20-522</t>
  </si>
  <si>
    <t>20522</t>
  </si>
  <si>
    <t>Santo Domingo Xagacía</t>
  </si>
  <si>
    <t>20-523</t>
  </si>
  <si>
    <t>20523</t>
  </si>
  <si>
    <t>Santo Domingo Yanhuitlán</t>
  </si>
  <si>
    <t>20-524</t>
  </si>
  <si>
    <t>20524</t>
  </si>
  <si>
    <t>Santo Domingo Yodohino</t>
  </si>
  <si>
    <t>20-525</t>
  </si>
  <si>
    <t>20525</t>
  </si>
  <si>
    <t>Santo Domingo Zanatepec</t>
  </si>
  <si>
    <t>20-526</t>
  </si>
  <si>
    <t>20526</t>
  </si>
  <si>
    <t>Santos Reyes Nopala</t>
  </si>
  <si>
    <t>20-527</t>
  </si>
  <si>
    <t>20527</t>
  </si>
  <si>
    <t>Santos Reyes Pápalo</t>
  </si>
  <si>
    <t>20-528</t>
  </si>
  <si>
    <t>20528</t>
  </si>
  <si>
    <t>Santos Reyes Tepejillo</t>
  </si>
  <si>
    <t>20-529</t>
  </si>
  <si>
    <t>20529</t>
  </si>
  <si>
    <t>Santos Reyes Yucuná</t>
  </si>
  <si>
    <t>20-530</t>
  </si>
  <si>
    <t>20530</t>
  </si>
  <si>
    <t>Santo Tomás Jalieza</t>
  </si>
  <si>
    <t>20-531</t>
  </si>
  <si>
    <t>20531</t>
  </si>
  <si>
    <t>Santo Tomás Mazaltepec</t>
  </si>
  <si>
    <t>20-532</t>
  </si>
  <si>
    <t>20532</t>
  </si>
  <si>
    <t>Santo Tomás Ocotepec</t>
  </si>
  <si>
    <t>20-533</t>
  </si>
  <si>
    <t>20533</t>
  </si>
  <si>
    <t>Santo Tomás Tamazulapan</t>
  </si>
  <si>
    <t>20-534</t>
  </si>
  <si>
    <t>20534</t>
  </si>
  <si>
    <t>San Vicente Coatlán</t>
  </si>
  <si>
    <t>20-535</t>
  </si>
  <si>
    <t>20535</t>
  </si>
  <si>
    <t>San Vicente Lachixío</t>
  </si>
  <si>
    <t>20-536</t>
  </si>
  <si>
    <t>20536</t>
  </si>
  <si>
    <t>San Vicente Nuñú</t>
  </si>
  <si>
    <t>20-537</t>
  </si>
  <si>
    <t>20537</t>
  </si>
  <si>
    <t>Silacayoápam</t>
  </si>
  <si>
    <t>20-538</t>
  </si>
  <si>
    <t>20538</t>
  </si>
  <si>
    <t>Sitio de Xitlapehua</t>
  </si>
  <si>
    <t>20-539</t>
  </si>
  <si>
    <t>20539</t>
  </si>
  <si>
    <t>Soledad Etla</t>
  </si>
  <si>
    <t>20-540</t>
  </si>
  <si>
    <t>20540</t>
  </si>
  <si>
    <t>Villa de Tamazulápam del Progreso</t>
  </si>
  <si>
    <t>20-541</t>
  </si>
  <si>
    <t>20541</t>
  </si>
  <si>
    <t>Tanetze de Zaragoza</t>
  </si>
  <si>
    <t>20-542</t>
  </si>
  <si>
    <t>20542</t>
  </si>
  <si>
    <t>Taniche</t>
  </si>
  <si>
    <t>20-543</t>
  </si>
  <si>
    <t>20543</t>
  </si>
  <si>
    <t>Tataltepec de Valdés</t>
  </si>
  <si>
    <t>20-544</t>
  </si>
  <si>
    <t>20544</t>
  </si>
  <si>
    <t>Teococuilco de Marcos Pérez</t>
  </si>
  <si>
    <t>20-545</t>
  </si>
  <si>
    <t>20545</t>
  </si>
  <si>
    <t>Teotitlán de Flores Magón</t>
  </si>
  <si>
    <t>20-546</t>
  </si>
  <si>
    <t>20546</t>
  </si>
  <si>
    <t>Teotitlán del Valle</t>
  </si>
  <si>
    <t>20-547</t>
  </si>
  <si>
    <t>20547</t>
  </si>
  <si>
    <t>Teotongo</t>
  </si>
  <si>
    <t>20-548</t>
  </si>
  <si>
    <t>20548</t>
  </si>
  <si>
    <t>Tepelmeme Villa de Morelos</t>
  </si>
  <si>
    <t>20-549</t>
  </si>
  <si>
    <t>20549</t>
  </si>
  <si>
    <t>Heroica Villa Tezoatlán de Segura y Luna, Cuna de la Independencia de Oaxaca</t>
  </si>
  <si>
    <t>20-550</t>
  </si>
  <si>
    <t>20550</t>
  </si>
  <si>
    <t>San Jerónimo Tlacochahuaya</t>
  </si>
  <si>
    <t>20-551</t>
  </si>
  <si>
    <t>20551</t>
  </si>
  <si>
    <t>Tlacolula de Matamoros</t>
  </si>
  <si>
    <t>20-552</t>
  </si>
  <si>
    <t>20552</t>
  </si>
  <si>
    <t>Tlacotepec Plumas</t>
  </si>
  <si>
    <t>20-553</t>
  </si>
  <si>
    <t>20553</t>
  </si>
  <si>
    <t>Tlalixtac de Cabrera</t>
  </si>
  <si>
    <t>20-554</t>
  </si>
  <si>
    <t>20554</t>
  </si>
  <si>
    <t>Totontepec Villa de Morelos</t>
  </si>
  <si>
    <t>20-555</t>
  </si>
  <si>
    <t>20555</t>
  </si>
  <si>
    <t>Trinidad Zaachila</t>
  </si>
  <si>
    <t>20-556</t>
  </si>
  <si>
    <t>20556</t>
  </si>
  <si>
    <t>La Trinidad Vista Hermosa</t>
  </si>
  <si>
    <t>20-557</t>
  </si>
  <si>
    <t>20557</t>
  </si>
  <si>
    <t>Unión Hidalgo</t>
  </si>
  <si>
    <t>20-558</t>
  </si>
  <si>
    <t>20558</t>
  </si>
  <si>
    <t>Valerio Trujano</t>
  </si>
  <si>
    <t>20-559</t>
  </si>
  <si>
    <t>20559</t>
  </si>
  <si>
    <t>San Juan Bautista Valle Nacional</t>
  </si>
  <si>
    <t>20-560</t>
  </si>
  <si>
    <t>20560</t>
  </si>
  <si>
    <t>Villa Díaz Ordaz</t>
  </si>
  <si>
    <t>20-561</t>
  </si>
  <si>
    <t>20561</t>
  </si>
  <si>
    <t>Yaxe</t>
  </si>
  <si>
    <t>20-562</t>
  </si>
  <si>
    <t>20562</t>
  </si>
  <si>
    <t>Magdalena Yodocono de Porfirio Díaz</t>
  </si>
  <si>
    <t>20-563</t>
  </si>
  <si>
    <t>20563</t>
  </si>
  <si>
    <t>Yogana</t>
  </si>
  <si>
    <t>20-564</t>
  </si>
  <si>
    <t>20564</t>
  </si>
  <si>
    <t>Yutanduchi de Guerrero</t>
  </si>
  <si>
    <t>20-565</t>
  </si>
  <si>
    <t>20565</t>
  </si>
  <si>
    <t>Villa de Zaachila</t>
  </si>
  <si>
    <t>20-566</t>
  </si>
  <si>
    <t>20566</t>
  </si>
  <si>
    <t>San Mateo Yucutindó</t>
  </si>
  <si>
    <t>20-567</t>
  </si>
  <si>
    <t>20567</t>
  </si>
  <si>
    <t>Zapotitlán Lagunas</t>
  </si>
  <si>
    <t>20-568</t>
  </si>
  <si>
    <t>20568</t>
  </si>
  <si>
    <t>Zapotitlán Palmas</t>
  </si>
  <si>
    <t>20-569</t>
  </si>
  <si>
    <t>20569</t>
  </si>
  <si>
    <t>Santa Inés de Zaragoza</t>
  </si>
  <si>
    <t>20-570</t>
  </si>
  <si>
    <t>20570</t>
  </si>
  <si>
    <t>Zimatlán de Álvarez</t>
  </si>
  <si>
    <t>21-1</t>
  </si>
  <si>
    <t>21</t>
  </si>
  <si>
    <t>21001</t>
  </si>
  <si>
    <t>Acajete</t>
  </si>
  <si>
    <t>21-2</t>
  </si>
  <si>
    <t>21002</t>
  </si>
  <si>
    <t>Acateno</t>
  </si>
  <si>
    <t>21-3</t>
  </si>
  <si>
    <t>21003</t>
  </si>
  <si>
    <t>21-4</t>
  </si>
  <si>
    <t>21004</t>
  </si>
  <si>
    <t>Acatzingo</t>
  </si>
  <si>
    <t>21-5</t>
  </si>
  <si>
    <t>21005</t>
  </si>
  <si>
    <t>Acteopan</t>
  </si>
  <si>
    <t>21-6</t>
  </si>
  <si>
    <t>21006</t>
  </si>
  <si>
    <t>21-7</t>
  </si>
  <si>
    <t>21007</t>
  </si>
  <si>
    <t>Ahuatlán</t>
  </si>
  <si>
    <t>21-8</t>
  </si>
  <si>
    <t>21008</t>
  </si>
  <si>
    <t>Ahuazotepec</t>
  </si>
  <si>
    <t>21-9</t>
  </si>
  <si>
    <t>21009</t>
  </si>
  <si>
    <t>Ahuehuetitla</t>
  </si>
  <si>
    <t>21-10</t>
  </si>
  <si>
    <t>21010</t>
  </si>
  <si>
    <t>Ajalpan</t>
  </si>
  <si>
    <t>21-11</t>
  </si>
  <si>
    <t>21011</t>
  </si>
  <si>
    <t>Albino Zertuche</t>
  </si>
  <si>
    <t>21-12</t>
  </si>
  <si>
    <t>21012</t>
  </si>
  <si>
    <t>Aljojuca</t>
  </si>
  <si>
    <t>21-13</t>
  </si>
  <si>
    <t>21013</t>
  </si>
  <si>
    <t>Altepexi</t>
  </si>
  <si>
    <t>21-14</t>
  </si>
  <si>
    <t>21014</t>
  </si>
  <si>
    <t>Amixtlán</t>
  </si>
  <si>
    <t>21-15</t>
  </si>
  <si>
    <t>21015</t>
  </si>
  <si>
    <t>Amozoc</t>
  </si>
  <si>
    <t>21-16</t>
  </si>
  <si>
    <t>21016</t>
  </si>
  <si>
    <t>Aquixtla</t>
  </si>
  <si>
    <t>21-17</t>
  </si>
  <si>
    <t>21017</t>
  </si>
  <si>
    <t>Atempan</t>
  </si>
  <si>
    <t>21-18</t>
  </si>
  <si>
    <t>21018</t>
  </si>
  <si>
    <t>Atexcal</t>
  </si>
  <si>
    <t>21-19</t>
  </si>
  <si>
    <t>21019</t>
  </si>
  <si>
    <t>Atlixco</t>
  </si>
  <si>
    <t>21-20</t>
  </si>
  <si>
    <t>21020</t>
  </si>
  <si>
    <t>Atoyatempan</t>
  </si>
  <si>
    <t>21-21</t>
  </si>
  <si>
    <t>21021</t>
  </si>
  <si>
    <t>Atzala</t>
  </si>
  <si>
    <t>21-22</t>
  </si>
  <si>
    <t>21022</t>
  </si>
  <si>
    <t>Atzitzihuacán</t>
  </si>
  <si>
    <t>21-23</t>
  </si>
  <si>
    <t>21023</t>
  </si>
  <si>
    <t>Atzitzintla</t>
  </si>
  <si>
    <t>21-24</t>
  </si>
  <si>
    <t>21024</t>
  </si>
  <si>
    <t>Axutla</t>
  </si>
  <si>
    <t>21-25</t>
  </si>
  <si>
    <t>21025</t>
  </si>
  <si>
    <t>Ayotoxco de Guerrero</t>
  </si>
  <si>
    <t>21-26</t>
  </si>
  <si>
    <t>21026</t>
  </si>
  <si>
    <t>Calpan</t>
  </si>
  <si>
    <t>21-27</t>
  </si>
  <si>
    <t>21027</t>
  </si>
  <si>
    <t>Caltepec</t>
  </si>
  <si>
    <t>21-28</t>
  </si>
  <si>
    <t>21028</t>
  </si>
  <si>
    <t>Camocuautla</t>
  </si>
  <si>
    <t>21-29</t>
  </si>
  <si>
    <t>21029</t>
  </si>
  <si>
    <t>Caxhuacan</t>
  </si>
  <si>
    <t>21-30</t>
  </si>
  <si>
    <t>21030</t>
  </si>
  <si>
    <t>Coatepec</t>
  </si>
  <si>
    <t>21-31</t>
  </si>
  <si>
    <t>21031</t>
  </si>
  <si>
    <t>Coatzingo</t>
  </si>
  <si>
    <t>21-32</t>
  </si>
  <si>
    <t>21032</t>
  </si>
  <si>
    <t>Cohetzala</t>
  </si>
  <si>
    <t>21-33</t>
  </si>
  <si>
    <t>21033</t>
  </si>
  <si>
    <t>Cohuecan</t>
  </si>
  <si>
    <t>21-34</t>
  </si>
  <si>
    <t>21034</t>
  </si>
  <si>
    <t>Coronango</t>
  </si>
  <si>
    <t>21-35</t>
  </si>
  <si>
    <t>21035</t>
  </si>
  <si>
    <t>Coxcatlán</t>
  </si>
  <si>
    <t>21-36</t>
  </si>
  <si>
    <t>21036</t>
  </si>
  <si>
    <t>Coyomeapan</t>
  </si>
  <si>
    <t>21-37</t>
  </si>
  <si>
    <t>21037</t>
  </si>
  <si>
    <t>21-38</t>
  </si>
  <si>
    <t>21038</t>
  </si>
  <si>
    <t>Cuapiaxtla de Madero</t>
  </si>
  <si>
    <t>21-39</t>
  </si>
  <si>
    <t>21039</t>
  </si>
  <si>
    <t>Cuautempan</t>
  </si>
  <si>
    <t>21-40</t>
  </si>
  <si>
    <t>21040</t>
  </si>
  <si>
    <t>Cuautinchán</t>
  </si>
  <si>
    <t>21-41</t>
  </si>
  <si>
    <t>21041</t>
  </si>
  <si>
    <t>Cuautlancingo</t>
  </si>
  <si>
    <t>21-42</t>
  </si>
  <si>
    <t>21042</t>
  </si>
  <si>
    <t>Cuayuca de Andrade</t>
  </si>
  <si>
    <t>21-43</t>
  </si>
  <si>
    <t>21043</t>
  </si>
  <si>
    <t>Cuetzalan del Progreso</t>
  </si>
  <si>
    <t>21-44</t>
  </si>
  <si>
    <t>21044</t>
  </si>
  <si>
    <t>Cuyoaco</t>
  </si>
  <si>
    <t>21-45</t>
  </si>
  <si>
    <t>21045</t>
  </si>
  <si>
    <t>Chalchicomula de Sesma</t>
  </si>
  <si>
    <t>21-46</t>
  </si>
  <si>
    <t>21046</t>
  </si>
  <si>
    <t>Chapulco</t>
  </si>
  <si>
    <t>21-47</t>
  </si>
  <si>
    <t>21047</t>
  </si>
  <si>
    <t>21-48</t>
  </si>
  <si>
    <t>21048</t>
  </si>
  <si>
    <t>Chiautzingo</t>
  </si>
  <si>
    <t>21-49</t>
  </si>
  <si>
    <t>21049</t>
  </si>
  <si>
    <t>Chiconcuautla</t>
  </si>
  <si>
    <t>21-50</t>
  </si>
  <si>
    <t>21050</t>
  </si>
  <si>
    <t>Chichiquila</t>
  </si>
  <si>
    <t>21-51</t>
  </si>
  <si>
    <t>21051</t>
  </si>
  <si>
    <t>Chietla</t>
  </si>
  <si>
    <t>21-52</t>
  </si>
  <si>
    <t>21052</t>
  </si>
  <si>
    <t>Chigmecatitlán</t>
  </si>
  <si>
    <t>21-53</t>
  </si>
  <si>
    <t>21053</t>
  </si>
  <si>
    <t>Chignahuapan</t>
  </si>
  <si>
    <t>21-54</t>
  </si>
  <si>
    <t>21054</t>
  </si>
  <si>
    <t>Chignautla</t>
  </si>
  <si>
    <t>21-55</t>
  </si>
  <si>
    <t>21055</t>
  </si>
  <si>
    <t>Chila</t>
  </si>
  <si>
    <t>21-56</t>
  </si>
  <si>
    <t>21056</t>
  </si>
  <si>
    <t>Chila de la Sal</t>
  </si>
  <si>
    <t>21-57</t>
  </si>
  <si>
    <t>21057</t>
  </si>
  <si>
    <t>Honey</t>
  </si>
  <si>
    <t>21-58</t>
  </si>
  <si>
    <t>21058</t>
  </si>
  <si>
    <t>Chilchotla</t>
  </si>
  <si>
    <t>21-59</t>
  </si>
  <si>
    <t>21059</t>
  </si>
  <si>
    <t>Chinantla</t>
  </si>
  <si>
    <t>21-60</t>
  </si>
  <si>
    <t>21060</t>
  </si>
  <si>
    <t>Domingo Arenas</t>
  </si>
  <si>
    <t>21-61</t>
  </si>
  <si>
    <t>21061</t>
  </si>
  <si>
    <t>21-62</t>
  </si>
  <si>
    <t>21062</t>
  </si>
  <si>
    <t>Epatlán</t>
  </si>
  <si>
    <t>21-63</t>
  </si>
  <si>
    <t>21063</t>
  </si>
  <si>
    <t>Esperanza</t>
  </si>
  <si>
    <t>21-64</t>
  </si>
  <si>
    <t>21064</t>
  </si>
  <si>
    <t>Francisco Z. Mena</t>
  </si>
  <si>
    <t>21-65</t>
  </si>
  <si>
    <t>21065</t>
  </si>
  <si>
    <t>General Felipe Ángeles</t>
  </si>
  <si>
    <t>21-66</t>
  </si>
  <si>
    <t>21066</t>
  </si>
  <si>
    <t>21-67</t>
  </si>
  <si>
    <t>21067</t>
  </si>
  <si>
    <t>21-68</t>
  </si>
  <si>
    <t>21068</t>
  </si>
  <si>
    <t>Hermenegildo Galeana</t>
  </si>
  <si>
    <t>21-69</t>
  </si>
  <si>
    <t>21069</t>
  </si>
  <si>
    <t>Huaquechula</t>
  </si>
  <si>
    <t>21-70</t>
  </si>
  <si>
    <t>21070</t>
  </si>
  <si>
    <t>Huatlatlauca</t>
  </si>
  <si>
    <t>21-71</t>
  </si>
  <si>
    <t>21071</t>
  </si>
  <si>
    <t>Huauchinango</t>
  </si>
  <si>
    <t>21-72</t>
  </si>
  <si>
    <t>21072</t>
  </si>
  <si>
    <t>21-73</t>
  </si>
  <si>
    <t>21073</t>
  </si>
  <si>
    <t>Huehuetlán el Chico</t>
  </si>
  <si>
    <t>21-74</t>
  </si>
  <si>
    <t>21074</t>
  </si>
  <si>
    <t>Huejotzingo</t>
  </si>
  <si>
    <t>21-75</t>
  </si>
  <si>
    <t>21075</t>
  </si>
  <si>
    <t>Hueyapan</t>
  </si>
  <si>
    <t>21-76</t>
  </si>
  <si>
    <t>21076</t>
  </si>
  <si>
    <t>Hueytamalco</t>
  </si>
  <si>
    <t>21-77</t>
  </si>
  <si>
    <t>21077</t>
  </si>
  <si>
    <t>Hueytlalpan</t>
  </si>
  <si>
    <t>21-78</t>
  </si>
  <si>
    <t>21078</t>
  </si>
  <si>
    <t>Huitzilan de Serdán</t>
  </si>
  <si>
    <t>21-79</t>
  </si>
  <si>
    <t>21079</t>
  </si>
  <si>
    <t>Huitziltepec</t>
  </si>
  <si>
    <t>21-80</t>
  </si>
  <si>
    <t>21080</t>
  </si>
  <si>
    <t>Atlequizayan</t>
  </si>
  <si>
    <t>21-81</t>
  </si>
  <si>
    <t>21081</t>
  </si>
  <si>
    <t>Ixcamilpa de Guerrero</t>
  </si>
  <si>
    <t>21-82</t>
  </si>
  <si>
    <t>21082</t>
  </si>
  <si>
    <t>Ixcaquixtla</t>
  </si>
  <si>
    <t>21-83</t>
  </si>
  <si>
    <t>21083</t>
  </si>
  <si>
    <t>Ixtacamaxtitlán</t>
  </si>
  <si>
    <t>21-84</t>
  </si>
  <si>
    <t>21084</t>
  </si>
  <si>
    <t>Ixtepec</t>
  </si>
  <si>
    <t>21-85</t>
  </si>
  <si>
    <t>21085</t>
  </si>
  <si>
    <t>Izúcar de Matamoros</t>
  </si>
  <si>
    <t>21-86</t>
  </si>
  <si>
    <t>21086</t>
  </si>
  <si>
    <t>Jalpan</t>
  </si>
  <si>
    <t>21-87</t>
  </si>
  <si>
    <t>21087</t>
  </si>
  <si>
    <t>Jolalpan</t>
  </si>
  <si>
    <t>21-88</t>
  </si>
  <si>
    <t>21088</t>
  </si>
  <si>
    <t>Jonotla</t>
  </si>
  <si>
    <t>21-89</t>
  </si>
  <si>
    <t>21089</t>
  </si>
  <si>
    <t>Jopala</t>
  </si>
  <si>
    <t>21-90</t>
  </si>
  <si>
    <t>21090</t>
  </si>
  <si>
    <t>Juan C. Bonilla</t>
  </si>
  <si>
    <t>21-91</t>
  </si>
  <si>
    <t>21091</t>
  </si>
  <si>
    <t>Juan Galindo</t>
  </si>
  <si>
    <t>21-92</t>
  </si>
  <si>
    <t>21092</t>
  </si>
  <si>
    <t>Juan N. Méndez</t>
  </si>
  <si>
    <t>21-93</t>
  </si>
  <si>
    <t>21093</t>
  </si>
  <si>
    <t>Lafragua</t>
  </si>
  <si>
    <t>21-94</t>
  </si>
  <si>
    <t>21094</t>
  </si>
  <si>
    <t>Libres</t>
  </si>
  <si>
    <t>21-95</t>
  </si>
  <si>
    <t>21095</t>
  </si>
  <si>
    <t>La Magdalena Tlatlauquitepec</t>
  </si>
  <si>
    <t>21-96</t>
  </si>
  <si>
    <t>21096</t>
  </si>
  <si>
    <t>Mazapiltepec de Juárez</t>
  </si>
  <si>
    <t>21-97</t>
  </si>
  <si>
    <t>21097</t>
  </si>
  <si>
    <t>Mixtla</t>
  </si>
  <si>
    <t>21-98</t>
  </si>
  <si>
    <t>21098</t>
  </si>
  <si>
    <t>Molcaxac</t>
  </si>
  <si>
    <t>21-99</t>
  </si>
  <si>
    <t>21099</t>
  </si>
  <si>
    <t>Cañada Morelos</t>
  </si>
  <si>
    <t>21-100</t>
  </si>
  <si>
    <t>21100</t>
  </si>
  <si>
    <t>Naupan</t>
  </si>
  <si>
    <t>21-101</t>
  </si>
  <si>
    <t>21101</t>
  </si>
  <si>
    <t>Nauzontla</t>
  </si>
  <si>
    <t>21-102</t>
  </si>
  <si>
    <t>21102</t>
  </si>
  <si>
    <t>Nealtican</t>
  </si>
  <si>
    <t>21-103</t>
  </si>
  <si>
    <t>21103</t>
  </si>
  <si>
    <t>Nicolás Bravo</t>
  </si>
  <si>
    <t>21-104</t>
  </si>
  <si>
    <t>21104</t>
  </si>
  <si>
    <t>Nopalucan</t>
  </si>
  <si>
    <t>21-105</t>
  </si>
  <si>
    <t>21105</t>
  </si>
  <si>
    <t>21-106</t>
  </si>
  <si>
    <t>21106</t>
  </si>
  <si>
    <t>Ocoyucan</t>
  </si>
  <si>
    <t>21-107</t>
  </si>
  <si>
    <t>21107</t>
  </si>
  <si>
    <t>Olintla</t>
  </si>
  <si>
    <t>21-108</t>
  </si>
  <si>
    <t>21108</t>
  </si>
  <si>
    <t>Oriental</t>
  </si>
  <si>
    <t>21-109</t>
  </si>
  <si>
    <t>21109</t>
  </si>
  <si>
    <t>Pahuatlán</t>
  </si>
  <si>
    <t>21-110</t>
  </si>
  <si>
    <t>21110</t>
  </si>
  <si>
    <t>Palmar de Bravo</t>
  </si>
  <si>
    <t>21-111</t>
  </si>
  <si>
    <t>21111</t>
  </si>
  <si>
    <t>21-112</t>
  </si>
  <si>
    <t>21112</t>
  </si>
  <si>
    <t>Petlalcingo</t>
  </si>
  <si>
    <t>21-113</t>
  </si>
  <si>
    <t>21113</t>
  </si>
  <si>
    <t>Piaxtla</t>
  </si>
  <si>
    <t>21-114</t>
  </si>
  <si>
    <t>21114</t>
  </si>
  <si>
    <t>21-115</t>
  </si>
  <si>
    <t>21115</t>
  </si>
  <si>
    <t>Quecholac</t>
  </si>
  <si>
    <t>21-116</t>
  </si>
  <si>
    <t>21116</t>
  </si>
  <si>
    <t>Quimixtlán</t>
  </si>
  <si>
    <t>21-117</t>
  </si>
  <si>
    <t>21117</t>
  </si>
  <si>
    <t>Rafael Lara Grajales</t>
  </si>
  <si>
    <t>21-118</t>
  </si>
  <si>
    <t>21118</t>
  </si>
  <si>
    <t>Los Reyes de Juárez</t>
  </si>
  <si>
    <t>21-119</t>
  </si>
  <si>
    <t>21119</t>
  </si>
  <si>
    <t>San Andrés Cholula</t>
  </si>
  <si>
    <t>21-120</t>
  </si>
  <si>
    <t>21120</t>
  </si>
  <si>
    <t>San Antonio Cañada</t>
  </si>
  <si>
    <t>21-121</t>
  </si>
  <si>
    <t>21121</t>
  </si>
  <si>
    <t>San Diego la Mesa Tochimiltzingo</t>
  </si>
  <si>
    <t>21-122</t>
  </si>
  <si>
    <t>21122</t>
  </si>
  <si>
    <t>San Felipe Teotlalcingo</t>
  </si>
  <si>
    <t>21-123</t>
  </si>
  <si>
    <t>21123</t>
  </si>
  <si>
    <t>San Felipe Tepatlán</t>
  </si>
  <si>
    <t>21-124</t>
  </si>
  <si>
    <t>21124</t>
  </si>
  <si>
    <t>San Gabriel Chilac</t>
  </si>
  <si>
    <t>21-125</t>
  </si>
  <si>
    <t>21125</t>
  </si>
  <si>
    <t>San Gregorio Atzompa</t>
  </si>
  <si>
    <t>21-126</t>
  </si>
  <si>
    <t>21126</t>
  </si>
  <si>
    <t>San Jerónimo Tecuanipan</t>
  </si>
  <si>
    <t>21-127</t>
  </si>
  <si>
    <t>21127</t>
  </si>
  <si>
    <t>San Jerónimo Xayacatlán</t>
  </si>
  <si>
    <t>21-128</t>
  </si>
  <si>
    <t>21128</t>
  </si>
  <si>
    <t>San José Chiapa</t>
  </si>
  <si>
    <t>21-129</t>
  </si>
  <si>
    <t>21129</t>
  </si>
  <si>
    <t>San José Miahuatlán</t>
  </si>
  <si>
    <t>21-130</t>
  </si>
  <si>
    <t>21130</t>
  </si>
  <si>
    <t>San Juan Atenco</t>
  </si>
  <si>
    <t>21-131</t>
  </si>
  <si>
    <t>21131</t>
  </si>
  <si>
    <t>San Juan Atzompa</t>
  </si>
  <si>
    <t>21-132</t>
  </si>
  <si>
    <t>21132</t>
  </si>
  <si>
    <t>San Martín Texmelucan</t>
  </si>
  <si>
    <t>21-133</t>
  </si>
  <si>
    <t>21133</t>
  </si>
  <si>
    <t>San Martín Totoltepec</t>
  </si>
  <si>
    <t>21-134</t>
  </si>
  <si>
    <t>21134</t>
  </si>
  <si>
    <t>San Matías Tlalancaleca</t>
  </si>
  <si>
    <t>21-135</t>
  </si>
  <si>
    <t>21135</t>
  </si>
  <si>
    <t>San Miguel Ixitlán</t>
  </si>
  <si>
    <t>21-136</t>
  </si>
  <si>
    <t>21136</t>
  </si>
  <si>
    <t>San Miguel Xoxtla</t>
  </si>
  <si>
    <t>21-137</t>
  </si>
  <si>
    <t>21137</t>
  </si>
  <si>
    <t>San Nicolás Buenos Aires</t>
  </si>
  <si>
    <t>21-138</t>
  </si>
  <si>
    <t>21138</t>
  </si>
  <si>
    <t>San Nicolás de los Ranchos</t>
  </si>
  <si>
    <t>21-139</t>
  </si>
  <si>
    <t>21139</t>
  </si>
  <si>
    <t>San Pablo Anicano</t>
  </si>
  <si>
    <t>21-140</t>
  </si>
  <si>
    <t>21140</t>
  </si>
  <si>
    <t>San Pedro Cholula</t>
  </si>
  <si>
    <t>21-141</t>
  </si>
  <si>
    <t>21141</t>
  </si>
  <si>
    <t>San Pedro Yeloixtlahuaca</t>
  </si>
  <si>
    <t>21-142</t>
  </si>
  <si>
    <t>21142</t>
  </si>
  <si>
    <t>San Salvador el Seco</t>
  </si>
  <si>
    <t>21-143</t>
  </si>
  <si>
    <t>21143</t>
  </si>
  <si>
    <t>San Salvador el Verde</t>
  </si>
  <si>
    <t>21-144</t>
  </si>
  <si>
    <t>21144</t>
  </si>
  <si>
    <t>San Salvador Huixcolotla</t>
  </si>
  <si>
    <t>21-145</t>
  </si>
  <si>
    <t>21145</t>
  </si>
  <si>
    <t>San Sebastián Tlacotepec</t>
  </si>
  <si>
    <t>21-146</t>
  </si>
  <si>
    <t>21146</t>
  </si>
  <si>
    <t>Santa Catarina Tlaltempan</t>
  </si>
  <si>
    <t>21-147</t>
  </si>
  <si>
    <t>21147</t>
  </si>
  <si>
    <t>Santa Inés Ahuatempan</t>
  </si>
  <si>
    <t>21-148</t>
  </si>
  <si>
    <t>21148</t>
  </si>
  <si>
    <t>Santa Isabel Cholula</t>
  </si>
  <si>
    <t>21-149</t>
  </si>
  <si>
    <t>21149</t>
  </si>
  <si>
    <t>Santiago Miahuatlán</t>
  </si>
  <si>
    <t>21-150</t>
  </si>
  <si>
    <t>21150</t>
  </si>
  <si>
    <t>Huehuetlán el Grande</t>
  </si>
  <si>
    <t>21-151</t>
  </si>
  <si>
    <t>21151</t>
  </si>
  <si>
    <t>Santo Tomás Hueyotlipan</t>
  </si>
  <si>
    <t>21-152</t>
  </si>
  <si>
    <t>21152</t>
  </si>
  <si>
    <t>Soltepec</t>
  </si>
  <si>
    <t>21-153</t>
  </si>
  <si>
    <t>21153</t>
  </si>
  <si>
    <t>Tecali de Herrera</t>
  </si>
  <si>
    <t>21-154</t>
  </si>
  <si>
    <t>21154</t>
  </si>
  <si>
    <t>Tecamachalco</t>
  </si>
  <si>
    <t>21-155</t>
  </si>
  <si>
    <t>21155</t>
  </si>
  <si>
    <t>Tecomatlán</t>
  </si>
  <si>
    <t>21-156</t>
  </si>
  <si>
    <t>21156</t>
  </si>
  <si>
    <t>Tehuacán</t>
  </si>
  <si>
    <t>21-157</t>
  </si>
  <si>
    <t>21157</t>
  </si>
  <si>
    <t>Tehuitzingo</t>
  </si>
  <si>
    <t>21-158</t>
  </si>
  <si>
    <t>21158</t>
  </si>
  <si>
    <t>Tenampulco</t>
  </si>
  <si>
    <t>21-159</t>
  </si>
  <si>
    <t>21159</t>
  </si>
  <si>
    <t>Teopantlán</t>
  </si>
  <si>
    <t>21-160</t>
  </si>
  <si>
    <t>21160</t>
  </si>
  <si>
    <t>Teotlalco</t>
  </si>
  <si>
    <t>21-161</t>
  </si>
  <si>
    <t>21161</t>
  </si>
  <si>
    <t>Tepanco de López</t>
  </si>
  <si>
    <t>21-162</t>
  </si>
  <si>
    <t>21162</t>
  </si>
  <si>
    <t>Tepango de Rodríguez</t>
  </si>
  <si>
    <t>21-163</t>
  </si>
  <si>
    <t>21163</t>
  </si>
  <si>
    <t>Tepatlaxco de Hidalgo</t>
  </si>
  <si>
    <t>21-164</t>
  </si>
  <si>
    <t>21164</t>
  </si>
  <si>
    <t>Tepeaca</t>
  </si>
  <si>
    <t>21-165</t>
  </si>
  <si>
    <t>21165</t>
  </si>
  <si>
    <t>Tepemaxalco</t>
  </si>
  <si>
    <t>21-166</t>
  </si>
  <si>
    <t>21166</t>
  </si>
  <si>
    <t>Tepeojuma</t>
  </si>
  <si>
    <t>21-167</t>
  </si>
  <si>
    <t>21167</t>
  </si>
  <si>
    <t>Tepetzintla</t>
  </si>
  <si>
    <t>21-168</t>
  </si>
  <si>
    <t>21168</t>
  </si>
  <si>
    <t>Tepexco</t>
  </si>
  <si>
    <t>21-169</t>
  </si>
  <si>
    <t>21169</t>
  </si>
  <si>
    <t>Tepexi de Rodríguez</t>
  </si>
  <si>
    <t>21-170</t>
  </si>
  <si>
    <t>21170</t>
  </si>
  <si>
    <t>Tepeyahualco</t>
  </si>
  <si>
    <t>21-171</t>
  </si>
  <si>
    <t>21171</t>
  </si>
  <si>
    <t>Tepeyahualco de Cuauhtémoc</t>
  </si>
  <si>
    <t>21-172</t>
  </si>
  <si>
    <t>21172</t>
  </si>
  <si>
    <t>Tetela de Ocampo</t>
  </si>
  <si>
    <t>21-173</t>
  </si>
  <si>
    <t>21173</t>
  </si>
  <si>
    <t>Teteles de Avila Castillo</t>
  </si>
  <si>
    <t>21-174</t>
  </si>
  <si>
    <t>21174</t>
  </si>
  <si>
    <t>Teziutlán</t>
  </si>
  <si>
    <t>21-175</t>
  </si>
  <si>
    <t>21175</t>
  </si>
  <si>
    <t>Tianguismanalco</t>
  </si>
  <si>
    <t>21-176</t>
  </si>
  <si>
    <t>21176</t>
  </si>
  <si>
    <t>Tilapa</t>
  </si>
  <si>
    <t>21-177</t>
  </si>
  <si>
    <t>21177</t>
  </si>
  <si>
    <t>Tlacotepec de Benito Juárez</t>
  </si>
  <si>
    <t>21-178</t>
  </si>
  <si>
    <t>21178</t>
  </si>
  <si>
    <t>Tlacuilotepec</t>
  </si>
  <si>
    <t>21-179</t>
  </si>
  <si>
    <t>21179</t>
  </si>
  <si>
    <t>Tlachichuca</t>
  </si>
  <si>
    <t>21-180</t>
  </si>
  <si>
    <t>21180</t>
  </si>
  <si>
    <t>Tlahuapan</t>
  </si>
  <si>
    <t>21-181</t>
  </si>
  <si>
    <t>21181</t>
  </si>
  <si>
    <t>Tlaltenango</t>
  </si>
  <si>
    <t>21-182</t>
  </si>
  <si>
    <t>21182</t>
  </si>
  <si>
    <t>Tlanepantla</t>
  </si>
  <si>
    <t>21-183</t>
  </si>
  <si>
    <t>21183</t>
  </si>
  <si>
    <t>Tlaola</t>
  </si>
  <si>
    <t>21-184</t>
  </si>
  <si>
    <t>21184</t>
  </si>
  <si>
    <t>Tlapacoya</t>
  </si>
  <si>
    <t>21-185</t>
  </si>
  <si>
    <t>21185</t>
  </si>
  <si>
    <t>Tlapanalá</t>
  </si>
  <si>
    <t>21-186</t>
  </si>
  <si>
    <t>21186</t>
  </si>
  <si>
    <t>Tlatlauquitepec</t>
  </si>
  <si>
    <t>21-187</t>
  </si>
  <si>
    <t>21187</t>
  </si>
  <si>
    <t>Tlaxco</t>
  </si>
  <si>
    <t>21-188</t>
  </si>
  <si>
    <t>21188</t>
  </si>
  <si>
    <t>Tochimilco</t>
  </si>
  <si>
    <t>21-189</t>
  </si>
  <si>
    <t>21189</t>
  </si>
  <si>
    <t>Tochtepec</t>
  </si>
  <si>
    <t>21-190</t>
  </si>
  <si>
    <t>21190</t>
  </si>
  <si>
    <t>Totoltepec de Guerrero</t>
  </si>
  <si>
    <t>21-191</t>
  </si>
  <si>
    <t>21191</t>
  </si>
  <si>
    <t>Tulcingo</t>
  </si>
  <si>
    <t>21-192</t>
  </si>
  <si>
    <t>21192</t>
  </si>
  <si>
    <t>Tuzamapan de Galeana</t>
  </si>
  <si>
    <t>21-193</t>
  </si>
  <si>
    <t>21193</t>
  </si>
  <si>
    <t>Tzicatlacoyan</t>
  </si>
  <si>
    <t>21-194</t>
  </si>
  <si>
    <t>21194</t>
  </si>
  <si>
    <t>21-195</t>
  </si>
  <si>
    <t>21195</t>
  </si>
  <si>
    <t>21-196</t>
  </si>
  <si>
    <t>21196</t>
  </si>
  <si>
    <t>Xayacatlán de Bravo</t>
  </si>
  <si>
    <t>21-197</t>
  </si>
  <si>
    <t>21197</t>
  </si>
  <si>
    <t>Xicotepec</t>
  </si>
  <si>
    <t>21-198</t>
  </si>
  <si>
    <t>21198</t>
  </si>
  <si>
    <t>Xicotlán</t>
  </si>
  <si>
    <t>21-199</t>
  </si>
  <si>
    <t>21199</t>
  </si>
  <si>
    <t>Xiutetelco</t>
  </si>
  <si>
    <t>21-200</t>
  </si>
  <si>
    <t>21200</t>
  </si>
  <si>
    <t>Xochiapulco</t>
  </si>
  <si>
    <t>21-201</t>
  </si>
  <si>
    <t>21201</t>
  </si>
  <si>
    <t>Xochiltepec</t>
  </si>
  <si>
    <t>21-202</t>
  </si>
  <si>
    <t>21202</t>
  </si>
  <si>
    <t>Xochitlán de Vicente Suárez</t>
  </si>
  <si>
    <t>21-203</t>
  </si>
  <si>
    <t>21203</t>
  </si>
  <si>
    <t>Xochitlán Todos Santos</t>
  </si>
  <si>
    <t>21-204</t>
  </si>
  <si>
    <t>21204</t>
  </si>
  <si>
    <t>Yaonáhuac</t>
  </si>
  <si>
    <t>21-205</t>
  </si>
  <si>
    <t>21205</t>
  </si>
  <si>
    <t>Yehualtepec</t>
  </si>
  <si>
    <t>21-206</t>
  </si>
  <si>
    <t>21206</t>
  </si>
  <si>
    <t>Zacapala</t>
  </si>
  <si>
    <t>21-207</t>
  </si>
  <si>
    <t>21207</t>
  </si>
  <si>
    <t>Zacapoaxtla</t>
  </si>
  <si>
    <t>21-208</t>
  </si>
  <si>
    <t>21208</t>
  </si>
  <si>
    <t>Zacatlán</t>
  </si>
  <si>
    <t>21-209</t>
  </si>
  <si>
    <t>21209</t>
  </si>
  <si>
    <t>Zapotitlán</t>
  </si>
  <si>
    <t>21-210</t>
  </si>
  <si>
    <t>21210</t>
  </si>
  <si>
    <t>Zapotitlán de Méndez</t>
  </si>
  <si>
    <t>21-211</t>
  </si>
  <si>
    <t>21211</t>
  </si>
  <si>
    <t>21-212</t>
  </si>
  <si>
    <t>21212</t>
  </si>
  <si>
    <t>Zautla</t>
  </si>
  <si>
    <t>21-213</t>
  </si>
  <si>
    <t>21213</t>
  </si>
  <si>
    <t>Zihuateutla</t>
  </si>
  <si>
    <t>21-214</t>
  </si>
  <si>
    <t>21214</t>
  </si>
  <si>
    <t>Zinacatepec</t>
  </si>
  <si>
    <t>21-215</t>
  </si>
  <si>
    <t>21215</t>
  </si>
  <si>
    <t>Zongozotla</t>
  </si>
  <si>
    <t>21-216</t>
  </si>
  <si>
    <t>21216</t>
  </si>
  <si>
    <t>Zoquiapan</t>
  </si>
  <si>
    <t>21-217</t>
  </si>
  <si>
    <t>21217</t>
  </si>
  <si>
    <t>Zoquitlán</t>
  </si>
  <si>
    <t>22-1</t>
  </si>
  <si>
    <t>22</t>
  </si>
  <si>
    <t>22001</t>
  </si>
  <si>
    <t>Amealco de Bonfil</t>
  </si>
  <si>
    <t>22-2</t>
  </si>
  <si>
    <t>22002</t>
  </si>
  <si>
    <t>Pinal de Amoles</t>
  </si>
  <si>
    <t>22-3</t>
  </si>
  <si>
    <t>22003</t>
  </si>
  <si>
    <t>Arroyo Seco</t>
  </si>
  <si>
    <t>22-4</t>
  </si>
  <si>
    <t>22004</t>
  </si>
  <si>
    <t>Cadereyta de Montes</t>
  </si>
  <si>
    <t>22-5</t>
  </si>
  <si>
    <t>22005</t>
  </si>
  <si>
    <t>Colón</t>
  </si>
  <si>
    <t>22-6</t>
  </si>
  <si>
    <t>22006</t>
  </si>
  <si>
    <t>Corregidora</t>
  </si>
  <si>
    <t>22-7</t>
  </si>
  <si>
    <t>22007</t>
  </si>
  <si>
    <t>Ezequiel Montes</t>
  </si>
  <si>
    <t>22-8</t>
  </si>
  <si>
    <t>22008</t>
  </si>
  <si>
    <t>Huimilpan</t>
  </si>
  <si>
    <t>22-9</t>
  </si>
  <si>
    <t>22009</t>
  </si>
  <si>
    <t>Jalpan de Serra</t>
  </si>
  <si>
    <t>22-10</t>
  </si>
  <si>
    <t>22010</t>
  </si>
  <si>
    <t>Landa de Matamoros</t>
  </si>
  <si>
    <t>22-11</t>
  </si>
  <si>
    <t>22011</t>
  </si>
  <si>
    <t>El Marqués</t>
  </si>
  <si>
    <t>22-12</t>
  </si>
  <si>
    <t>22012</t>
  </si>
  <si>
    <t>Pedro Escobedo</t>
  </si>
  <si>
    <t>22-13</t>
  </si>
  <si>
    <t>22013</t>
  </si>
  <si>
    <t>Peñamiller</t>
  </si>
  <si>
    <t>22-14</t>
  </si>
  <si>
    <t>22014</t>
  </si>
  <si>
    <t>22-15</t>
  </si>
  <si>
    <t>22015</t>
  </si>
  <si>
    <t>San Joaquín</t>
  </si>
  <si>
    <t>22-16</t>
  </si>
  <si>
    <t>22016</t>
  </si>
  <si>
    <t>22-17</t>
  </si>
  <si>
    <t>22017</t>
  </si>
  <si>
    <t>Tequisquiapan</t>
  </si>
  <si>
    <t>22-18</t>
  </si>
  <si>
    <t>22018</t>
  </si>
  <si>
    <t>23-1</t>
  </si>
  <si>
    <t>23</t>
  </si>
  <si>
    <t>23001</t>
  </si>
  <si>
    <t>Cozumel</t>
  </si>
  <si>
    <t>23-2</t>
  </si>
  <si>
    <t>23002</t>
  </si>
  <si>
    <t>Felipe Carrillo Puerto</t>
  </si>
  <si>
    <t>23-3</t>
  </si>
  <si>
    <t>23003</t>
  </si>
  <si>
    <t>Isla Mujeres</t>
  </si>
  <si>
    <t>23-4</t>
  </si>
  <si>
    <t>23004</t>
  </si>
  <si>
    <t>Othón P. Blanco</t>
  </si>
  <si>
    <t>23-5</t>
  </si>
  <si>
    <t>23005</t>
  </si>
  <si>
    <t>23-6</t>
  </si>
  <si>
    <t>23006</t>
  </si>
  <si>
    <t>José María Morelos</t>
  </si>
  <si>
    <t>23-7</t>
  </si>
  <si>
    <t>23007</t>
  </si>
  <si>
    <t>23-8</t>
  </si>
  <si>
    <t>23008</t>
  </si>
  <si>
    <t>Solidaridad</t>
  </si>
  <si>
    <t>23-9</t>
  </si>
  <si>
    <t>23009</t>
  </si>
  <si>
    <t>Tulum</t>
  </si>
  <si>
    <t>23-10</t>
  </si>
  <si>
    <t>23010</t>
  </si>
  <si>
    <t>Bacalar</t>
  </si>
  <si>
    <t>23-11</t>
  </si>
  <si>
    <t>Puerto Morelos</t>
  </si>
  <si>
    <t>24-1</t>
  </si>
  <si>
    <t>24</t>
  </si>
  <si>
    <t>24001</t>
  </si>
  <si>
    <t>Ahualulco</t>
  </si>
  <si>
    <t>24-2</t>
  </si>
  <si>
    <t>24002</t>
  </si>
  <si>
    <t>Alaquines</t>
  </si>
  <si>
    <t>24-3</t>
  </si>
  <si>
    <t>24003</t>
  </si>
  <si>
    <t>Aquismón</t>
  </si>
  <si>
    <t>24-4</t>
  </si>
  <si>
    <t>24004</t>
  </si>
  <si>
    <t>Armadillo de los Infante</t>
  </si>
  <si>
    <t>24-5</t>
  </si>
  <si>
    <t>24005</t>
  </si>
  <si>
    <t>Cárdenas</t>
  </si>
  <si>
    <t>24-6</t>
  </si>
  <si>
    <t>24006</t>
  </si>
  <si>
    <t>Catorce</t>
  </si>
  <si>
    <t>24-7</t>
  </si>
  <si>
    <t>24007</t>
  </si>
  <si>
    <t>Cedral</t>
  </si>
  <si>
    <t>24-8</t>
  </si>
  <si>
    <t>24008</t>
  </si>
  <si>
    <t>Cerritos</t>
  </si>
  <si>
    <t>24-9</t>
  </si>
  <si>
    <t>24009</t>
  </si>
  <si>
    <t>Cerro de San Pedro</t>
  </si>
  <si>
    <t>24-10</t>
  </si>
  <si>
    <t>24010</t>
  </si>
  <si>
    <t>Ciudad del Maíz</t>
  </si>
  <si>
    <t>24-11</t>
  </si>
  <si>
    <t>24011</t>
  </si>
  <si>
    <t>Ciudad Fernández</t>
  </si>
  <si>
    <t>24-12</t>
  </si>
  <si>
    <t>24012</t>
  </si>
  <si>
    <t>Tancanhuitz</t>
  </si>
  <si>
    <t>24-13</t>
  </si>
  <si>
    <t>24013</t>
  </si>
  <si>
    <t>Ciudad Valles</t>
  </si>
  <si>
    <t>24-14</t>
  </si>
  <si>
    <t>24014</t>
  </si>
  <si>
    <t>24-15</t>
  </si>
  <si>
    <t>24015</t>
  </si>
  <si>
    <t>Charcas</t>
  </si>
  <si>
    <t>24-16</t>
  </si>
  <si>
    <t>24016</t>
  </si>
  <si>
    <t>Ebano</t>
  </si>
  <si>
    <t>24-17</t>
  </si>
  <si>
    <t>24017</t>
  </si>
  <si>
    <t>Guadalcázar</t>
  </si>
  <si>
    <t>24-18</t>
  </si>
  <si>
    <t>24018</t>
  </si>
  <si>
    <t>Huehuetlán</t>
  </si>
  <si>
    <t>24-19</t>
  </si>
  <si>
    <t>24019</t>
  </si>
  <si>
    <t>24-20</t>
  </si>
  <si>
    <t>24020</t>
  </si>
  <si>
    <t>Matehuala</t>
  </si>
  <si>
    <t>24-21</t>
  </si>
  <si>
    <t>24021</t>
  </si>
  <si>
    <t>Mexquitic de Carmona</t>
  </si>
  <si>
    <t>24-22</t>
  </si>
  <si>
    <t>24022</t>
  </si>
  <si>
    <t>Moctezuma</t>
  </si>
  <si>
    <t>24-23</t>
  </si>
  <si>
    <t>24023</t>
  </si>
  <si>
    <t>24-24</t>
  </si>
  <si>
    <t>24024</t>
  </si>
  <si>
    <t>Rioverde</t>
  </si>
  <si>
    <t>24-25</t>
  </si>
  <si>
    <t>24025</t>
  </si>
  <si>
    <t>Salinas</t>
  </si>
  <si>
    <t>24-26</t>
  </si>
  <si>
    <t>24026</t>
  </si>
  <si>
    <t>San Antonio</t>
  </si>
  <si>
    <t>24-27</t>
  </si>
  <si>
    <t>24027</t>
  </si>
  <si>
    <t>San Ciro de Acosta</t>
  </si>
  <si>
    <t>24-28</t>
  </si>
  <si>
    <t>24028</t>
  </si>
  <si>
    <t>24-29</t>
  </si>
  <si>
    <t>24029</t>
  </si>
  <si>
    <t>San Martín Chalchicuautla</t>
  </si>
  <si>
    <t>24-30</t>
  </si>
  <si>
    <t>24030</t>
  </si>
  <si>
    <t>San Nicolás Tolentino</t>
  </si>
  <si>
    <t>24-31</t>
  </si>
  <si>
    <t>24031</t>
  </si>
  <si>
    <t>24-32</t>
  </si>
  <si>
    <t>24032</t>
  </si>
  <si>
    <t>Santa María del Río</t>
  </si>
  <si>
    <t>24-33</t>
  </si>
  <si>
    <t>24033</t>
  </si>
  <si>
    <t>Santo Domingo</t>
  </si>
  <si>
    <t>24-34</t>
  </si>
  <si>
    <t>24034</t>
  </si>
  <si>
    <t>San Vicente Tancuayalab</t>
  </si>
  <si>
    <t>24-35</t>
  </si>
  <si>
    <t>24035</t>
  </si>
  <si>
    <t>Soledad de Graciano Sánchez</t>
  </si>
  <si>
    <t>24-36</t>
  </si>
  <si>
    <t>24036</t>
  </si>
  <si>
    <t>Tamasopo</t>
  </si>
  <si>
    <t>24-37</t>
  </si>
  <si>
    <t>24037</t>
  </si>
  <si>
    <t>Tamazunchale</t>
  </si>
  <si>
    <t>24-38</t>
  </si>
  <si>
    <t>24038</t>
  </si>
  <si>
    <t>Tampacán</t>
  </si>
  <si>
    <t>24-39</t>
  </si>
  <si>
    <t>24039</t>
  </si>
  <si>
    <t>Tampamolón Corona</t>
  </si>
  <si>
    <t>24-40</t>
  </si>
  <si>
    <t>24040</t>
  </si>
  <si>
    <t>Tamuín</t>
  </si>
  <si>
    <t>24-41</t>
  </si>
  <si>
    <t>24041</t>
  </si>
  <si>
    <t>Tanlajás</t>
  </si>
  <si>
    <t>24-42</t>
  </si>
  <si>
    <t>24042</t>
  </si>
  <si>
    <t>Tanquián de Escobedo</t>
  </si>
  <si>
    <t>24-43</t>
  </si>
  <si>
    <t>24043</t>
  </si>
  <si>
    <t>Tierra Nueva</t>
  </si>
  <si>
    <t>24-44</t>
  </si>
  <si>
    <t>24044</t>
  </si>
  <si>
    <t>Vanegas</t>
  </si>
  <si>
    <t>24-45</t>
  </si>
  <si>
    <t>24045</t>
  </si>
  <si>
    <t>Venado</t>
  </si>
  <si>
    <t>24-46</t>
  </si>
  <si>
    <t>24046</t>
  </si>
  <si>
    <t>Villa de Arriaga</t>
  </si>
  <si>
    <t>24-47</t>
  </si>
  <si>
    <t>24047</t>
  </si>
  <si>
    <t>Villa de Guadalupe</t>
  </si>
  <si>
    <t>24-48</t>
  </si>
  <si>
    <t>24048</t>
  </si>
  <si>
    <t>Villa de la Paz</t>
  </si>
  <si>
    <t>24-49</t>
  </si>
  <si>
    <t>24049</t>
  </si>
  <si>
    <t>Villa de Ramos</t>
  </si>
  <si>
    <t>24-50</t>
  </si>
  <si>
    <t>24050</t>
  </si>
  <si>
    <t>Villa de Reyes</t>
  </si>
  <si>
    <t>24-51</t>
  </si>
  <si>
    <t>24051</t>
  </si>
  <si>
    <t>24-52</t>
  </si>
  <si>
    <t>24052</t>
  </si>
  <si>
    <t>Villa Juárez</t>
  </si>
  <si>
    <t>24-53</t>
  </si>
  <si>
    <t>24053</t>
  </si>
  <si>
    <t>Axtla de Terrazas</t>
  </si>
  <si>
    <t>24-54</t>
  </si>
  <si>
    <t>24054</t>
  </si>
  <si>
    <t>Xilitla</t>
  </si>
  <si>
    <t>24-55</t>
  </si>
  <si>
    <t>24055</t>
  </si>
  <si>
    <t>24-56</t>
  </si>
  <si>
    <t>24056</t>
  </si>
  <si>
    <t>Villa de Arista</t>
  </si>
  <si>
    <t>24-57</t>
  </si>
  <si>
    <t>24057</t>
  </si>
  <si>
    <t>Matlapa</t>
  </si>
  <si>
    <t>24-58</t>
  </si>
  <si>
    <t>24058</t>
  </si>
  <si>
    <t>El Naranjo</t>
  </si>
  <si>
    <t>25-1</t>
  </si>
  <si>
    <t>25</t>
  </si>
  <si>
    <t>25001</t>
  </si>
  <si>
    <t>Ahome</t>
  </si>
  <si>
    <t>25-2</t>
  </si>
  <si>
    <t>25002</t>
  </si>
  <si>
    <t>Angostura</t>
  </si>
  <si>
    <t>25-3</t>
  </si>
  <si>
    <t>25003</t>
  </si>
  <si>
    <t>Badiraguato</t>
  </si>
  <si>
    <t>25-4</t>
  </si>
  <si>
    <t>25004</t>
  </si>
  <si>
    <t>Concordia</t>
  </si>
  <si>
    <t>25-5</t>
  </si>
  <si>
    <t>25005</t>
  </si>
  <si>
    <t>Cosalá</t>
  </si>
  <si>
    <t>25-6</t>
  </si>
  <si>
    <t>25006</t>
  </si>
  <si>
    <t>Culiacán</t>
  </si>
  <si>
    <t>25-7</t>
  </si>
  <si>
    <t>25007</t>
  </si>
  <si>
    <t>Choix</t>
  </si>
  <si>
    <t>25-8</t>
  </si>
  <si>
    <t>25008</t>
  </si>
  <si>
    <t>Elota</t>
  </si>
  <si>
    <t>25-9</t>
  </si>
  <si>
    <t>25009</t>
  </si>
  <si>
    <t>Escuinapa</t>
  </si>
  <si>
    <t>25-10</t>
  </si>
  <si>
    <t>25010</t>
  </si>
  <si>
    <t>El Fuerte</t>
  </si>
  <si>
    <t>25-11</t>
  </si>
  <si>
    <t>25011</t>
  </si>
  <si>
    <t>Guasave</t>
  </si>
  <si>
    <t>25-12</t>
  </si>
  <si>
    <t>25012</t>
  </si>
  <si>
    <t>Mazatlán</t>
  </si>
  <si>
    <t>25-13</t>
  </si>
  <si>
    <t>25013</t>
  </si>
  <si>
    <t>Mocorito</t>
  </si>
  <si>
    <t>25-14</t>
  </si>
  <si>
    <t>25014</t>
  </si>
  <si>
    <t>25-15</t>
  </si>
  <si>
    <t>25015</t>
  </si>
  <si>
    <t>Salvador Alvarado</t>
  </si>
  <si>
    <t>25-16</t>
  </si>
  <si>
    <t>25016</t>
  </si>
  <si>
    <t>San Ignacio</t>
  </si>
  <si>
    <t>25-17</t>
  </si>
  <si>
    <t>25017</t>
  </si>
  <si>
    <t>25-18</t>
  </si>
  <si>
    <t>25018</t>
  </si>
  <si>
    <t>Navolato</t>
  </si>
  <si>
    <t>26-1</t>
  </si>
  <si>
    <t>26</t>
  </si>
  <si>
    <t>26001</t>
  </si>
  <si>
    <t>Aconchi</t>
  </si>
  <si>
    <t>26-2</t>
  </si>
  <si>
    <t>26002</t>
  </si>
  <si>
    <t>Agua Prieta</t>
  </si>
  <si>
    <t>26-3</t>
  </si>
  <si>
    <t>26003</t>
  </si>
  <si>
    <t>Alamos</t>
  </si>
  <si>
    <t>26-4</t>
  </si>
  <si>
    <t>26004</t>
  </si>
  <si>
    <t>Altar</t>
  </si>
  <si>
    <t>26-5</t>
  </si>
  <si>
    <t>26005</t>
  </si>
  <si>
    <t>Arivechi</t>
  </si>
  <si>
    <t>26-6</t>
  </si>
  <si>
    <t>26006</t>
  </si>
  <si>
    <t>Arizpe</t>
  </si>
  <si>
    <t>26-7</t>
  </si>
  <si>
    <t>26007</t>
  </si>
  <si>
    <t>Atil</t>
  </si>
  <si>
    <t>26-8</t>
  </si>
  <si>
    <t>26008</t>
  </si>
  <si>
    <t>Bacadéhuachi</t>
  </si>
  <si>
    <t>26-9</t>
  </si>
  <si>
    <t>26009</t>
  </si>
  <si>
    <t>Bacanora</t>
  </si>
  <si>
    <t>26-10</t>
  </si>
  <si>
    <t>26010</t>
  </si>
  <si>
    <t>Bacerac</t>
  </si>
  <si>
    <t>26-11</t>
  </si>
  <si>
    <t>26011</t>
  </si>
  <si>
    <t>Bacoachi</t>
  </si>
  <si>
    <t>26-12</t>
  </si>
  <si>
    <t>26012</t>
  </si>
  <si>
    <t>Bácum</t>
  </si>
  <si>
    <t>26-13</t>
  </si>
  <si>
    <t>26013</t>
  </si>
  <si>
    <t>Banámichi</t>
  </si>
  <si>
    <t>26-14</t>
  </si>
  <si>
    <t>26014</t>
  </si>
  <si>
    <t>Baviácora</t>
  </si>
  <si>
    <t>26-15</t>
  </si>
  <si>
    <t>26015</t>
  </si>
  <si>
    <t>Bavispe</t>
  </si>
  <si>
    <t>26-16</t>
  </si>
  <si>
    <t>26016</t>
  </si>
  <si>
    <t>Benjamín Hill</t>
  </si>
  <si>
    <t>26-17</t>
  </si>
  <si>
    <t>26017</t>
  </si>
  <si>
    <t>Caborca</t>
  </si>
  <si>
    <t>26-18</t>
  </si>
  <si>
    <t>26018</t>
  </si>
  <si>
    <t>Cajeme</t>
  </si>
  <si>
    <t>26-19</t>
  </si>
  <si>
    <t>26019</t>
  </si>
  <si>
    <t>Cananea</t>
  </si>
  <si>
    <t>26-20</t>
  </si>
  <si>
    <t>26020</t>
  </si>
  <si>
    <t>Carbó</t>
  </si>
  <si>
    <t>26-21</t>
  </si>
  <si>
    <t>26021</t>
  </si>
  <si>
    <t>La Colorada</t>
  </si>
  <si>
    <t>26-22</t>
  </si>
  <si>
    <t>26022</t>
  </si>
  <si>
    <t>Cucurpe</t>
  </si>
  <si>
    <t>26-23</t>
  </si>
  <si>
    <t>26023</t>
  </si>
  <si>
    <t>Cumpas</t>
  </si>
  <si>
    <t>26-24</t>
  </si>
  <si>
    <t>26024</t>
  </si>
  <si>
    <t>Divisaderos</t>
  </si>
  <si>
    <t>26-25</t>
  </si>
  <si>
    <t>26025</t>
  </si>
  <si>
    <t>Empalme</t>
  </si>
  <si>
    <t>26-26</t>
  </si>
  <si>
    <t>26026</t>
  </si>
  <si>
    <t>Etchojoa</t>
  </si>
  <si>
    <t>26-27</t>
  </si>
  <si>
    <t>26027</t>
  </si>
  <si>
    <t>Fronteras</t>
  </si>
  <si>
    <t>26-28</t>
  </si>
  <si>
    <t>26028</t>
  </si>
  <si>
    <t>Granados</t>
  </si>
  <si>
    <t>26-29</t>
  </si>
  <si>
    <t>26029</t>
  </si>
  <si>
    <t>Guaymas</t>
  </si>
  <si>
    <t>26-30</t>
  </si>
  <si>
    <t>26030</t>
  </si>
  <si>
    <t>Hermosillo</t>
  </si>
  <si>
    <t>26-31</t>
  </si>
  <si>
    <t>26031</t>
  </si>
  <si>
    <t>Huachinera</t>
  </si>
  <si>
    <t>26-32</t>
  </si>
  <si>
    <t>26032</t>
  </si>
  <si>
    <t>Huásabas</t>
  </si>
  <si>
    <t>26-33</t>
  </si>
  <si>
    <t>26033</t>
  </si>
  <si>
    <t>Huatabampo</t>
  </si>
  <si>
    <t>26-34</t>
  </si>
  <si>
    <t>26034</t>
  </si>
  <si>
    <t>Huépac</t>
  </si>
  <si>
    <t>26-35</t>
  </si>
  <si>
    <t>26035</t>
  </si>
  <si>
    <t>Imuris</t>
  </si>
  <si>
    <t>26-36</t>
  </si>
  <si>
    <t>26036</t>
  </si>
  <si>
    <t>26-37</t>
  </si>
  <si>
    <t>26037</t>
  </si>
  <si>
    <t>26-38</t>
  </si>
  <si>
    <t>26038</t>
  </si>
  <si>
    <t>26-39</t>
  </si>
  <si>
    <t>26039</t>
  </si>
  <si>
    <t>Naco</t>
  </si>
  <si>
    <t>26-40</t>
  </si>
  <si>
    <t>26040</t>
  </si>
  <si>
    <t>Nácori Chico</t>
  </si>
  <si>
    <t>26-41</t>
  </si>
  <si>
    <t>26041</t>
  </si>
  <si>
    <t>Nacozari de García</t>
  </si>
  <si>
    <t>26-42</t>
  </si>
  <si>
    <t>26042</t>
  </si>
  <si>
    <t>Navojoa</t>
  </si>
  <si>
    <t>26-43</t>
  </si>
  <si>
    <t>26043</t>
  </si>
  <si>
    <t>Nogales</t>
  </si>
  <si>
    <t>26-44</t>
  </si>
  <si>
    <t>26044</t>
  </si>
  <si>
    <t>Onavas</t>
  </si>
  <si>
    <t>26-45</t>
  </si>
  <si>
    <t>26045</t>
  </si>
  <si>
    <t>Opodepe</t>
  </si>
  <si>
    <t>26-46</t>
  </si>
  <si>
    <t>26046</t>
  </si>
  <si>
    <t>Oquitoa</t>
  </si>
  <si>
    <t>26-47</t>
  </si>
  <si>
    <t>26047</t>
  </si>
  <si>
    <t>Pitiquito</t>
  </si>
  <si>
    <t>26-48</t>
  </si>
  <si>
    <t>26048</t>
  </si>
  <si>
    <t>Puerto Peñasco</t>
  </si>
  <si>
    <t>26-49</t>
  </si>
  <si>
    <t>26049</t>
  </si>
  <si>
    <t>Quiriego</t>
  </si>
  <si>
    <t>26-50</t>
  </si>
  <si>
    <t>26050</t>
  </si>
  <si>
    <t>26-51</t>
  </si>
  <si>
    <t>26051</t>
  </si>
  <si>
    <t>26-52</t>
  </si>
  <si>
    <t>26052</t>
  </si>
  <si>
    <t>Sahuaripa</t>
  </si>
  <si>
    <t>26-53</t>
  </si>
  <si>
    <t>26053</t>
  </si>
  <si>
    <t>San Felipe de Jesús</t>
  </si>
  <si>
    <t>26-54</t>
  </si>
  <si>
    <t>26054</t>
  </si>
  <si>
    <t>San Javier</t>
  </si>
  <si>
    <t>26-55</t>
  </si>
  <si>
    <t>26055</t>
  </si>
  <si>
    <t>San Luis Río Colorado</t>
  </si>
  <si>
    <t>26-56</t>
  </si>
  <si>
    <t>26056</t>
  </si>
  <si>
    <t>San Miguel de Horcasitas</t>
  </si>
  <si>
    <t>26-57</t>
  </si>
  <si>
    <t>26057</t>
  </si>
  <si>
    <t>San Pedro de la Cueva</t>
  </si>
  <si>
    <t>26-58</t>
  </si>
  <si>
    <t>26058</t>
  </si>
  <si>
    <t>26-59</t>
  </si>
  <si>
    <t>26059</t>
  </si>
  <si>
    <t>Santa Cruz</t>
  </si>
  <si>
    <t>26-60</t>
  </si>
  <si>
    <t>26060</t>
  </si>
  <si>
    <t>Sáric</t>
  </si>
  <si>
    <t>26-61</t>
  </si>
  <si>
    <t>26061</t>
  </si>
  <si>
    <t>Soyopa</t>
  </si>
  <si>
    <t>26-62</t>
  </si>
  <si>
    <t>26062</t>
  </si>
  <si>
    <t>Suaqui Grande</t>
  </si>
  <si>
    <t>26-63</t>
  </si>
  <si>
    <t>26063</t>
  </si>
  <si>
    <t>Tepache</t>
  </si>
  <si>
    <t>26-64</t>
  </si>
  <si>
    <t>26064</t>
  </si>
  <si>
    <t>Trincheras</t>
  </si>
  <si>
    <t>26-65</t>
  </si>
  <si>
    <t>26065</t>
  </si>
  <si>
    <t>Tubutama</t>
  </si>
  <si>
    <t>26-66</t>
  </si>
  <si>
    <t>26066</t>
  </si>
  <si>
    <t>Ures</t>
  </si>
  <si>
    <t>26-67</t>
  </si>
  <si>
    <t>26067</t>
  </si>
  <si>
    <t>26-68</t>
  </si>
  <si>
    <t>26068</t>
  </si>
  <si>
    <t>Villa Pesqueira</t>
  </si>
  <si>
    <t>26-69</t>
  </si>
  <si>
    <t>26069</t>
  </si>
  <si>
    <t>Yécora</t>
  </si>
  <si>
    <t>26-70</t>
  </si>
  <si>
    <t>26070</t>
  </si>
  <si>
    <t>General Plutarco Elías Calles</t>
  </si>
  <si>
    <t>26-71</t>
  </si>
  <si>
    <t>26071</t>
  </si>
  <si>
    <t>26-72</t>
  </si>
  <si>
    <t>26072</t>
  </si>
  <si>
    <t>San Ignacio Río Muerto</t>
  </si>
  <si>
    <t>27-1</t>
  </si>
  <si>
    <t>27</t>
  </si>
  <si>
    <t>27001</t>
  </si>
  <si>
    <t>Balancán</t>
  </si>
  <si>
    <t>27-2</t>
  </si>
  <si>
    <t>27002</t>
  </si>
  <si>
    <t>27-3</t>
  </si>
  <si>
    <t>27003</t>
  </si>
  <si>
    <t>Centla</t>
  </si>
  <si>
    <t>27-4</t>
  </si>
  <si>
    <t>27004</t>
  </si>
  <si>
    <t>Centro</t>
  </si>
  <si>
    <t>27-5</t>
  </si>
  <si>
    <t>27005</t>
  </si>
  <si>
    <t>Comalcalco</t>
  </si>
  <si>
    <t>27-6</t>
  </si>
  <si>
    <t>27006</t>
  </si>
  <si>
    <t>Cunduacán</t>
  </si>
  <si>
    <t>27-7</t>
  </si>
  <si>
    <t>27007</t>
  </si>
  <si>
    <t>27-8</t>
  </si>
  <si>
    <t>27008</t>
  </si>
  <si>
    <t>Huimanguillo</t>
  </si>
  <si>
    <t>27-9</t>
  </si>
  <si>
    <t>27009</t>
  </si>
  <si>
    <t>Jalapa</t>
  </si>
  <si>
    <t>27-10</t>
  </si>
  <si>
    <t>27010</t>
  </si>
  <si>
    <t>Jalpa de Méndez</t>
  </si>
  <si>
    <t>27-11</t>
  </si>
  <si>
    <t>27011</t>
  </si>
  <si>
    <t>Jonuta</t>
  </si>
  <si>
    <t>27-12</t>
  </si>
  <si>
    <t>27012</t>
  </si>
  <si>
    <t>Macuspana</t>
  </si>
  <si>
    <t>27-13</t>
  </si>
  <si>
    <t>27013</t>
  </si>
  <si>
    <t>Nacajuca</t>
  </si>
  <si>
    <t>27-14</t>
  </si>
  <si>
    <t>27014</t>
  </si>
  <si>
    <t>Paraíso</t>
  </si>
  <si>
    <t>27-15</t>
  </si>
  <si>
    <t>27015</t>
  </si>
  <si>
    <t>Tacotalpa</t>
  </si>
  <si>
    <t>27-16</t>
  </si>
  <si>
    <t>27016</t>
  </si>
  <si>
    <t>Teapa</t>
  </si>
  <si>
    <t>27-17</t>
  </si>
  <si>
    <t>27017</t>
  </si>
  <si>
    <t>Tenosique</t>
  </si>
  <si>
    <t>28-1</t>
  </si>
  <si>
    <t>28</t>
  </si>
  <si>
    <t>28001</t>
  </si>
  <si>
    <t>28-2</t>
  </si>
  <si>
    <t>28002</t>
  </si>
  <si>
    <t>28-3</t>
  </si>
  <si>
    <t>28003</t>
  </si>
  <si>
    <t>Altamira</t>
  </si>
  <si>
    <t>28-4</t>
  </si>
  <si>
    <t>28004</t>
  </si>
  <si>
    <t>Antiguo Morelos</t>
  </si>
  <si>
    <t>28-5</t>
  </si>
  <si>
    <t>28005</t>
  </si>
  <si>
    <t>Burgos</t>
  </si>
  <si>
    <t>28-6</t>
  </si>
  <si>
    <t>28006</t>
  </si>
  <si>
    <t>28-7</t>
  </si>
  <si>
    <t>28007</t>
  </si>
  <si>
    <t>28-8</t>
  </si>
  <si>
    <t>28008</t>
  </si>
  <si>
    <t>Casas</t>
  </si>
  <si>
    <t>28-9</t>
  </si>
  <si>
    <t>28009</t>
  </si>
  <si>
    <t>Ciudad Madero</t>
  </si>
  <si>
    <t>28-10</t>
  </si>
  <si>
    <t>28010</t>
  </si>
  <si>
    <t>Cruillas</t>
  </si>
  <si>
    <t>28-11</t>
  </si>
  <si>
    <t>28011</t>
  </si>
  <si>
    <t>28-12</t>
  </si>
  <si>
    <t>28012</t>
  </si>
  <si>
    <t>González</t>
  </si>
  <si>
    <t>28-13</t>
  </si>
  <si>
    <t>28013</t>
  </si>
  <si>
    <t>Güémez</t>
  </si>
  <si>
    <t>28-14</t>
  </si>
  <si>
    <t>28014</t>
  </si>
  <si>
    <t>28-15</t>
  </si>
  <si>
    <t>28015</t>
  </si>
  <si>
    <t>Gustavo Díaz Ordaz</t>
  </si>
  <si>
    <t>28-16</t>
  </si>
  <si>
    <t>28016</t>
  </si>
  <si>
    <t>28-17</t>
  </si>
  <si>
    <t>28017</t>
  </si>
  <si>
    <t>Jaumave</t>
  </si>
  <si>
    <t>28-18</t>
  </si>
  <si>
    <t>28018</t>
  </si>
  <si>
    <t>28-19</t>
  </si>
  <si>
    <t>28019</t>
  </si>
  <si>
    <t>Llera</t>
  </si>
  <si>
    <t>28-20</t>
  </si>
  <si>
    <t>28020</t>
  </si>
  <si>
    <t>Mainero</t>
  </si>
  <si>
    <t>28-21</t>
  </si>
  <si>
    <t>28021</t>
  </si>
  <si>
    <t>El Mante</t>
  </si>
  <si>
    <t>28-22</t>
  </si>
  <si>
    <t>28022</t>
  </si>
  <si>
    <t>28-23</t>
  </si>
  <si>
    <t>28023</t>
  </si>
  <si>
    <t>Méndez</t>
  </si>
  <si>
    <t>28-24</t>
  </si>
  <si>
    <t>28024</t>
  </si>
  <si>
    <t>Mier</t>
  </si>
  <si>
    <t>28-25</t>
  </si>
  <si>
    <t>28025</t>
  </si>
  <si>
    <t>Miguel Alemán</t>
  </si>
  <si>
    <t>28-26</t>
  </si>
  <si>
    <t>28026</t>
  </si>
  <si>
    <t>Miquihuana</t>
  </si>
  <si>
    <t>28-27</t>
  </si>
  <si>
    <t>28027</t>
  </si>
  <si>
    <t>Nuevo Laredo</t>
  </si>
  <si>
    <t>28-28</t>
  </si>
  <si>
    <t>28028</t>
  </si>
  <si>
    <t>Nuevo Morelos</t>
  </si>
  <si>
    <t>28-29</t>
  </si>
  <si>
    <t>28029</t>
  </si>
  <si>
    <t>28-30</t>
  </si>
  <si>
    <t>28030</t>
  </si>
  <si>
    <t>Padilla</t>
  </si>
  <si>
    <t>28-31</t>
  </si>
  <si>
    <t>28031</t>
  </si>
  <si>
    <t>Palmillas</t>
  </si>
  <si>
    <t>28-32</t>
  </si>
  <si>
    <t>28032</t>
  </si>
  <si>
    <t>Reynosa</t>
  </si>
  <si>
    <t>28-33</t>
  </si>
  <si>
    <t>28033</t>
  </si>
  <si>
    <t>Río Bravo</t>
  </si>
  <si>
    <t>28-34</t>
  </si>
  <si>
    <t>28034</t>
  </si>
  <si>
    <t>San Carlos</t>
  </si>
  <si>
    <t>28-35</t>
  </si>
  <si>
    <t>28035</t>
  </si>
  <si>
    <t>28-36</t>
  </si>
  <si>
    <t>28036</t>
  </si>
  <si>
    <t>28-37</t>
  </si>
  <si>
    <t>28037</t>
  </si>
  <si>
    <t>Soto la Marina</t>
  </si>
  <si>
    <t>28-38</t>
  </si>
  <si>
    <t>28038</t>
  </si>
  <si>
    <t>Tampico</t>
  </si>
  <si>
    <t>28-39</t>
  </si>
  <si>
    <t>28039</t>
  </si>
  <si>
    <t>Tula</t>
  </si>
  <si>
    <t>28-40</t>
  </si>
  <si>
    <t>28040</t>
  </si>
  <si>
    <t>Valle Hermoso</t>
  </si>
  <si>
    <t>28-41</t>
  </si>
  <si>
    <t>28041</t>
  </si>
  <si>
    <t>28-42</t>
  </si>
  <si>
    <t>28042</t>
  </si>
  <si>
    <t>28-43</t>
  </si>
  <si>
    <t>28043</t>
  </si>
  <si>
    <t>Xicoténcatl</t>
  </si>
  <si>
    <t>29-1</t>
  </si>
  <si>
    <t>29</t>
  </si>
  <si>
    <t>29001</t>
  </si>
  <si>
    <t>Amaxac de Guerrero</t>
  </si>
  <si>
    <t>29-2</t>
  </si>
  <si>
    <t>29002</t>
  </si>
  <si>
    <t>Apetatitlán de Antonio Carvajal</t>
  </si>
  <si>
    <t>29-3</t>
  </si>
  <si>
    <t>29003</t>
  </si>
  <si>
    <t>Atlangatepec</t>
  </si>
  <si>
    <t>29-4</t>
  </si>
  <si>
    <t>29004</t>
  </si>
  <si>
    <t>Atltzayanca</t>
  </si>
  <si>
    <t>29-5</t>
  </si>
  <si>
    <t>29005</t>
  </si>
  <si>
    <t>Apizaco</t>
  </si>
  <si>
    <t>29-6</t>
  </si>
  <si>
    <t>29006</t>
  </si>
  <si>
    <t>Calpulalpan</t>
  </si>
  <si>
    <t>29-7</t>
  </si>
  <si>
    <t>29007</t>
  </si>
  <si>
    <t>El Carmen Tequexquitla</t>
  </si>
  <si>
    <t>29-8</t>
  </si>
  <si>
    <t>29008</t>
  </si>
  <si>
    <t>Cuapiaxtla</t>
  </si>
  <si>
    <t>29-9</t>
  </si>
  <si>
    <t>29009</t>
  </si>
  <si>
    <t>Cuaxomulco</t>
  </si>
  <si>
    <t>29-10</t>
  </si>
  <si>
    <t>29010</t>
  </si>
  <si>
    <t>Chiautempan</t>
  </si>
  <si>
    <t>29-11</t>
  </si>
  <si>
    <t>29011</t>
  </si>
  <si>
    <t>Muñoz de Domingo Arenas</t>
  </si>
  <si>
    <t>29-12</t>
  </si>
  <si>
    <t>29012</t>
  </si>
  <si>
    <t>Españita</t>
  </si>
  <si>
    <t>29-13</t>
  </si>
  <si>
    <t>29013</t>
  </si>
  <si>
    <t>Huamantla</t>
  </si>
  <si>
    <t>29-14</t>
  </si>
  <si>
    <t>29014</t>
  </si>
  <si>
    <t>Hueyotlipan</t>
  </si>
  <si>
    <t>29-15</t>
  </si>
  <si>
    <t>29015</t>
  </si>
  <si>
    <t>Ixtacuixtla de Mariano Matamoros</t>
  </si>
  <si>
    <t>29-16</t>
  </si>
  <si>
    <t>29016</t>
  </si>
  <si>
    <t>Ixtenco</t>
  </si>
  <si>
    <t>29-17</t>
  </si>
  <si>
    <t>29017</t>
  </si>
  <si>
    <t>Mazatecochco de José María Morelos</t>
  </si>
  <si>
    <t>29-18</t>
  </si>
  <si>
    <t>29018</t>
  </si>
  <si>
    <t>Contla de Juan Cuamatzi</t>
  </si>
  <si>
    <t>29-19</t>
  </si>
  <si>
    <t>29019</t>
  </si>
  <si>
    <t>Tepetitla de Lardizábal</t>
  </si>
  <si>
    <t>29-20</t>
  </si>
  <si>
    <t>29020</t>
  </si>
  <si>
    <t>Sanctórum de Lázaro Cárdenas</t>
  </si>
  <si>
    <t>29-21</t>
  </si>
  <si>
    <t>29021</t>
  </si>
  <si>
    <t>Nanacamilpa de Mariano Arista</t>
  </si>
  <si>
    <t>29-22</t>
  </si>
  <si>
    <t>29022</t>
  </si>
  <si>
    <t>Acuamanala de Miguel Hidalgo</t>
  </si>
  <si>
    <t>29-23</t>
  </si>
  <si>
    <t>29023</t>
  </si>
  <si>
    <t>Natívitas</t>
  </si>
  <si>
    <t>29-24</t>
  </si>
  <si>
    <t>29024</t>
  </si>
  <si>
    <t>Panotla</t>
  </si>
  <si>
    <t>29-25</t>
  </si>
  <si>
    <t>29025</t>
  </si>
  <si>
    <t>San Pablo del Monte</t>
  </si>
  <si>
    <t>29-26</t>
  </si>
  <si>
    <t>29026</t>
  </si>
  <si>
    <t>Santa Cruz Tlaxcala</t>
  </si>
  <si>
    <t>29-27</t>
  </si>
  <si>
    <t>29027</t>
  </si>
  <si>
    <t>29-28</t>
  </si>
  <si>
    <t>29028</t>
  </si>
  <si>
    <t>Teolocholco</t>
  </si>
  <si>
    <t>29-29</t>
  </si>
  <si>
    <t>29029</t>
  </si>
  <si>
    <t>Tepeyanco</t>
  </si>
  <si>
    <t>29-30</t>
  </si>
  <si>
    <t>29030</t>
  </si>
  <si>
    <t>Terrenate</t>
  </si>
  <si>
    <t>29-31</t>
  </si>
  <si>
    <t>29031</t>
  </si>
  <si>
    <t>Tetla de la Solidaridad</t>
  </si>
  <si>
    <t>29-32</t>
  </si>
  <si>
    <t>29032</t>
  </si>
  <si>
    <t>Tetlatlahuca</t>
  </si>
  <si>
    <t>29-33</t>
  </si>
  <si>
    <t>29033</t>
  </si>
  <si>
    <t>29-34</t>
  </si>
  <si>
    <t>29034</t>
  </si>
  <si>
    <t>29-35</t>
  </si>
  <si>
    <t>29035</t>
  </si>
  <si>
    <t>Tocatlán</t>
  </si>
  <si>
    <t>29-36</t>
  </si>
  <si>
    <t>29036</t>
  </si>
  <si>
    <t>Totolac</t>
  </si>
  <si>
    <t>29-37</t>
  </si>
  <si>
    <t>29037</t>
  </si>
  <si>
    <t>Ziltlaltépec de Trinidad Sánchez Santos</t>
  </si>
  <si>
    <t>29-38</t>
  </si>
  <si>
    <t>29038</t>
  </si>
  <si>
    <t>Tzompantepec</t>
  </si>
  <si>
    <t>29-39</t>
  </si>
  <si>
    <t>29039</t>
  </si>
  <si>
    <t>Xaloztoc</t>
  </si>
  <si>
    <t>29-40</t>
  </si>
  <si>
    <t>29040</t>
  </si>
  <si>
    <t>Xaltocan</t>
  </si>
  <si>
    <t>29-41</t>
  </si>
  <si>
    <t>29041</t>
  </si>
  <si>
    <t>Papalotla de Xicohténcatl</t>
  </si>
  <si>
    <t>29-42</t>
  </si>
  <si>
    <t>29042</t>
  </si>
  <si>
    <t>Xicohtzinco</t>
  </si>
  <si>
    <t>29-43</t>
  </si>
  <si>
    <t>29043</t>
  </si>
  <si>
    <t>Yauhquemehcan</t>
  </si>
  <si>
    <t>29-44</t>
  </si>
  <si>
    <t>29044</t>
  </si>
  <si>
    <t>Zacatelco</t>
  </si>
  <si>
    <t>29-45</t>
  </si>
  <si>
    <t>29045</t>
  </si>
  <si>
    <t>29-46</t>
  </si>
  <si>
    <t>29046</t>
  </si>
  <si>
    <t>29-47</t>
  </si>
  <si>
    <t>29047</t>
  </si>
  <si>
    <t>29-48</t>
  </si>
  <si>
    <t>29048</t>
  </si>
  <si>
    <t>La Magdalena Tlaltelulco</t>
  </si>
  <si>
    <t>29-49</t>
  </si>
  <si>
    <t>29049</t>
  </si>
  <si>
    <t>San Damián Texóloc</t>
  </si>
  <si>
    <t>29-50</t>
  </si>
  <si>
    <t>29050</t>
  </si>
  <si>
    <t>San Francisco Tetlanohcan</t>
  </si>
  <si>
    <t>29-51</t>
  </si>
  <si>
    <t>29051</t>
  </si>
  <si>
    <t>San Jerónimo Zacualpan</t>
  </si>
  <si>
    <t>29-52</t>
  </si>
  <si>
    <t>29052</t>
  </si>
  <si>
    <t>San José Teacalco</t>
  </si>
  <si>
    <t>29-53</t>
  </si>
  <si>
    <t>29053</t>
  </si>
  <si>
    <t>San Juan Huactzinco</t>
  </si>
  <si>
    <t>29-54</t>
  </si>
  <si>
    <t>29054</t>
  </si>
  <si>
    <t>San Lorenzo Axocomanitla</t>
  </si>
  <si>
    <t>29-55</t>
  </si>
  <si>
    <t>29055</t>
  </si>
  <si>
    <t>San Lucas Tecopilco</t>
  </si>
  <si>
    <t>29-56</t>
  </si>
  <si>
    <t>29056</t>
  </si>
  <si>
    <t>Santa Ana Nopalucan</t>
  </si>
  <si>
    <t>29-57</t>
  </si>
  <si>
    <t>29057</t>
  </si>
  <si>
    <t>Santa Apolonia Teacalco</t>
  </si>
  <si>
    <t>29-58</t>
  </si>
  <si>
    <t>29058</t>
  </si>
  <si>
    <t>Santa Catarina Ayometla</t>
  </si>
  <si>
    <t>29-59</t>
  </si>
  <si>
    <t>29059</t>
  </si>
  <si>
    <t>Santa Cruz Quilehtla</t>
  </si>
  <si>
    <t>29-60</t>
  </si>
  <si>
    <t>29060</t>
  </si>
  <si>
    <t>Santa Isabel Xiloxoxtla</t>
  </si>
  <si>
    <t>30-1</t>
  </si>
  <si>
    <t>30</t>
  </si>
  <si>
    <t>30001</t>
  </si>
  <si>
    <t>30-2</t>
  </si>
  <si>
    <t>30002</t>
  </si>
  <si>
    <t>30-3</t>
  </si>
  <si>
    <t>30003</t>
  </si>
  <si>
    <t>Acayucan</t>
  </si>
  <si>
    <t>30-4</t>
  </si>
  <si>
    <t>30004</t>
  </si>
  <si>
    <t>30-5</t>
  </si>
  <si>
    <t>30005</t>
  </si>
  <si>
    <t>Acula</t>
  </si>
  <si>
    <t>30-6</t>
  </si>
  <si>
    <t>30006</t>
  </si>
  <si>
    <t>Acultzingo</t>
  </si>
  <si>
    <t>30-7</t>
  </si>
  <si>
    <t>30007</t>
  </si>
  <si>
    <t>Camarón de Tejeda</t>
  </si>
  <si>
    <t>30-8</t>
  </si>
  <si>
    <t>30008</t>
  </si>
  <si>
    <t>Alpatláhuac</t>
  </si>
  <si>
    <t>30-9</t>
  </si>
  <si>
    <t>30009</t>
  </si>
  <si>
    <t>Alto Lucero de Gutiérrez Barrios</t>
  </si>
  <si>
    <t>30-10</t>
  </si>
  <si>
    <t>30010</t>
  </si>
  <si>
    <t>Altotonga</t>
  </si>
  <si>
    <t>30-11</t>
  </si>
  <si>
    <t>30011</t>
  </si>
  <si>
    <t>Alvarado</t>
  </si>
  <si>
    <t>30-12</t>
  </si>
  <si>
    <t>30012</t>
  </si>
  <si>
    <t>Amatitlán</t>
  </si>
  <si>
    <t>30-13</t>
  </si>
  <si>
    <t>30013</t>
  </si>
  <si>
    <t>Naranjos Amatlán</t>
  </si>
  <si>
    <t>30-14</t>
  </si>
  <si>
    <t>30014</t>
  </si>
  <si>
    <t>Amatlán de los Reyes</t>
  </si>
  <si>
    <t>30-15</t>
  </si>
  <si>
    <t>30015</t>
  </si>
  <si>
    <t>Angel R. Cabada</t>
  </si>
  <si>
    <t>30-16</t>
  </si>
  <si>
    <t>30016</t>
  </si>
  <si>
    <t>La Antigua</t>
  </si>
  <si>
    <t>30-17</t>
  </si>
  <si>
    <t>30017</t>
  </si>
  <si>
    <t>Apazapan</t>
  </si>
  <si>
    <t>30-18</t>
  </si>
  <si>
    <t>30018</t>
  </si>
  <si>
    <t>30-19</t>
  </si>
  <si>
    <t>30019</t>
  </si>
  <si>
    <t>Astacinga</t>
  </si>
  <si>
    <t>30-20</t>
  </si>
  <si>
    <t>30020</t>
  </si>
  <si>
    <t>Atlahuilco</t>
  </si>
  <si>
    <t>30-21</t>
  </si>
  <si>
    <t>30021</t>
  </si>
  <si>
    <t>30-22</t>
  </si>
  <si>
    <t>30022</t>
  </si>
  <si>
    <t>Atzacan</t>
  </si>
  <si>
    <t>30-23</t>
  </si>
  <si>
    <t>30023</t>
  </si>
  <si>
    <t>Atzalan</t>
  </si>
  <si>
    <t>30-24</t>
  </si>
  <si>
    <t>30024</t>
  </si>
  <si>
    <t>Tlaltetela</t>
  </si>
  <si>
    <t>30-25</t>
  </si>
  <si>
    <t>30025</t>
  </si>
  <si>
    <t>Ayahualulco</t>
  </si>
  <si>
    <t>30-26</t>
  </si>
  <si>
    <t>30026</t>
  </si>
  <si>
    <t>Banderilla</t>
  </si>
  <si>
    <t>30-27</t>
  </si>
  <si>
    <t>30027</t>
  </si>
  <si>
    <t>30-28</t>
  </si>
  <si>
    <t>30028</t>
  </si>
  <si>
    <t>Boca del Río</t>
  </si>
  <si>
    <t>30-29</t>
  </si>
  <si>
    <t>30029</t>
  </si>
  <si>
    <t>Calcahualco</t>
  </si>
  <si>
    <t>30-30</t>
  </si>
  <si>
    <t>30030</t>
  </si>
  <si>
    <t>Camerino Z. Mendoza</t>
  </si>
  <si>
    <t>30-31</t>
  </si>
  <si>
    <t>30031</t>
  </si>
  <si>
    <t>Carrillo Puerto</t>
  </si>
  <si>
    <t>30-32</t>
  </si>
  <si>
    <t>30032</t>
  </si>
  <si>
    <t>Catemaco</t>
  </si>
  <si>
    <t>30-33</t>
  </si>
  <si>
    <t>30033</t>
  </si>
  <si>
    <t>Cazones de Herrera</t>
  </si>
  <si>
    <t>30-34</t>
  </si>
  <si>
    <t>30034</t>
  </si>
  <si>
    <t>Cerro Azul</t>
  </si>
  <si>
    <t>30-35</t>
  </si>
  <si>
    <t>30035</t>
  </si>
  <si>
    <t>Citlaltépetl</t>
  </si>
  <si>
    <t>30-36</t>
  </si>
  <si>
    <t>30036</t>
  </si>
  <si>
    <t>Coacoatzintla</t>
  </si>
  <si>
    <t>30-37</t>
  </si>
  <si>
    <t>30037</t>
  </si>
  <si>
    <t>Coahuitlán</t>
  </si>
  <si>
    <t>30-38</t>
  </si>
  <si>
    <t>30038</t>
  </si>
  <si>
    <t>30-39</t>
  </si>
  <si>
    <t>30039</t>
  </si>
  <si>
    <t>Coatzacoalcos</t>
  </si>
  <si>
    <t>30-40</t>
  </si>
  <si>
    <t>30040</t>
  </si>
  <si>
    <t>Coatzintla</t>
  </si>
  <si>
    <t>30-41</t>
  </si>
  <si>
    <t>30041</t>
  </si>
  <si>
    <t>Coetzala</t>
  </si>
  <si>
    <t>30-42</t>
  </si>
  <si>
    <t>30042</t>
  </si>
  <si>
    <t>Colipa</t>
  </si>
  <si>
    <t>30-43</t>
  </si>
  <si>
    <t>30043</t>
  </si>
  <si>
    <t>Comapa</t>
  </si>
  <si>
    <t>30-44</t>
  </si>
  <si>
    <t>30044</t>
  </si>
  <si>
    <t>Córdoba</t>
  </si>
  <si>
    <t>30-45</t>
  </si>
  <si>
    <t>30045</t>
  </si>
  <si>
    <t>Cosamaloapan de Carpio</t>
  </si>
  <si>
    <t>30-46</t>
  </si>
  <si>
    <t>30046</t>
  </si>
  <si>
    <t>Cosautlán de Carvajal</t>
  </si>
  <si>
    <t>30-47</t>
  </si>
  <si>
    <t>30047</t>
  </si>
  <si>
    <t>Coscomatepec</t>
  </si>
  <si>
    <t>30-48</t>
  </si>
  <si>
    <t>30048</t>
  </si>
  <si>
    <t>Cosoleacaque</t>
  </si>
  <si>
    <t>30-49</t>
  </si>
  <si>
    <t>30049</t>
  </si>
  <si>
    <t>Cotaxtla</t>
  </si>
  <si>
    <t>30-50</t>
  </si>
  <si>
    <t>30050</t>
  </si>
  <si>
    <t>Coxquihui</t>
  </si>
  <si>
    <t>30-51</t>
  </si>
  <si>
    <t>30051</t>
  </si>
  <si>
    <t>Coyutla</t>
  </si>
  <si>
    <t>30-52</t>
  </si>
  <si>
    <t>30052</t>
  </si>
  <si>
    <t>Cuichapa</t>
  </si>
  <si>
    <t>30-53</t>
  </si>
  <si>
    <t>30053</t>
  </si>
  <si>
    <t>Cuitláhuac</t>
  </si>
  <si>
    <t>30-54</t>
  </si>
  <si>
    <t>30054</t>
  </si>
  <si>
    <t>Chacaltianguis</t>
  </si>
  <si>
    <t>30-55</t>
  </si>
  <si>
    <t>30055</t>
  </si>
  <si>
    <t>Chalma</t>
  </si>
  <si>
    <t>30-56</t>
  </si>
  <si>
    <t>30056</t>
  </si>
  <si>
    <t>Chiconamel</t>
  </si>
  <si>
    <t>30-57</t>
  </si>
  <si>
    <t>30057</t>
  </si>
  <si>
    <t>Chiconquiaco</t>
  </si>
  <si>
    <t>30-58</t>
  </si>
  <si>
    <t>30058</t>
  </si>
  <si>
    <t>Chicontepec</t>
  </si>
  <si>
    <t>30-59</t>
  </si>
  <si>
    <t>30059</t>
  </si>
  <si>
    <t>Chinameca</t>
  </si>
  <si>
    <t>30-60</t>
  </si>
  <si>
    <t>30060</t>
  </si>
  <si>
    <t>Chinampa de Gorostiza</t>
  </si>
  <si>
    <t>30-61</t>
  </si>
  <si>
    <t>30061</t>
  </si>
  <si>
    <t>Las Choapas</t>
  </si>
  <si>
    <t>30-62</t>
  </si>
  <si>
    <t>30062</t>
  </si>
  <si>
    <t>Chocamán</t>
  </si>
  <si>
    <t>30-63</t>
  </si>
  <si>
    <t>30063</t>
  </si>
  <si>
    <t>Chontla</t>
  </si>
  <si>
    <t>30-64</t>
  </si>
  <si>
    <t>30064</t>
  </si>
  <si>
    <t>Chumatlán</t>
  </si>
  <si>
    <t>30-65</t>
  </si>
  <si>
    <t>30065</t>
  </si>
  <si>
    <t>30-66</t>
  </si>
  <si>
    <t>30066</t>
  </si>
  <si>
    <t>Espinal</t>
  </si>
  <si>
    <t>30-67</t>
  </si>
  <si>
    <t>30067</t>
  </si>
  <si>
    <t>Filomeno Mata</t>
  </si>
  <si>
    <t>30-68</t>
  </si>
  <si>
    <t>30068</t>
  </si>
  <si>
    <t>Fortín</t>
  </si>
  <si>
    <t>30-69</t>
  </si>
  <si>
    <t>30069</t>
  </si>
  <si>
    <t>Gutiérrez Zamora</t>
  </si>
  <si>
    <t>30-70</t>
  </si>
  <si>
    <t>30070</t>
  </si>
  <si>
    <t>Hidalgotitlán</t>
  </si>
  <si>
    <t>30-71</t>
  </si>
  <si>
    <t>30071</t>
  </si>
  <si>
    <t>Huatusco</t>
  </si>
  <si>
    <t>30-72</t>
  </si>
  <si>
    <t>30072</t>
  </si>
  <si>
    <t>Huayacocotla</t>
  </si>
  <si>
    <t>30-73</t>
  </si>
  <si>
    <t>30073</t>
  </si>
  <si>
    <t>Hueyapan de Ocampo</t>
  </si>
  <si>
    <t>30-74</t>
  </si>
  <si>
    <t>30074</t>
  </si>
  <si>
    <t>Huiloapan de Cuauhtémoc</t>
  </si>
  <si>
    <t>30-75</t>
  </si>
  <si>
    <t>30075</t>
  </si>
  <si>
    <t>Ignacio de la Llave</t>
  </si>
  <si>
    <t>30-76</t>
  </si>
  <si>
    <t>30076</t>
  </si>
  <si>
    <t>Ilamatlán</t>
  </si>
  <si>
    <t>30-77</t>
  </si>
  <si>
    <t>30077</t>
  </si>
  <si>
    <t>Isla</t>
  </si>
  <si>
    <t>30-78</t>
  </si>
  <si>
    <t>30078</t>
  </si>
  <si>
    <t>Ixcatepec</t>
  </si>
  <si>
    <t>30-79</t>
  </si>
  <si>
    <t>30079</t>
  </si>
  <si>
    <t>Ixhuacán de los Reyes</t>
  </si>
  <si>
    <t>30-80</t>
  </si>
  <si>
    <t>30080</t>
  </si>
  <si>
    <t>Ixhuatlán del Café</t>
  </si>
  <si>
    <t>30-81</t>
  </si>
  <si>
    <t>30081</t>
  </si>
  <si>
    <t>Ixhuatlancillo</t>
  </si>
  <si>
    <t>30-82</t>
  </si>
  <si>
    <t>30082</t>
  </si>
  <si>
    <t>Ixhuatlán del Sureste</t>
  </si>
  <si>
    <t>30-83</t>
  </si>
  <si>
    <t>30083</t>
  </si>
  <si>
    <t>Ixhuatlán de Madero</t>
  </si>
  <si>
    <t>30-84</t>
  </si>
  <si>
    <t>30084</t>
  </si>
  <si>
    <t>Ixmatlahuacan</t>
  </si>
  <si>
    <t>30-85</t>
  </si>
  <si>
    <t>30085</t>
  </si>
  <si>
    <t>Ixtaczoquitlán</t>
  </si>
  <si>
    <t>30-86</t>
  </si>
  <si>
    <t>30086</t>
  </si>
  <si>
    <t>Jalacingo</t>
  </si>
  <si>
    <t>30-87</t>
  </si>
  <si>
    <t>30087</t>
  </si>
  <si>
    <t>Xalapa</t>
  </si>
  <si>
    <t>30-88</t>
  </si>
  <si>
    <t>30088</t>
  </si>
  <si>
    <t>Jalcomulco</t>
  </si>
  <si>
    <t>30-89</t>
  </si>
  <si>
    <t>30089</t>
  </si>
  <si>
    <t>Jáltipan</t>
  </si>
  <si>
    <t>30-90</t>
  </si>
  <si>
    <t>30090</t>
  </si>
  <si>
    <t>Jamapa</t>
  </si>
  <si>
    <t>30-91</t>
  </si>
  <si>
    <t>30091</t>
  </si>
  <si>
    <t>Jesús Carranza</t>
  </si>
  <si>
    <t>30-92</t>
  </si>
  <si>
    <t>30092</t>
  </si>
  <si>
    <t>Xico</t>
  </si>
  <si>
    <t>30-93</t>
  </si>
  <si>
    <t>30093</t>
  </si>
  <si>
    <t>30-94</t>
  </si>
  <si>
    <t>30094</t>
  </si>
  <si>
    <t>Juan Rodríguez Clara</t>
  </si>
  <si>
    <t>30-95</t>
  </si>
  <si>
    <t>30095</t>
  </si>
  <si>
    <t>Juchique de Ferrer</t>
  </si>
  <si>
    <t>30-96</t>
  </si>
  <si>
    <t>30096</t>
  </si>
  <si>
    <t>Landero y Coss</t>
  </si>
  <si>
    <t>30-97</t>
  </si>
  <si>
    <t>30097</t>
  </si>
  <si>
    <t>Lerdo de Tejada</t>
  </si>
  <si>
    <t>30-98</t>
  </si>
  <si>
    <t>30098</t>
  </si>
  <si>
    <t>30-99</t>
  </si>
  <si>
    <t>30099</t>
  </si>
  <si>
    <t>Maltrata</t>
  </si>
  <si>
    <t>30-100</t>
  </si>
  <si>
    <t>30100</t>
  </si>
  <si>
    <t>Manlio Fabio Altamirano</t>
  </si>
  <si>
    <t>30-101</t>
  </si>
  <si>
    <t>30101</t>
  </si>
  <si>
    <t>Mariano Escobedo</t>
  </si>
  <si>
    <t>30-102</t>
  </si>
  <si>
    <t>30102</t>
  </si>
  <si>
    <t>Martínez de la Torre</t>
  </si>
  <si>
    <t>30-103</t>
  </si>
  <si>
    <t>30103</t>
  </si>
  <si>
    <t>Mecatlán</t>
  </si>
  <si>
    <t>30-104</t>
  </si>
  <si>
    <t>30104</t>
  </si>
  <si>
    <t>Mecayapan</t>
  </si>
  <si>
    <t>30-105</t>
  </si>
  <si>
    <t>30105</t>
  </si>
  <si>
    <t>Medellín</t>
  </si>
  <si>
    <t>30-106</t>
  </si>
  <si>
    <t>30106</t>
  </si>
  <si>
    <t>Miahuatlán</t>
  </si>
  <si>
    <t>30-107</t>
  </si>
  <si>
    <t>30107</t>
  </si>
  <si>
    <t>Las Minas</t>
  </si>
  <si>
    <t>30-108</t>
  </si>
  <si>
    <t>30108</t>
  </si>
  <si>
    <t>30-109</t>
  </si>
  <si>
    <t>30109</t>
  </si>
  <si>
    <t>Misantla</t>
  </si>
  <si>
    <t>30-110</t>
  </si>
  <si>
    <t>30110</t>
  </si>
  <si>
    <t>Mixtla de Altamirano</t>
  </si>
  <si>
    <t>30-111</t>
  </si>
  <si>
    <t>30111</t>
  </si>
  <si>
    <t>Moloacán</t>
  </si>
  <si>
    <t>30-112</t>
  </si>
  <si>
    <t>30112</t>
  </si>
  <si>
    <t>Naolinco</t>
  </si>
  <si>
    <t>30-113</t>
  </si>
  <si>
    <t>30113</t>
  </si>
  <si>
    <t>Naranjal</t>
  </si>
  <si>
    <t>30-114</t>
  </si>
  <si>
    <t>30114</t>
  </si>
  <si>
    <t>Nautla</t>
  </si>
  <si>
    <t>30-115</t>
  </si>
  <si>
    <t>30115</t>
  </si>
  <si>
    <t>30-116</t>
  </si>
  <si>
    <t>30116</t>
  </si>
  <si>
    <t>Oluta</t>
  </si>
  <si>
    <t>30-117</t>
  </si>
  <si>
    <t>30117</t>
  </si>
  <si>
    <t>Omealca</t>
  </si>
  <si>
    <t>30-118</t>
  </si>
  <si>
    <t>30118</t>
  </si>
  <si>
    <t>Orizaba</t>
  </si>
  <si>
    <t>30-119</t>
  </si>
  <si>
    <t>30119</t>
  </si>
  <si>
    <t>Otatitlán</t>
  </si>
  <si>
    <t>30-120</t>
  </si>
  <si>
    <t>30120</t>
  </si>
  <si>
    <t>Oteapan</t>
  </si>
  <si>
    <t>30-121</t>
  </si>
  <si>
    <t>30121</t>
  </si>
  <si>
    <t>Ozuluama de Mascareñas</t>
  </si>
  <si>
    <t>30-122</t>
  </si>
  <si>
    <t>30122</t>
  </si>
  <si>
    <t>Pajapan</t>
  </si>
  <si>
    <t>30-123</t>
  </si>
  <si>
    <t>30123</t>
  </si>
  <si>
    <t>Pánuco</t>
  </si>
  <si>
    <t>30-124</t>
  </si>
  <si>
    <t>30124</t>
  </si>
  <si>
    <t>Papantla</t>
  </si>
  <si>
    <t>30-125</t>
  </si>
  <si>
    <t>30125</t>
  </si>
  <si>
    <t>Paso del Macho</t>
  </si>
  <si>
    <t>30-126</t>
  </si>
  <si>
    <t>30126</t>
  </si>
  <si>
    <t>Paso de Ovejas</t>
  </si>
  <si>
    <t>30-127</t>
  </si>
  <si>
    <t>30127</t>
  </si>
  <si>
    <t>La Perla</t>
  </si>
  <si>
    <t>30-128</t>
  </si>
  <si>
    <t>30128</t>
  </si>
  <si>
    <t>Perote</t>
  </si>
  <si>
    <t>30-129</t>
  </si>
  <si>
    <t>30129</t>
  </si>
  <si>
    <t>Platón Sánchez</t>
  </si>
  <si>
    <t>30-130</t>
  </si>
  <si>
    <t>30130</t>
  </si>
  <si>
    <t>Playa Vicente</t>
  </si>
  <si>
    <t>30-131</t>
  </si>
  <si>
    <t>30131</t>
  </si>
  <si>
    <t>Poza Rica de Hidalgo</t>
  </si>
  <si>
    <t>30-132</t>
  </si>
  <si>
    <t>30132</t>
  </si>
  <si>
    <t>Las Vigas de Ramírez</t>
  </si>
  <si>
    <t>30-133</t>
  </si>
  <si>
    <t>30133</t>
  </si>
  <si>
    <t>Pueblo Viejo</t>
  </si>
  <si>
    <t>30-134</t>
  </si>
  <si>
    <t>30134</t>
  </si>
  <si>
    <t>Puente Nacional</t>
  </si>
  <si>
    <t>30-135</t>
  </si>
  <si>
    <t>30135</t>
  </si>
  <si>
    <t>Rafael Delgado</t>
  </si>
  <si>
    <t>30-136</t>
  </si>
  <si>
    <t>30136</t>
  </si>
  <si>
    <t>Rafael Lucio</t>
  </si>
  <si>
    <t>30-137</t>
  </si>
  <si>
    <t>30137</t>
  </si>
  <si>
    <t>30-138</t>
  </si>
  <si>
    <t>30138</t>
  </si>
  <si>
    <t>Río Blanco</t>
  </si>
  <si>
    <t>30-139</t>
  </si>
  <si>
    <t>30139</t>
  </si>
  <si>
    <t>Saltabarranca</t>
  </si>
  <si>
    <t>30-140</t>
  </si>
  <si>
    <t>30140</t>
  </si>
  <si>
    <t>San Andrés Tenejapan</t>
  </si>
  <si>
    <t>30-141</t>
  </si>
  <si>
    <t>30141</t>
  </si>
  <si>
    <t>San Andrés Tuxtla</t>
  </si>
  <si>
    <t>30-142</t>
  </si>
  <si>
    <t>30142</t>
  </si>
  <si>
    <t>San Juan Evangelista</t>
  </si>
  <si>
    <t>30-143</t>
  </si>
  <si>
    <t>30143</t>
  </si>
  <si>
    <t>Santiago Tuxtla</t>
  </si>
  <si>
    <t>30-144</t>
  </si>
  <si>
    <t>30144</t>
  </si>
  <si>
    <t>Sayula de Alemán</t>
  </si>
  <si>
    <t>30-145</t>
  </si>
  <si>
    <t>30145</t>
  </si>
  <si>
    <t>Soconusco</t>
  </si>
  <si>
    <t>30-146</t>
  </si>
  <si>
    <t>30146</t>
  </si>
  <si>
    <t>Sochiapa</t>
  </si>
  <si>
    <t>30-147</t>
  </si>
  <si>
    <t>30147</t>
  </si>
  <si>
    <t>Soledad Atzompa</t>
  </si>
  <si>
    <t>30-148</t>
  </si>
  <si>
    <t>30148</t>
  </si>
  <si>
    <t>Soledad de Doblado</t>
  </si>
  <si>
    <t>30-149</t>
  </si>
  <si>
    <t>30149</t>
  </si>
  <si>
    <t>Soteapan</t>
  </si>
  <si>
    <t>30-150</t>
  </si>
  <si>
    <t>30150</t>
  </si>
  <si>
    <t>Tamalín</t>
  </si>
  <si>
    <t>30-151</t>
  </si>
  <si>
    <t>30151</t>
  </si>
  <si>
    <t>Tamiahua</t>
  </si>
  <si>
    <t>30-152</t>
  </si>
  <si>
    <t>30152</t>
  </si>
  <si>
    <t>Tampico Alto</t>
  </si>
  <si>
    <t>30-153</t>
  </si>
  <si>
    <t>30153</t>
  </si>
  <si>
    <t>Tancoco</t>
  </si>
  <si>
    <t>30-154</t>
  </si>
  <si>
    <t>30154</t>
  </si>
  <si>
    <t>Tantima</t>
  </si>
  <si>
    <t>30-155</t>
  </si>
  <si>
    <t>30155</t>
  </si>
  <si>
    <t>Tantoyuca</t>
  </si>
  <si>
    <t>30-156</t>
  </si>
  <si>
    <t>30156</t>
  </si>
  <si>
    <t>Tatatila</t>
  </si>
  <si>
    <t>30-157</t>
  </si>
  <si>
    <t>30157</t>
  </si>
  <si>
    <t>Castillo de Teayo</t>
  </si>
  <si>
    <t>30-158</t>
  </si>
  <si>
    <t>30158</t>
  </si>
  <si>
    <t>Tecolutla</t>
  </si>
  <si>
    <t>30-159</t>
  </si>
  <si>
    <t>30159</t>
  </si>
  <si>
    <t>Tehuipango</t>
  </si>
  <si>
    <t>30-160</t>
  </si>
  <si>
    <t>30160</t>
  </si>
  <si>
    <t>Álamo Temapache</t>
  </si>
  <si>
    <t>30-161</t>
  </si>
  <si>
    <t>30161</t>
  </si>
  <si>
    <t>Tempoal</t>
  </si>
  <si>
    <t>30-162</t>
  </si>
  <si>
    <t>30162</t>
  </si>
  <si>
    <t>Tenampa</t>
  </si>
  <si>
    <t>30-163</t>
  </si>
  <si>
    <t>30163</t>
  </si>
  <si>
    <t>Tenochtitlán</t>
  </si>
  <si>
    <t>30-164</t>
  </si>
  <si>
    <t>30164</t>
  </si>
  <si>
    <t>Teocelo</t>
  </si>
  <si>
    <t>30-165</t>
  </si>
  <si>
    <t>30165</t>
  </si>
  <si>
    <t>Tepatlaxco</t>
  </si>
  <si>
    <t>30-166</t>
  </si>
  <si>
    <t>30166</t>
  </si>
  <si>
    <t>Tepetlán</t>
  </si>
  <si>
    <t>30-167</t>
  </si>
  <si>
    <t>30167</t>
  </si>
  <si>
    <t>30-168</t>
  </si>
  <si>
    <t>30168</t>
  </si>
  <si>
    <t>30-169</t>
  </si>
  <si>
    <t>30169</t>
  </si>
  <si>
    <t>José Azueta</t>
  </si>
  <si>
    <t>30-170</t>
  </si>
  <si>
    <t>30170</t>
  </si>
  <si>
    <t>Texcatepec</t>
  </si>
  <si>
    <t>30-171</t>
  </si>
  <si>
    <t>30171</t>
  </si>
  <si>
    <t>Texhuacán</t>
  </si>
  <si>
    <t>30-172</t>
  </si>
  <si>
    <t>30172</t>
  </si>
  <si>
    <t>Texistepec</t>
  </si>
  <si>
    <t>30-173</t>
  </si>
  <si>
    <t>30173</t>
  </si>
  <si>
    <t>Tezonapa</t>
  </si>
  <si>
    <t>30-174</t>
  </si>
  <si>
    <t>30174</t>
  </si>
  <si>
    <t>30-175</t>
  </si>
  <si>
    <t>30175</t>
  </si>
  <si>
    <t>Tihuatlán</t>
  </si>
  <si>
    <t>30-176</t>
  </si>
  <si>
    <t>30176</t>
  </si>
  <si>
    <t>Tlacojalpan</t>
  </si>
  <si>
    <t>30-177</t>
  </si>
  <si>
    <t>30177</t>
  </si>
  <si>
    <t>Tlacolulan</t>
  </si>
  <si>
    <t>30-178</t>
  </si>
  <si>
    <t>30178</t>
  </si>
  <si>
    <t>Tlacotalpan</t>
  </si>
  <si>
    <t>30-179</t>
  </si>
  <si>
    <t>30179</t>
  </si>
  <si>
    <t>Tlacotepec de Mejía</t>
  </si>
  <si>
    <t>30-180</t>
  </si>
  <si>
    <t>30180</t>
  </si>
  <si>
    <t>Tlachichilco</t>
  </si>
  <si>
    <t>30-181</t>
  </si>
  <si>
    <t>30181</t>
  </si>
  <si>
    <t>Tlalixcoyan</t>
  </si>
  <si>
    <t>30-182</t>
  </si>
  <si>
    <t>30182</t>
  </si>
  <si>
    <t>Tlalnelhuayocan</t>
  </si>
  <si>
    <t>30-183</t>
  </si>
  <si>
    <t>30183</t>
  </si>
  <si>
    <t>Tlapacoyan</t>
  </si>
  <si>
    <t>30-184</t>
  </si>
  <si>
    <t>30184</t>
  </si>
  <si>
    <t>Tlaquilpa</t>
  </si>
  <si>
    <t>30-185</t>
  </si>
  <si>
    <t>30185</t>
  </si>
  <si>
    <t>Tlilapan</t>
  </si>
  <si>
    <t>30-186</t>
  </si>
  <si>
    <t>30186</t>
  </si>
  <si>
    <t>30-187</t>
  </si>
  <si>
    <t>30187</t>
  </si>
  <si>
    <t>Tonayán</t>
  </si>
  <si>
    <t>30-188</t>
  </si>
  <si>
    <t>30188</t>
  </si>
  <si>
    <t>Totutla</t>
  </si>
  <si>
    <t>30-189</t>
  </si>
  <si>
    <t>30189</t>
  </si>
  <si>
    <t>30-190</t>
  </si>
  <si>
    <t>30190</t>
  </si>
  <si>
    <t>Tuxtilla</t>
  </si>
  <si>
    <t>30-191</t>
  </si>
  <si>
    <t>30191</t>
  </si>
  <si>
    <t>Ursulo Galván</t>
  </si>
  <si>
    <t>30-192</t>
  </si>
  <si>
    <t>30192</t>
  </si>
  <si>
    <t>Vega de Alatorre</t>
  </si>
  <si>
    <t>30-193</t>
  </si>
  <si>
    <t>30193</t>
  </si>
  <si>
    <t>Veracruz</t>
  </si>
  <si>
    <t>30-194</t>
  </si>
  <si>
    <t>30194</t>
  </si>
  <si>
    <t>Villa Aldama</t>
  </si>
  <si>
    <t>30-195</t>
  </si>
  <si>
    <t>30195</t>
  </si>
  <si>
    <t>30-196</t>
  </si>
  <si>
    <t>30196</t>
  </si>
  <si>
    <t>Yanga</t>
  </si>
  <si>
    <t>30-197</t>
  </si>
  <si>
    <t>30197</t>
  </si>
  <si>
    <t>Yecuatla</t>
  </si>
  <si>
    <t>30-198</t>
  </si>
  <si>
    <t>30198</t>
  </si>
  <si>
    <t>30-199</t>
  </si>
  <si>
    <t>30199</t>
  </si>
  <si>
    <t>30-200</t>
  </si>
  <si>
    <t>30200</t>
  </si>
  <si>
    <t>Zentla</t>
  </si>
  <si>
    <t>30-201</t>
  </si>
  <si>
    <t>30201</t>
  </si>
  <si>
    <t>Zongolica</t>
  </si>
  <si>
    <t>30-202</t>
  </si>
  <si>
    <t>30202</t>
  </si>
  <si>
    <t>Zontecomatlán de López y Fuentes</t>
  </si>
  <si>
    <t>30-203</t>
  </si>
  <si>
    <t>30203</t>
  </si>
  <si>
    <t>Zozocolco de Hidalgo</t>
  </si>
  <si>
    <t>30-204</t>
  </si>
  <si>
    <t>30204</t>
  </si>
  <si>
    <t>Agua Dulce</t>
  </si>
  <si>
    <t>30-205</t>
  </si>
  <si>
    <t>30205</t>
  </si>
  <si>
    <t>El Higo</t>
  </si>
  <si>
    <t>30-206</t>
  </si>
  <si>
    <t>30206</t>
  </si>
  <si>
    <t>Nanchital de Lázaro Cárdenas del Río</t>
  </si>
  <si>
    <t>30-207</t>
  </si>
  <si>
    <t>30207</t>
  </si>
  <si>
    <t>Tres Valles</t>
  </si>
  <si>
    <t>30-208</t>
  </si>
  <si>
    <t>30208</t>
  </si>
  <si>
    <t>Carlos A. Carrillo</t>
  </si>
  <si>
    <t>30-209</t>
  </si>
  <si>
    <t>30209</t>
  </si>
  <si>
    <t>Tatahuicapan de Juárez</t>
  </si>
  <si>
    <t>30-210</t>
  </si>
  <si>
    <t>30210</t>
  </si>
  <si>
    <t>Uxpanapa</t>
  </si>
  <si>
    <t>30-211</t>
  </si>
  <si>
    <t>30211</t>
  </si>
  <si>
    <t>San Rafael</t>
  </si>
  <si>
    <t>30-212</t>
  </si>
  <si>
    <t>30212</t>
  </si>
  <si>
    <t>Santiago Sochiapan</t>
  </si>
  <si>
    <t>31-1</t>
  </si>
  <si>
    <t>31</t>
  </si>
  <si>
    <t>31001</t>
  </si>
  <si>
    <t>Abalá</t>
  </si>
  <si>
    <t>31-2</t>
  </si>
  <si>
    <t>31002</t>
  </si>
  <si>
    <t>Acanceh</t>
  </si>
  <si>
    <t>31-3</t>
  </si>
  <si>
    <t>31003</t>
  </si>
  <si>
    <t>Akil</t>
  </si>
  <si>
    <t>31-4</t>
  </si>
  <si>
    <t>31004</t>
  </si>
  <si>
    <t>Baca</t>
  </si>
  <si>
    <t>31-5</t>
  </si>
  <si>
    <t>31005</t>
  </si>
  <si>
    <t>Bokobá</t>
  </si>
  <si>
    <t>31-6</t>
  </si>
  <si>
    <t>31006</t>
  </si>
  <si>
    <t>Buctzotz</t>
  </si>
  <si>
    <t>31-7</t>
  </si>
  <si>
    <t>31007</t>
  </si>
  <si>
    <t>Cacalchén</t>
  </si>
  <si>
    <t>31-8</t>
  </si>
  <si>
    <t>31008</t>
  </si>
  <si>
    <t>Calotmul</t>
  </si>
  <si>
    <t>31-9</t>
  </si>
  <si>
    <t>31009</t>
  </si>
  <si>
    <t>Cansahcab</t>
  </si>
  <si>
    <t>31-10</t>
  </si>
  <si>
    <t>31010</t>
  </si>
  <si>
    <t>Cantamayec</t>
  </si>
  <si>
    <t>31-11</t>
  </si>
  <si>
    <t>31011</t>
  </si>
  <si>
    <t>Celestún</t>
  </si>
  <si>
    <t>31-12</t>
  </si>
  <si>
    <t>31012</t>
  </si>
  <si>
    <t>Cenotillo</t>
  </si>
  <si>
    <t>31-13</t>
  </si>
  <si>
    <t>31013</t>
  </si>
  <si>
    <t>Conkal</t>
  </si>
  <si>
    <t>31-14</t>
  </si>
  <si>
    <t>31014</t>
  </si>
  <si>
    <t>Cuncunul</t>
  </si>
  <si>
    <t>31-15</t>
  </si>
  <si>
    <t>31015</t>
  </si>
  <si>
    <t>Cuzamá</t>
  </si>
  <si>
    <t>31-16</t>
  </si>
  <si>
    <t>31016</t>
  </si>
  <si>
    <t>Chacsinkín</t>
  </si>
  <si>
    <t>31-17</t>
  </si>
  <si>
    <t>31017</t>
  </si>
  <si>
    <t>Chankom</t>
  </si>
  <si>
    <t>31-18</t>
  </si>
  <si>
    <t>31018</t>
  </si>
  <si>
    <t>Chapab</t>
  </si>
  <si>
    <t>31-19</t>
  </si>
  <si>
    <t>31019</t>
  </si>
  <si>
    <t>Chemax</t>
  </si>
  <si>
    <t>31-20</t>
  </si>
  <si>
    <t>31020</t>
  </si>
  <si>
    <t>Chicxulub Pueblo</t>
  </si>
  <si>
    <t>31-21</t>
  </si>
  <si>
    <t>31021</t>
  </si>
  <si>
    <t>Chichimilá</t>
  </si>
  <si>
    <t>31-22</t>
  </si>
  <si>
    <t>31022</t>
  </si>
  <si>
    <t>Chikindzonot</t>
  </si>
  <si>
    <t>31-23</t>
  </si>
  <si>
    <t>31023</t>
  </si>
  <si>
    <t>Chocholá</t>
  </si>
  <si>
    <t>31-24</t>
  </si>
  <si>
    <t>31024</t>
  </si>
  <si>
    <t>Chumayel</t>
  </si>
  <si>
    <t>31-25</t>
  </si>
  <si>
    <t>31025</t>
  </si>
  <si>
    <t>Dzán</t>
  </si>
  <si>
    <t>31-26</t>
  </si>
  <si>
    <t>31026</t>
  </si>
  <si>
    <t>Dzemul</t>
  </si>
  <si>
    <t>31-27</t>
  </si>
  <si>
    <t>31027</t>
  </si>
  <si>
    <t>Dzidzantún</t>
  </si>
  <si>
    <t>31-28</t>
  </si>
  <si>
    <t>31028</t>
  </si>
  <si>
    <t>Dzilam de Bravo</t>
  </si>
  <si>
    <t>31-29</t>
  </si>
  <si>
    <t>31029</t>
  </si>
  <si>
    <t>Dzilam González</t>
  </si>
  <si>
    <t>31-30</t>
  </si>
  <si>
    <t>31030</t>
  </si>
  <si>
    <t>Dzitás</t>
  </si>
  <si>
    <t>31-31</t>
  </si>
  <si>
    <t>31031</t>
  </si>
  <si>
    <t>Dzoncauich</t>
  </si>
  <si>
    <t>31-32</t>
  </si>
  <si>
    <t>31032</t>
  </si>
  <si>
    <t>Espita</t>
  </si>
  <si>
    <t>31-33</t>
  </si>
  <si>
    <t>31033</t>
  </si>
  <si>
    <t>Halachó</t>
  </si>
  <si>
    <t>31-34</t>
  </si>
  <si>
    <t>31034</t>
  </si>
  <si>
    <t>Hocabá</t>
  </si>
  <si>
    <t>31-35</t>
  </si>
  <si>
    <t>31035</t>
  </si>
  <si>
    <t>Hoctún</t>
  </si>
  <si>
    <t>31-36</t>
  </si>
  <si>
    <t>31036</t>
  </si>
  <si>
    <t>Homún</t>
  </si>
  <si>
    <t>31-37</t>
  </si>
  <si>
    <t>31037</t>
  </si>
  <si>
    <t>Huhí</t>
  </si>
  <si>
    <t>31-38</t>
  </si>
  <si>
    <t>31038</t>
  </si>
  <si>
    <t>Hunucmá</t>
  </si>
  <si>
    <t>31-39</t>
  </si>
  <si>
    <t>31039</t>
  </si>
  <si>
    <t>Ixil</t>
  </si>
  <si>
    <t>31-40</t>
  </si>
  <si>
    <t>31040</t>
  </si>
  <si>
    <t>Izamal</t>
  </si>
  <si>
    <t>31-41</t>
  </si>
  <si>
    <t>31041</t>
  </si>
  <si>
    <t>Kanasín</t>
  </si>
  <si>
    <t>31-42</t>
  </si>
  <si>
    <t>31042</t>
  </si>
  <si>
    <t>Kantunil</t>
  </si>
  <si>
    <t>31-43</t>
  </si>
  <si>
    <t>31043</t>
  </si>
  <si>
    <t>Kaua</t>
  </si>
  <si>
    <t>31-44</t>
  </si>
  <si>
    <t>31044</t>
  </si>
  <si>
    <t>Kinchil</t>
  </si>
  <si>
    <t>31-45</t>
  </si>
  <si>
    <t>31045</t>
  </si>
  <si>
    <t>Kopomá</t>
  </si>
  <si>
    <t>31-46</t>
  </si>
  <si>
    <t>31046</t>
  </si>
  <si>
    <t>Mama</t>
  </si>
  <si>
    <t>31-47</t>
  </si>
  <si>
    <t>31047</t>
  </si>
  <si>
    <t>Maní</t>
  </si>
  <si>
    <t>31-48</t>
  </si>
  <si>
    <t>31048</t>
  </si>
  <si>
    <t>Maxcanú</t>
  </si>
  <si>
    <t>31-49</t>
  </si>
  <si>
    <t>31049</t>
  </si>
  <si>
    <t>Mayapán</t>
  </si>
  <si>
    <t>31-50</t>
  </si>
  <si>
    <t>31050</t>
  </si>
  <si>
    <t>Mérida</t>
  </si>
  <si>
    <t>31-51</t>
  </si>
  <si>
    <t>31051</t>
  </si>
  <si>
    <t>Mocochá</t>
  </si>
  <si>
    <t>31-52</t>
  </si>
  <si>
    <t>31052</t>
  </si>
  <si>
    <t>Motul</t>
  </si>
  <si>
    <t>31-53</t>
  </si>
  <si>
    <t>31053</t>
  </si>
  <si>
    <t>Muna</t>
  </si>
  <si>
    <t>31-54</t>
  </si>
  <si>
    <t>31054</t>
  </si>
  <si>
    <t>Muxupip</t>
  </si>
  <si>
    <t>31-55</t>
  </si>
  <si>
    <t>31055</t>
  </si>
  <si>
    <t>Opichén</t>
  </si>
  <si>
    <t>31-56</t>
  </si>
  <si>
    <t>31056</t>
  </si>
  <si>
    <t>Oxkutzcab</t>
  </si>
  <si>
    <t>31-57</t>
  </si>
  <si>
    <t>31057</t>
  </si>
  <si>
    <t>Panabá</t>
  </si>
  <si>
    <t>31-58</t>
  </si>
  <si>
    <t>31058</t>
  </si>
  <si>
    <t>Peto</t>
  </si>
  <si>
    <t>31-59</t>
  </si>
  <si>
    <t>31059</t>
  </si>
  <si>
    <t>31-60</t>
  </si>
  <si>
    <t>31060</t>
  </si>
  <si>
    <t>31-61</t>
  </si>
  <si>
    <t>31061</t>
  </si>
  <si>
    <t>Río Lagartos</t>
  </si>
  <si>
    <t>31-62</t>
  </si>
  <si>
    <t>31062</t>
  </si>
  <si>
    <t>Sacalum</t>
  </si>
  <si>
    <t>31-63</t>
  </si>
  <si>
    <t>31063</t>
  </si>
  <si>
    <t>Samahil</t>
  </si>
  <si>
    <t>31-64</t>
  </si>
  <si>
    <t>31064</t>
  </si>
  <si>
    <t>Sanahcat</t>
  </si>
  <si>
    <t>31-65</t>
  </si>
  <si>
    <t>31065</t>
  </si>
  <si>
    <t>31-66</t>
  </si>
  <si>
    <t>31066</t>
  </si>
  <si>
    <t>Santa Elena</t>
  </si>
  <si>
    <t>31-67</t>
  </si>
  <si>
    <t>31067</t>
  </si>
  <si>
    <t>Seyé</t>
  </si>
  <si>
    <t>31-68</t>
  </si>
  <si>
    <t>31068</t>
  </si>
  <si>
    <t>Sinanché</t>
  </si>
  <si>
    <t>31-69</t>
  </si>
  <si>
    <t>31069</t>
  </si>
  <si>
    <t>Sotuta</t>
  </si>
  <si>
    <t>31-70</t>
  </si>
  <si>
    <t>31070</t>
  </si>
  <si>
    <t>Sucilá</t>
  </si>
  <si>
    <t>31-71</t>
  </si>
  <si>
    <t>31071</t>
  </si>
  <si>
    <t>Sudzal</t>
  </si>
  <si>
    <t>31-72</t>
  </si>
  <si>
    <t>31072</t>
  </si>
  <si>
    <t>Suma</t>
  </si>
  <si>
    <t>31-73</t>
  </si>
  <si>
    <t>31073</t>
  </si>
  <si>
    <t>Tahdziú</t>
  </si>
  <si>
    <t>31-74</t>
  </si>
  <si>
    <t>31074</t>
  </si>
  <si>
    <t>Tahmek</t>
  </si>
  <si>
    <t>31-75</t>
  </si>
  <si>
    <t>31075</t>
  </si>
  <si>
    <t>Teabo</t>
  </si>
  <si>
    <t>31-76</t>
  </si>
  <si>
    <t>31076</t>
  </si>
  <si>
    <t>Tecoh</t>
  </si>
  <si>
    <t>31-77</t>
  </si>
  <si>
    <t>31077</t>
  </si>
  <si>
    <t>Tekal de Venegas</t>
  </si>
  <si>
    <t>31-78</t>
  </si>
  <si>
    <t>31078</t>
  </si>
  <si>
    <t>Tekantó</t>
  </si>
  <si>
    <t>31-79</t>
  </si>
  <si>
    <t>31079</t>
  </si>
  <si>
    <t>Tekax</t>
  </si>
  <si>
    <t>31-80</t>
  </si>
  <si>
    <t>31080</t>
  </si>
  <si>
    <t>Tekit</t>
  </si>
  <si>
    <t>31-81</t>
  </si>
  <si>
    <t>31081</t>
  </si>
  <si>
    <t>Tekom</t>
  </si>
  <si>
    <t>31-82</t>
  </si>
  <si>
    <t>31082</t>
  </si>
  <si>
    <t>Telchac Pueblo</t>
  </si>
  <si>
    <t>31-83</t>
  </si>
  <si>
    <t>31083</t>
  </si>
  <si>
    <t>Telchac Puerto</t>
  </si>
  <si>
    <t>31-84</t>
  </si>
  <si>
    <t>31084</t>
  </si>
  <si>
    <t>Temax</t>
  </si>
  <si>
    <t>31-85</t>
  </si>
  <si>
    <t>31085</t>
  </si>
  <si>
    <t>Temozón</t>
  </si>
  <si>
    <t>31-86</t>
  </si>
  <si>
    <t>31086</t>
  </si>
  <si>
    <t>Tepakán</t>
  </si>
  <si>
    <t>31-87</t>
  </si>
  <si>
    <t>31087</t>
  </si>
  <si>
    <t>Tetiz</t>
  </si>
  <si>
    <t>31-88</t>
  </si>
  <si>
    <t>31088</t>
  </si>
  <si>
    <t>Teya</t>
  </si>
  <si>
    <t>31-89</t>
  </si>
  <si>
    <t>31089</t>
  </si>
  <si>
    <t>Ticul</t>
  </si>
  <si>
    <t>31-90</t>
  </si>
  <si>
    <t>31090</t>
  </si>
  <si>
    <t>Timucuy</t>
  </si>
  <si>
    <t>31-91</t>
  </si>
  <si>
    <t>31091</t>
  </si>
  <si>
    <t>Tinum</t>
  </si>
  <si>
    <t>31-92</t>
  </si>
  <si>
    <t>31092</t>
  </si>
  <si>
    <t>Tixcacalcupul</t>
  </si>
  <si>
    <t>31-93</t>
  </si>
  <si>
    <t>31093</t>
  </si>
  <si>
    <t>Tixkokob</t>
  </si>
  <si>
    <t>31-94</t>
  </si>
  <si>
    <t>31094</t>
  </si>
  <si>
    <t>Tixmehuac</t>
  </si>
  <si>
    <t>31-95</t>
  </si>
  <si>
    <t>31095</t>
  </si>
  <si>
    <t>Tixpéhual</t>
  </si>
  <si>
    <t>31-96</t>
  </si>
  <si>
    <t>31096</t>
  </si>
  <si>
    <t>Tizimín</t>
  </si>
  <si>
    <t>31-97</t>
  </si>
  <si>
    <t>31097</t>
  </si>
  <si>
    <t>Tunkás</t>
  </si>
  <si>
    <t>31-98</t>
  </si>
  <si>
    <t>31098</t>
  </si>
  <si>
    <t>Tzucacab</t>
  </si>
  <si>
    <t>31-99</t>
  </si>
  <si>
    <t>31099</t>
  </si>
  <si>
    <t>Uayma</t>
  </si>
  <si>
    <t>31-100</t>
  </si>
  <si>
    <t>31100</t>
  </si>
  <si>
    <t>Ucú</t>
  </si>
  <si>
    <t>31-101</t>
  </si>
  <si>
    <t>31101</t>
  </si>
  <si>
    <t>Umán</t>
  </si>
  <si>
    <t>31-102</t>
  </si>
  <si>
    <t>31102</t>
  </si>
  <si>
    <t>Valladolid</t>
  </si>
  <si>
    <t>31-103</t>
  </si>
  <si>
    <t>31103</t>
  </si>
  <si>
    <t>Xocchel</t>
  </si>
  <si>
    <t>31-104</t>
  </si>
  <si>
    <t>31104</t>
  </si>
  <si>
    <t>Yaxcabá</t>
  </si>
  <si>
    <t>31-105</t>
  </si>
  <si>
    <t>31105</t>
  </si>
  <si>
    <t>Yaxkukul</t>
  </si>
  <si>
    <t>31-106</t>
  </si>
  <si>
    <t>31106</t>
  </si>
  <si>
    <t>Yobaín</t>
  </si>
  <si>
    <t>32-1</t>
  </si>
  <si>
    <t>32</t>
  </si>
  <si>
    <t>32001</t>
  </si>
  <si>
    <t>Apozol</t>
  </si>
  <si>
    <t>32-2</t>
  </si>
  <si>
    <t>32002</t>
  </si>
  <si>
    <t>Apulco</t>
  </si>
  <si>
    <t>32-3</t>
  </si>
  <si>
    <t>32003</t>
  </si>
  <si>
    <t>Atolinga</t>
  </si>
  <si>
    <t>32-4</t>
  </si>
  <si>
    <t>32004</t>
  </si>
  <si>
    <t>32-5</t>
  </si>
  <si>
    <t>32005</t>
  </si>
  <si>
    <t>Calera</t>
  </si>
  <si>
    <t>32-6</t>
  </si>
  <si>
    <t>32006</t>
  </si>
  <si>
    <t>Cañitas de Felipe Pescador</t>
  </si>
  <si>
    <t>32-7</t>
  </si>
  <si>
    <t>32007</t>
  </si>
  <si>
    <t>Concepción del Oro</t>
  </si>
  <si>
    <t>32-8</t>
  </si>
  <si>
    <t>32008</t>
  </si>
  <si>
    <t>32-9</t>
  </si>
  <si>
    <t>32009</t>
  </si>
  <si>
    <t>Chalchihuites</t>
  </si>
  <si>
    <t>32-10</t>
  </si>
  <si>
    <t>32010</t>
  </si>
  <si>
    <t>Fresnillo</t>
  </si>
  <si>
    <t>32-11</t>
  </si>
  <si>
    <t>32011</t>
  </si>
  <si>
    <t>Trinidad García de la Cadena</t>
  </si>
  <si>
    <t>32-12</t>
  </si>
  <si>
    <t>32012</t>
  </si>
  <si>
    <t>Genaro Codina</t>
  </si>
  <si>
    <t>32-13</t>
  </si>
  <si>
    <t>32013</t>
  </si>
  <si>
    <t>General Enrique Estrada</t>
  </si>
  <si>
    <t>32-14</t>
  </si>
  <si>
    <t>32014</t>
  </si>
  <si>
    <t>General Francisco R. Murguía</t>
  </si>
  <si>
    <t>32-15</t>
  </si>
  <si>
    <t>32015</t>
  </si>
  <si>
    <t>El Plateado de Joaquín Amaro</t>
  </si>
  <si>
    <t>32-16</t>
  </si>
  <si>
    <t>32016</t>
  </si>
  <si>
    <t>General Pánfilo Natera</t>
  </si>
  <si>
    <t>32-17</t>
  </si>
  <si>
    <t>32017</t>
  </si>
  <si>
    <t>32-18</t>
  </si>
  <si>
    <t>32018</t>
  </si>
  <si>
    <t>Huanusco</t>
  </si>
  <si>
    <t>32-19</t>
  </si>
  <si>
    <t>32019</t>
  </si>
  <si>
    <t>Jalpa</t>
  </si>
  <si>
    <t>32-20</t>
  </si>
  <si>
    <t>32020</t>
  </si>
  <si>
    <t>Jerez</t>
  </si>
  <si>
    <t>32-21</t>
  </si>
  <si>
    <t>32021</t>
  </si>
  <si>
    <t>Jiménez del Teul</t>
  </si>
  <si>
    <t>32-22</t>
  </si>
  <si>
    <t>32022</t>
  </si>
  <si>
    <t>Juan Aldama</t>
  </si>
  <si>
    <t>32-23</t>
  </si>
  <si>
    <t>32023</t>
  </si>
  <si>
    <t>Juchipila</t>
  </si>
  <si>
    <t>32-24</t>
  </si>
  <si>
    <t>32024</t>
  </si>
  <si>
    <t>32-25</t>
  </si>
  <si>
    <t>32025</t>
  </si>
  <si>
    <t>Luis Moya</t>
  </si>
  <si>
    <t>32-26</t>
  </si>
  <si>
    <t>32026</t>
  </si>
  <si>
    <t>Mazapil</t>
  </si>
  <si>
    <t>32-27</t>
  </si>
  <si>
    <t>32027</t>
  </si>
  <si>
    <t>32-28</t>
  </si>
  <si>
    <t>32028</t>
  </si>
  <si>
    <t>Mezquital del Oro</t>
  </si>
  <si>
    <t>32-29</t>
  </si>
  <si>
    <t>32029</t>
  </si>
  <si>
    <t>Miguel Auza</t>
  </si>
  <si>
    <t>32-30</t>
  </si>
  <si>
    <t>32030</t>
  </si>
  <si>
    <t>Momax</t>
  </si>
  <si>
    <t>32-31</t>
  </si>
  <si>
    <t>32031</t>
  </si>
  <si>
    <t>Monte Escobedo</t>
  </si>
  <si>
    <t>32-32</t>
  </si>
  <si>
    <t>32032</t>
  </si>
  <si>
    <t>32-33</t>
  </si>
  <si>
    <t>32033</t>
  </si>
  <si>
    <t>Moyahua de Estrada</t>
  </si>
  <si>
    <t>32-34</t>
  </si>
  <si>
    <t>32034</t>
  </si>
  <si>
    <t>Nochistlán de Mejía</t>
  </si>
  <si>
    <t>32-35</t>
  </si>
  <si>
    <t>32035</t>
  </si>
  <si>
    <t>Noria de Ángeles</t>
  </si>
  <si>
    <t>32-36</t>
  </si>
  <si>
    <t>32036</t>
  </si>
  <si>
    <t>Ojocaliente</t>
  </si>
  <si>
    <t>32-37</t>
  </si>
  <si>
    <t>32037</t>
  </si>
  <si>
    <t>32-38</t>
  </si>
  <si>
    <t>32038</t>
  </si>
  <si>
    <t>Pinos</t>
  </si>
  <si>
    <t>32-39</t>
  </si>
  <si>
    <t>32039</t>
  </si>
  <si>
    <t>Río Grande</t>
  </si>
  <si>
    <t>32-40</t>
  </si>
  <si>
    <t>32040</t>
  </si>
  <si>
    <t>Sain Alto</t>
  </si>
  <si>
    <t>32-41</t>
  </si>
  <si>
    <t>32041</t>
  </si>
  <si>
    <t>El Salvador</t>
  </si>
  <si>
    <t>32-42</t>
  </si>
  <si>
    <t>32042</t>
  </si>
  <si>
    <t>Sombrerete</t>
  </si>
  <si>
    <t>32-43</t>
  </si>
  <si>
    <t>32043</t>
  </si>
  <si>
    <t>Susticacán</t>
  </si>
  <si>
    <t>32-44</t>
  </si>
  <si>
    <t>32044</t>
  </si>
  <si>
    <t>32-45</t>
  </si>
  <si>
    <t>32045</t>
  </si>
  <si>
    <t>Tepechitlán</t>
  </si>
  <si>
    <t>32-46</t>
  </si>
  <si>
    <t>32046</t>
  </si>
  <si>
    <t>Tepetongo</t>
  </si>
  <si>
    <t>32-47</t>
  </si>
  <si>
    <t>32047</t>
  </si>
  <si>
    <t>Teúl de González Ortega</t>
  </si>
  <si>
    <t>32-48</t>
  </si>
  <si>
    <t>32048</t>
  </si>
  <si>
    <t>Tlaltenango de Sánchez Román</t>
  </si>
  <si>
    <t>32-49</t>
  </si>
  <si>
    <t>32049</t>
  </si>
  <si>
    <t>Valparaíso</t>
  </si>
  <si>
    <t>32-50</t>
  </si>
  <si>
    <t>32050</t>
  </si>
  <si>
    <t>Vetagrande</t>
  </si>
  <si>
    <t>32-51</t>
  </si>
  <si>
    <t>32051</t>
  </si>
  <si>
    <t>Villa de Cos</t>
  </si>
  <si>
    <t>32-52</t>
  </si>
  <si>
    <t>32052</t>
  </si>
  <si>
    <t>Villa García</t>
  </si>
  <si>
    <t>32-53</t>
  </si>
  <si>
    <t>32053</t>
  </si>
  <si>
    <t>Villa González Ortega</t>
  </si>
  <si>
    <t>32-54</t>
  </si>
  <si>
    <t>32054</t>
  </si>
  <si>
    <t>32-55</t>
  </si>
  <si>
    <t>32055</t>
  </si>
  <si>
    <t>Villanueva</t>
  </si>
  <si>
    <t>32-56</t>
  </si>
  <si>
    <t>32056</t>
  </si>
  <si>
    <t>32-57</t>
  </si>
  <si>
    <t>32057</t>
  </si>
  <si>
    <t>Trancoso</t>
  </si>
  <si>
    <t>32-58</t>
  </si>
  <si>
    <t>32058</t>
  </si>
  <si>
    <t>Santa María de la Paz</t>
  </si>
  <si>
    <t>02-6</t>
  </si>
  <si>
    <t>02006</t>
  </si>
  <si>
    <t>San Quintín</t>
  </si>
  <si>
    <t>04-12</t>
  </si>
  <si>
    <t>04012</t>
  </si>
  <si>
    <t>Seybaplaya</t>
  </si>
  <si>
    <t>Blancos</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</si>
</sst>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Calibri"/>
      <family val="2"/>
      <scheme val="minor"/>
    </font>
    <font>
      <b/>
      <sz val="15"/>
      <color theme="1"/>
      <name val="Arial"/>
      <family val="2"/>
    </font>
    <font>
      <sz val="9"/>
      <color theme="1"/>
      <name val="Arial"/>
      <family val="2"/>
    </font>
    <font>
      <u/>
      <sz val="12"/>
      <color rgb="FF002060"/>
      <name val="Arial"/>
      <family val="2"/>
    </font>
    <font>
      <b/>
      <u/>
      <sz val="12"/>
      <color rgb="FF0070C0"/>
      <name val="Arial"/>
      <family val="2"/>
    </font>
    <font>
      <sz val="9"/>
      <color theme="0"/>
      <name val="Arial"/>
      <family val="2"/>
    </font>
    <font>
      <b/>
      <sz val="11"/>
      <color theme="0"/>
      <name val="Arial"/>
      <family val="2"/>
    </font>
    <font>
      <b/>
      <sz val="9"/>
      <color theme="0"/>
      <name val="Arial"/>
      <family val="2"/>
    </font>
    <font>
      <b/>
      <sz val="9"/>
      <color theme="1"/>
      <name val="Arial"/>
      <family val="2"/>
    </font>
    <font>
      <sz val="9"/>
      <name val="Arial"/>
      <family val="2"/>
    </font>
    <font>
      <b/>
      <sz val="9"/>
      <name val="Arial"/>
      <family val="2"/>
    </font>
    <font>
      <i/>
      <sz val="8"/>
      <color theme="1"/>
      <name val="Arial"/>
      <family val="2"/>
    </font>
    <font>
      <sz val="11"/>
      <color theme="1"/>
      <name val="Arial"/>
      <family val="2"/>
    </font>
    <font>
      <i/>
      <sz val="11"/>
      <color theme="1"/>
      <name val="Arial"/>
      <family val="2"/>
    </font>
    <font>
      <b/>
      <i/>
      <sz val="8"/>
      <color theme="1"/>
      <name val="Arial"/>
      <family val="2"/>
    </font>
    <font>
      <b/>
      <sz val="11"/>
      <name val="Symbol"/>
      <family val="1"/>
      <charset val="2"/>
    </font>
    <font>
      <sz val="8"/>
      <color theme="1"/>
      <name val="Arial"/>
      <family val="2"/>
    </font>
    <font>
      <b/>
      <sz val="11"/>
      <color theme="1"/>
      <name val="Arial"/>
      <family val="2"/>
    </font>
    <font>
      <b/>
      <sz val="11"/>
      <color theme="1"/>
      <name val="Symbol"/>
      <family val="1"/>
      <charset val="2"/>
    </font>
    <font>
      <i/>
      <sz val="8"/>
      <name val="Arial"/>
      <family val="2"/>
    </font>
    <font>
      <u/>
      <sz val="11"/>
      <color theme="1"/>
      <name val="Calibri"/>
      <family val="2"/>
      <scheme val="minor"/>
    </font>
    <font>
      <u/>
      <sz val="11"/>
      <color theme="10"/>
      <name val="Calibri"/>
      <family val="2"/>
      <scheme val="minor"/>
    </font>
    <font>
      <sz val="8"/>
      <name val="Calibri"/>
      <family val="2"/>
      <scheme val="minor"/>
    </font>
    <font>
      <i/>
      <sz val="9"/>
      <name val="Arial"/>
      <family val="2"/>
    </font>
    <font>
      <sz val="11"/>
      <name val="Calibri"/>
      <family val="2"/>
      <scheme val="minor"/>
    </font>
    <font>
      <b/>
      <u/>
      <sz val="9"/>
      <color theme="10"/>
      <name val="Arial"/>
      <family val="2"/>
    </font>
    <font>
      <i/>
      <sz val="9"/>
      <color theme="1"/>
      <name val="Arial"/>
      <family val="2"/>
    </font>
    <font>
      <sz val="11"/>
      <name val="Arial"/>
      <family val="2"/>
    </font>
    <font>
      <b/>
      <i/>
      <sz val="8"/>
      <name val="Arial"/>
      <family val="2"/>
    </font>
    <font>
      <sz val="10"/>
      <color theme="1"/>
      <name val="Arial"/>
      <family val="2"/>
    </font>
    <font>
      <b/>
      <u/>
      <sz val="12"/>
      <color rgb="FF0077C8"/>
      <name val="Arial"/>
      <family val="2"/>
    </font>
    <font>
      <b/>
      <sz val="16"/>
      <color theme="1"/>
      <name val="Arial"/>
      <family val="2"/>
    </font>
    <font>
      <b/>
      <u/>
      <sz val="12"/>
      <color theme="10"/>
      <name val="Arial"/>
      <family val="2"/>
    </font>
    <font>
      <i/>
      <sz val="8"/>
      <color theme="1"/>
      <name val="Calibri"/>
      <family val="2"/>
      <scheme val="minor"/>
    </font>
    <font>
      <u/>
      <sz val="9"/>
      <color theme="10"/>
      <name val="Arial"/>
      <family val="2"/>
    </font>
    <font>
      <i/>
      <sz val="11"/>
      <color theme="1"/>
      <name val="Calibri"/>
      <family val="2"/>
      <scheme val="minor"/>
    </font>
    <font>
      <sz val="9"/>
      <color theme="1"/>
      <name val="Arial "/>
    </font>
    <font>
      <b/>
      <sz val="11"/>
      <color theme="1"/>
      <name val="Calibri"/>
      <family val="2"/>
      <scheme val="minor"/>
    </font>
    <font>
      <b/>
      <sz val="8"/>
      <color theme="1"/>
      <name val="Arial"/>
      <family val="2"/>
    </font>
    <font>
      <sz val="8"/>
      <color theme="1"/>
      <name val="Calibri"/>
      <family val="2"/>
      <scheme val="minor"/>
    </font>
    <font>
      <b/>
      <sz val="9"/>
      <color rgb="FFFF0000"/>
      <name val="Arial"/>
      <family val="2"/>
    </font>
    <font>
      <b/>
      <sz val="9"/>
      <color rgb="FF0070C0"/>
      <name val="Arial"/>
      <family val="2"/>
    </font>
    <font>
      <sz val="10"/>
      <color theme="1"/>
      <name val="Calibri Light"/>
      <family val="2"/>
      <scheme val="major"/>
    </font>
    <font>
      <sz val="10"/>
      <color indexed="8"/>
      <name val="Calibri Light"/>
      <family val="2"/>
      <scheme val="major"/>
    </font>
  </fonts>
  <fills count="27">
    <fill>
      <patternFill patternType="none"/>
    </fill>
    <fill>
      <patternFill patternType="gray125"/>
    </fill>
    <fill>
      <patternFill patternType="solid">
        <fgColor rgb="FF6F7070"/>
        <bgColor indexed="64"/>
      </patternFill>
    </fill>
    <fill>
      <patternFill patternType="solid">
        <fgColor rgb="FF003057"/>
        <bgColor indexed="64"/>
      </patternFill>
    </fill>
    <fill>
      <patternFill patternType="solid">
        <fgColor rgb="FF0077C8"/>
        <bgColor indexed="64"/>
      </patternFill>
    </fill>
    <fill>
      <patternFill patternType="solid">
        <fgColor theme="0"/>
        <bgColor indexed="64"/>
      </patternFill>
    </fill>
    <fill>
      <patternFill patternType="solid">
        <fgColor theme="8" tint="-0.499984740745262"/>
        <bgColor indexed="64"/>
      </patternFill>
    </fill>
    <fill>
      <patternFill patternType="solid">
        <fgColor theme="0" tint="-4.9989318521683403E-2"/>
        <bgColor indexed="64"/>
      </patternFill>
    </fill>
    <fill>
      <patternFill patternType="mediumGray">
        <fgColor theme="0" tint="-0.24994659260841701"/>
        <bgColor indexed="65"/>
      </patternFill>
    </fill>
    <fill>
      <patternFill patternType="solid">
        <fgColor rgb="FF1F4E78"/>
        <bgColor indexed="64"/>
      </patternFill>
    </fill>
    <fill>
      <patternFill patternType="solid">
        <fgColor theme="2" tint="-0.249977111117893"/>
        <bgColor indexed="64"/>
      </patternFill>
    </fill>
    <fill>
      <patternFill patternType="solid">
        <fgColor theme="9"/>
        <bgColor indexed="64"/>
      </patternFill>
    </fill>
    <fill>
      <patternFill patternType="solid">
        <fgColor rgb="FFFFFF00"/>
        <bgColor indexed="64"/>
      </patternFill>
    </fill>
    <fill>
      <patternFill patternType="solid">
        <fgColor rgb="FF92D050"/>
        <bgColor indexed="64"/>
      </patternFill>
    </fill>
    <fill>
      <patternFill patternType="mediumGray"/>
    </fill>
    <fill>
      <patternFill patternType="solid">
        <fgColor rgb="FF00B0F0"/>
        <bgColor indexed="64"/>
      </patternFill>
    </fill>
    <fill>
      <patternFill patternType="solid">
        <fgColor theme="7" tint="-0.49998474074526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indexed="9"/>
        <bgColor indexed="64"/>
      </patternFill>
    </fill>
    <fill>
      <patternFill patternType="solid">
        <fgColor theme="7" tint="0.59999389629810485"/>
        <bgColor indexed="64"/>
      </patternFill>
    </fill>
    <fill>
      <patternFill patternType="solid">
        <fgColor theme="0" tint="-0.34998626667073579"/>
        <bgColor indexed="64"/>
      </patternFill>
    </fill>
  </fills>
  <borders count="82">
    <border>
      <left/>
      <right/>
      <top/>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theme="1"/>
      </right>
      <top/>
      <bottom/>
      <diagonal/>
    </border>
    <border>
      <left/>
      <right style="thin">
        <color indexed="64"/>
      </right>
      <top/>
      <bottom/>
      <diagonal/>
    </border>
    <border>
      <left style="thin">
        <color indexed="64"/>
      </left>
      <right/>
      <top/>
      <bottom style="thin">
        <color indexed="64"/>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medium">
        <color rgb="FFBFBFBF"/>
      </top>
      <bottom/>
      <diagonal/>
    </border>
    <border>
      <left/>
      <right/>
      <top style="medium">
        <color rgb="FFBFBFBF"/>
      </top>
      <bottom/>
      <diagonal/>
    </border>
    <border>
      <left/>
      <right style="thin">
        <color theme="1"/>
      </right>
      <top style="medium">
        <color rgb="FFBFBFBF"/>
      </top>
      <bottom/>
      <diagonal/>
    </border>
    <border>
      <left style="thin">
        <color theme="1"/>
      </left>
      <right/>
      <top/>
      <bottom style="thin">
        <color indexed="64"/>
      </bottom>
      <diagonal/>
    </border>
    <border>
      <left style="thin">
        <color indexed="64"/>
      </left>
      <right/>
      <top style="medium">
        <color rgb="FFBFBFBF"/>
      </top>
      <bottom/>
      <diagonal/>
    </border>
    <border>
      <left/>
      <right style="thin">
        <color indexed="64"/>
      </right>
      <top style="medium">
        <color rgb="FFBFBFBF"/>
      </top>
      <bottom/>
      <diagonal/>
    </border>
    <border>
      <left style="thin">
        <color theme="1"/>
      </left>
      <right/>
      <top/>
      <bottom style="thin">
        <color theme="1"/>
      </bottom>
      <diagonal/>
    </border>
    <border>
      <left style="thin">
        <color theme="1"/>
      </left>
      <right/>
      <top/>
      <bottom/>
      <diagonal/>
    </border>
    <border>
      <left/>
      <right style="thin">
        <color theme="1"/>
      </right>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24994659260841701"/>
      </bottom>
      <diagonal/>
    </border>
    <border>
      <left/>
      <right/>
      <top style="medium">
        <color theme="0" tint="-0.34998626667073579"/>
      </top>
      <bottom style="medium">
        <color theme="0" tint="-0.24994659260841701"/>
      </bottom>
      <diagonal/>
    </border>
    <border>
      <left/>
      <right style="medium">
        <color theme="0" tint="-0.34998626667073579"/>
      </right>
      <top style="medium">
        <color theme="0" tint="-0.34998626667073579"/>
      </top>
      <bottom style="medium">
        <color theme="0" tint="-0.24994659260841701"/>
      </bottom>
      <diagonal/>
    </border>
    <border>
      <left style="medium">
        <color theme="0" tint="-0.34998626667073579"/>
      </left>
      <right/>
      <top style="medium">
        <color theme="0" tint="-0.24994659260841701"/>
      </top>
      <bottom/>
      <diagonal/>
    </border>
    <border>
      <left/>
      <right style="medium">
        <color theme="0" tint="-0.34998626667073579"/>
      </right>
      <top style="medium">
        <color theme="0" tint="-0.24994659260841701"/>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thin">
        <color theme="0" tint="-0.34998626667073579"/>
      </right>
      <top/>
      <bottom style="thin">
        <color theme="0" tint="-4.9989318521683403E-2"/>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4.9989318521683403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thin">
        <color indexed="64"/>
      </left>
      <right style="thin">
        <color indexed="64"/>
      </right>
      <top/>
      <bottom/>
      <diagonal/>
    </border>
  </borders>
  <cellStyleXfs count="2">
    <xf numFmtId="0" fontId="0" fillId="0" borderId="0"/>
    <xf numFmtId="0" fontId="21" fillId="0" borderId="0" applyNumberFormat="0" applyFill="0" applyBorder="0" applyAlignment="0" applyProtection="0"/>
  </cellStyleXfs>
  <cellXfs count="648">
    <xf numFmtId="0" fontId="0" fillId="0" borderId="0" xfId="0"/>
    <xf numFmtId="0" fontId="3" fillId="0" borderId="0" xfId="0" applyFont="1" applyFill="1" applyAlignment="1">
      <alignment vertical="center" wrapText="1"/>
    </xf>
    <xf numFmtId="0" fontId="5" fillId="2" borderId="4" xfId="0" applyFont="1" applyFill="1" applyBorder="1"/>
    <xf numFmtId="0" fontId="6" fillId="2" borderId="5"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9" xfId="0" applyFont="1" applyFill="1" applyBorder="1"/>
    <xf numFmtId="0" fontId="2" fillId="2" borderId="4" xfId="0" applyFont="1" applyFill="1" applyBorder="1"/>
    <xf numFmtId="0" fontId="6" fillId="2" borderId="5" xfId="0" applyFont="1" applyFill="1" applyBorder="1" applyAlignment="1">
      <alignment vertical="center"/>
    </xf>
    <xf numFmtId="0" fontId="2" fillId="2" borderId="5" xfId="0" applyFont="1" applyFill="1" applyBorder="1"/>
    <xf numFmtId="0" fontId="2" fillId="2" borderId="6" xfId="0" applyFont="1" applyFill="1" applyBorder="1"/>
    <xf numFmtId="0" fontId="2" fillId="2" borderId="7" xfId="0" applyFont="1" applyFill="1" applyBorder="1"/>
    <xf numFmtId="0" fontId="2" fillId="2" borderId="9" xfId="0" applyFont="1" applyFill="1" applyBorder="1"/>
    <xf numFmtId="0" fontId="8" fillId="0" borderId="0" xfId="0" applyFont="1" applyFill="1" applyBorder="1" applyAlignment="1">
      <alignment vertical="center"/>
    </xf>
    <xf numFmtId="0" fontId="2" fillId="0" borderId="0" xfId="0" applyFont="1" applyFill="1" applyBorder="1" applyAlignment="1">
      <alignment vertical="center"/>
    </xf>
    <xf numFmtId="0" fontId="12" fillId="0" borderId="0" xfId="0" applyFont="1" applyFill="1"/>
    <xf numFmtId="0" fontId="8" fillId="0" borderId="0" xfId="0" applyFont="1" applyFill="1" applyAlignment="1">
      <alignment vertical="center"/>
    </xf>
    <xf numFmtId="0" fontId="2" fillId="0" borderId="0" xfId="0" applyFont="1" applyFill="1"/>
    <xf numFmtId="0" fontId="2" fillId="0" borderId="0" xfId="0" applyFont="1" applyFill="1" applyAlignment="1">
      <alignment vertical="center" wrapText="1"/>
    </xf>
    <xf numFmtId="0" fontId="2" fillId="0" borderId="0" xfId="0" applyFont="1" applyFill="1" applyAlignment="1">
      <alignment vertical="center"/>
    </xf>
    <xf numFmtId="0" fontId="15" fillId="0" borderId="0" xfId="0" applyFont="1" applyFill="1" applyAlignment="1" applyProtection="1">
      <alignment horizontal="right" vertical="center"/>
    </xf>
    <xf numFmtId="0" fontId="15" fillId="0" borderId="0" xfId="0" applyFont="1" applyFill="1" applyAlignment="1" applyProtection="1">
      <alignment vertical="center"/>
    </xf>
    <xf numFmtId="0" fontId="17" fillId="0" borderId="0" xfId="0" applyFont="1" applyFill="1"/>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8" fillId="0" borderId="0" xfId="0" applyFont="1" applyFill="1" applyAlignment="1">
      <alignment horizontal="left" vertical="center"/>
    </xf>
    <xf numFmtId="0" fontId="18" fillId="0" borderId="0" xfId="0" applyFont="1" applyFill="1" applyAlignment="1" applyProtection="1">
      <alignment horizontal="right" vertical="center"/>
    </xf>
    <xf numFmtId="0" fontId="20" fillId="0" borderId="0" xfId="0" applyFont="1"/>
    <xf numFmtId="0" fontId="0" fillId="0" borderId="0" xfId="0" applyFill="1"/>
    <xf numFmtId="0" fontId="9" fillId="0" borderId="10" xfId="0" applyFont="1" applyFill="1" applyBorder="1"/>
    <xf numFmtId="0" fontId="9" fillId="0" borderId="11" xfId="0" applyFont="1" applyFill="1" applyBorder="1"/>
    <xf numFmtId="0" fontId="9" fillId="0" borderId="12" xfId="0" applyFont="1" applyFill="1" applyBorder="1"/>
    <xf numFmtId="0" fontId="9" fillId="0" borderId="13" xfId="0" applyFont="1" applyFill="1" applyBorder="1"/>
    <xf numFmtId="0" fontId="9" fillId="0" borderId="14" xfId="0" applyFont="1" applyFill="1" applyBorder="1"/>
    <xf numFmtId="0" fontId="9" fillId="0" borderId="0" xfId="0" applyFont="1" applyFill="1"/>
    <xf numFmtId="0" fontId="9" fillId="0" borderId="15" xfId="0" applyFont="1" applyFill="1" applyBorder="1"/>
    <xf numFmtId="0" fontId="9" fillId="0" borderId="16" xfId="0" applyFont="1" applyFill="1" applyBorder="1"/>
    <xf numFmtId="0" fontId="9" fillId="0" borderId="17" xfId="0" applyFont="1" applyFill="1" applyBorder="1"/>
    <xf numFmtId="0" fontId="24" fillId="0" borderId="0" xfId="0" applyFont="1" applyFill="1"/>
    <xf numFmtId="0" fontId="2" fillId="0" borderId="0" xfId="0" applyFont="1" applyFill="1" applyAlignment="1">
      <alignment horizontal="justify" vertical="center" wrapText="1"/>
    </xf>
    <xf numFmtId="0" fontId="2" fillId="0" borderId="0" xfId="0" applyFont="1" applyFill="1" applyBorder="1"/>
    <xf numFmtId="0" fontId="8" fillId="0" borderId="0" xfId="0" applyFont="1" applyFill="1" applyAlignment="1" applyProtection="1">
      <alignment vertical="top" wrapText="1"/>
    </xf>
    <xf numFmtId="0" fontId="15" fillId="0" borderId="0" xfId="0" applyFont="1" applyFill="1" applyBorder="1" applyAlignment="1" applyProtection="1">
      <alignment horizontal="right" vertical="center" wrapText="1"/>
    </xf>
    <xf numFmtId="0" fontId="0" fillId="0" borderId="0" xfId="0" applyBorder="1"/>
    <xf numFmtId="49" fontId="9" fillId="0" borderId="24"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right" vertical="center"/>
    </xf>
    <xf numFmtId="0" fontId="2" fillId="0" borderId="0" xfId="0" applyFont="1" applyFill="1" applyBorder="1" applyAlignment="1">
      <alignment horizontal="justify" vertical="center" wrapText="1"/>
    </xf>
    <xf numFmtId="0" fontId="2" fillId="0" borderId="10" xfId="0" applyFont="1" applyFill="1" applyBorder="1"/>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14" xfId="0" applyFont="1" applyFill="1" applyBorder="1"/>
    <xf numFmtId="0" fontId="8" fillId="0" borderId="0" xfId="0" applyFont="1" applyFill="1" applyBorder="1" applyAlignment="1">
      <alignment horizontal="left" vertical="center"/>
    </xf>
    <xf numFmtId="0" fontId="2" fillId="0" borderId="15" xfId="0" applyFont="1" applyFill="1" applyBorder="1"/>
    <xf numFmtId="0" fontId="2" fillId="0" borderId="16" xfId="0" applyFont="1" applyFill="1" applyBorder="1"/>
    <xf numFmtId="0" fontId="2" fillId="0" borderId="17" xfId="0" applyFont="1" applyFill="1" applyBorder="1"/>
    <xf numFmtId="0" fontId="2" fillId="0" borderId="0" xfId="0" applyFont="1" applyFill="1" applyBorder="1" applyAlignment="1" applyProtection="1">
      <alignment vertical="center"/>
    </xf>
    <xf numFmtId="0" fontId="33" fillId="5" borderId="53" xfId="0" applyFont="1" applyFill="1" applyBorder="1" applyAlignment="1">
      <alignment wrapText="1"/>
    </xf>
    <xf numFmtId="0" fontId="33" fillId="5" borderId="55" xfId="0" applyFont="1" applyFill="1" applyBorder="1" applyAlignment="1">
      <alignment wrapText="1"/>
    </xf>
    <xf numFmtId="0" fontId="0" fillId="5" borderId="0" xfId="0" applyFont="1" applyFill="1" applyBorder="1" applyAlignment="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5" borderId="0" xfId="0" applyFill="1"/>
    <xf numFmtId="49" fontId="26" fillId="8" borderId="73" xfId="0" applyNumberFormat="1" applyFont="1" applyFill="1" applyBorder="1" applyAlignment="1">
      <alignment horizontal="center" vertical="center" wrapText="1"/>
    </xf>
    <xf numFmtId="49" fontId="36" fillId="0" borderId="74" xfId="0" applyNumberFormat="1" applyFont="1" applyBorder="1" applyAlignment="1">
      <alignment horizontal="center" vertical="center"/>
    </xf>
    <xf numFmtId="49" fontId="36" fillId="0" borderId="75" xfId="0" applyNumberFormat="1" applyFont="1" applyBorder="1" applyAlignment="1">
      <alignment horizontal="center" vertical="center"/>
    </xf>
    <xf numFmtId="0" fontId="2" fillId="0" borderId="19" xfId="0" applyFont="1" applyFill="1" applyBorder="1" applyAlignment="1">
      <alignment horizontal="center"/>
    </xf>
    <xf numFmtId="0" fontId="29" fillId="0" borderId="0" xfId="0" applyFont="1" applyFill="1"/>
    <xf numFmtId="0" fontId="26" fillId="0" borderId="0" xfId="0" applyFont="1" applyFill="1" applyAlignment="1">
      <alignment horizontal="left" vertical="center"/>
    </xf>
    <xf numFmtId="0" fontId="9" fillId="0" borderId="0" xfId="0" applyFont="1"/>
    <xf numFmtId="0" fontId="2" fillId="0" borderId="0" xfId="0" applyFont="1" applyFill="1" applyBorder="1" applyAlignment="1"/>
    <xf numFmtId="0" fontId="2" fillId="0" borderId="20" xfId="0" applyFont="1" applyFill="1" applyBorder="1" applyAlignment="1"/>
    <xf numFmtId="0" fontId="8" fillId="5" borderId="78" xfId="0" applyFont="1" applyFill="1" applyBorder="1" applyAlignment="1">
      <alignment vertical="center"/>
    </xf>
    <xf numFmtId="0" fontId="8" fillId="5" borderId="79" xfId="0" applyFont="1" applyFill="1" applyBorder="1" applyAlignment="1">
      <alignment vertical="center"/>
    </xf>
    <xf numFmtId="0" fontId="8" fillId="0" borderId="79" xfId="0" applyFont="1" applyFill="1" applyBorder="1" applyAlignment="1">
      <alignment vertical="center"/>
    </xf>
    <xf numFmtId="0" fontId="8" fillId="5" borderId="80" xfId="0" applyFont="1" applyFill="1" applyBorder="1" applyAlignment="1">
      <alignment vertical="center"/>
    </xf>
    <xf numFmtId="0" fontId="8" fillId="5" borderId="63" xfId="0" applyFont="1" applyFill="1" applyBorder="1" applyAlignment="1">
      <alignment vertical="center"/>
    </xf>
    <xf numFmtId="0" fontId="8" fillId="5" borderId="65" xfId="0" applyFont="1" applyFill="1" applyBorder="1" applyAlignment="1">
      <alignment vertical="center"/>
    </xf>
    <xf numFmtId="0" fontId="0" fillId="0" borderId="61" xfId="0" applyFill="1" applyBorder="1"/>
    <xf numFmtId="0" fontId="0" fillId="0" borderId="0" xfId="0" applyFill="1" applyBorder="1"/>
    <xf numFmtId="0" fontId="0" fillId="0" borderId="62" xfId="0" applyFill="1" applyBorder="1"/>
    <xf numFmtId="0" fontId="0" fillId="0" borderId="62" xfId="0" applyFill="1" applyBorder="1" applyAlignment="1"/>
    <xf numFmtId="0" fontId="0" fillId="0" borderId="61" xfId="0" applyFill="1" applyBorder="1" applyAlignment="1"/>
    <xf numFmtId="0" fontId="0" fillId="0" borderId="63" xfId="0" applyFill="1" applyBorder="1"/>
    <xf numFmtId="0" fontId="0" fillId="0" borderId="64" xfId="0" applyFill="1" applyBorder="1"/>
    <xf numFmtId="0" fontId="0" fillId="0" borderId="65" xfId="0" applyFill="1" applyBorder="1" applyAlignment="1"/>
    <xf numFmtId="49" fontId="9" fillId="0" borderId="41" xfId="0" applyNumberFormat="1" applyFont="1" applyFill="1" applyBorder="1" applyAlignment="1" applyProtection="1">
      <alignment horizontal="center" vertical="center" wrapText="1"/>
    </xf>
    <xf numFmtId="0" fontId="2" fillId="11" borderId="0" xfId="0" applyNumberFormat="1" applyFont="1" applyFill="1" applyAlignment="1" applyProtection="1">
      <alignment horizontal="center"/>
    </xf>
    <xf numFmtId="0" fontId="2" fillId="0" borderId="0" xfId="0" applyNumberFormat="1" applyFont="1" applyFill="1" applyAlignment="1" applyProtection="1">
      <alignment horizontal="center"/>
    </xf>
    <xf numFmtId="0" fontId="0" fillId="0" borderId="0" xfId="0" applyProtection="1"/>
    <xf numFmtId="0" fontId="0" fillId="12" borderId="0" xfId="0" applyFill="1" applyProtection="1"/>
    <xf numFmtId="0" fontId="2" fillId="12" borderId="0" xfId="0" applyNumberFormat="1" applyFont="1" applyFill="1" applyAlignment="1" applyProtection="1">
      <alignment horizontal="center"/>
    </xf>
    <xf numFmtId="0" fontId="2" fillId="0" borderId="24" xfId="0" applyNumberFormat="1" applyFont="1" applyFill="1" applyBorder="1" applyAlignment="1" applyProtection="1">
      <alignment horizontal="center" vertical="center" textRotation="90" wrapText="1"/>
    </xf>
    <xf numFmtId="0" fontId="9" fillId="5" borderId="41" xfId="0" applyFont="1" applyFill="1" applyBorder="1" applyAlignment="1" applyProtection="1">
      <alignment horizontal="center" vertical="center" textRotation="90" wrapText="1"/>
    </xf>
    <xf numFmtId="0" fontId="2" fillId="0" borderId="0" xfId="0" applyNumberFormat="1" applyFont="1" applyFill="1" applyBorder="1" applyAlignment="1" applyProtection="1">
      <alignment horizontal="center"/>
    </xf>
    <xf numFmtId="0" fontId="2" fillId="0" borderId="0" xfId="0" applyFont="1" applyBorder="1" applyProtection="1"/>
    <xf numFmtId="0" fontId="2" fillId="0" borderId="28" xfId="0" applyFont="1" applyBorder="1" applyProtection="1"/>
    <xf numFmtId="0" fontId="39" fillId="0" borderId="0" xfId="0" applyFont="1" applyAlignment="1" applyProtection="1">
      <alignment horizontal="left" vertical="center"/>
    </xf>
    <xf numFmtId="0" fontId="22" fillId="5" borderId="0" xfId="0" applyFont="1" applyFill="1" applyAlignment="1" applyProtection="1">
      <alignment horizontal="center" vertical="center"/>
    </xf>
    <xf numFmtId="3" fontId="39" fillId="5" borderId="0" xfId="0" applyNumberFormat="1" applyFont="1" applyFill="1" applyAlignment="1" applyProtection="1">
      <alignment horizontal="center" vertical="center"/>
    </xf>
    <xf numFmtId="0" fontId="39" fillId="5" borderId="0" xfId="0" applyFont="1" applyFill="1" applyAlignment="1" applyProtection="1">
      <alignment horizontal="center" vertical="center"/>
    </xf>
    <xf numFmtId="0" fontId="0" fillId="0" borderId="0" xfId="0" applyFill="1" applyProtection="1"/>
    <xf numFmtId="0" fontId="39" fillId="0" borderId="0" xfId="0" applyFont="1" applyAlignment="1" applyProtection="1">
      <alignment horizontal="center" vertical="center"/>
    </xf>
    <xf numFmtId="0" fontId="39" fillId="12" borderId="0" xfId="0" applyFont="1" applyFill="1" applyAlignment="1" applyProtection="1">
      <alignment horizontal="left" vertical="center"/>
    </xf>
    <xf numFmtId="0" fontId="39" fillId="12" borderId="0" xfId="0" applyFont="1" applyFill="1" applyAlignment="1" applyProtection="1">
      <alignment horizontal="center" vertical="center"/>
    </xf>
    <xf numFmtId="0" fontId="2" fillId="13" borderId="0" xfId="0" applyNumberFormat="1" applyFont="1" applyFill="1" applyAlignment="1" applyProtection="1">
      <alignment horizontal="center"/>
    </xf>
    <xf numFmtId="0" fontId="9" fillId="15" borderId="81" xfId="0" applyFont="1" applyFill="1" applyBorder="1" applyAlignment="1" applyProtection="1">
      <alignment horizontal="center" vertical="center" textRotation="90" wrapText="1"/>
    </xf>
    <xf numFmtId="0" fontId="0" fillId="15" borderId="0" xfId="0" applyFill="1" applyProtection="1"/>
    <xf numFmtId="0" fontId="8" fillId="0" borderId="25"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14" borderId="24" xfId="0" applyFont="1" applyFill="1" applyBorder="1" applyAlignment="1" applyProtection="1">
      <alignment horizontal="center" vertical="center" wrapText="1"/>
    </xf>
    <xf numFmtId="0" fontId="8" fillId="14" borderId="25" xfId="0" applyFont="1" applyFill="1" applyBorder="1" applyAlignment="1" applyProtection="1">
      <alignment horizontal="center" vertical="center" wrapText="1"/>
    </xf>
    <xf numFmtId="0" fontId="2" fillId="13" borderId="28" xfId="0" applyFont="1" applyFill="1" applyBorder="1" applyProtection="1"/>
    <xf numFmtId="0" fontId="9" fillId="5" borderId="29" xfId="0" applyFont="1" applyFill="1" applyBorder="1" applyAlignment="1" applyProtection="1">
      <alignment horizontal="center" vertical="center" textRotation="90" wrapText="1"/>
    </xf>
    <xf numFmtId="0" fontId="2" fillId="16" borderId="28" xfId="0" applyFont="1" applyFill="1" applyBorder="1" applyProtection="1"/>
    <xf numFmtId="2" fontId="2" fillId="0" borderId="0" xfId="0" applyNumberFormat="1" applyFont="1" applyFill="1" applyBorder="1" applyAlignment="1" applyProtection="1">
      <alignment horizontal="center"/>
    </xf>
    <xf numFmtId="0" fontId="2" fillId="16" borderId="0" xfId="0" applyNumberFormat="1" applyFont="1" applyFill="1" applyAlignment="1" applyProtection="1">
      <alignment horizontal="center"/>
    </xf>
    <xf numFmtId="0" fontId="2" fillId="13" borderId="0" xfId="0" applyNumberFormat="1" applyFont="1" applyFill="1" applyBorder="1" applyAlignment="1" applyProtection="1">
      <alignment horizontal="center"/>
    </xf>
    <xf numFmtId="0" fontId="2" fillId="16" borderId="31" xfId="0" applyFont="1" applyFill="1" applyBorder="1" applyProtection="1"/>
    <xf numFmtId="0" fontId="9" fillId="0" borderId="0" xfId="0" applyFont="1" applyFill="1" applyBorder="1" applyAlignment="1" applyProtection="1">
      <alignment horizontal="justify" vertical="center" wrapText="1"/>
    </xf>
    <xf numFmtId="0" fontId="8" fillId="0" borderId="24" xfId="0" applyFont="1" applyBorder="1" applyAlignment="1" applyProtection="1">
      <alignment horizontal="center" vertical="center" wrapText="1"/>
    </xf>
    <xf numFmtId="0" fontId="8" fillId="0" borderId="0" xfId="0" applyFont="1" applyFill="1" applyAlignment="1" applyProtection="1">
      <alignment horizontal="justify" vertical="top" wrapText="1"/>
    </xf>
    <xf numFmtId="0" fontId="2" fillId="17" borderId="0" xfId="0" applyNumberFormat="1" applyFont="1" applyFill="1" applyAlignment="1" applyProtection="1">
      <alignment horizontal="center"/>
    </xf>
    <xf numFmtId="0" fontId="2" fillId="18" borderId="0" xfId="0" applyNumberFormat="1" applyFont="1" applyFill="1" applyAlignment="1" applyProtection="1">
      <alignment horizontal="center"/>
    </xf>
    <xf numFmtId="0" fontId="2" fillId="13" borderId="31" xfId="0" applyFont="1" applyFill="1" applyBorder="1" applyProtection="1"/>
    <xf numFmtId="0" fontId="2" fillId="13" borderId="0" xfId="0" applyFont="1" applyFill="1" applyBorder="1" applyProtection="1"/>
    <xf numFmtId="0" fontId="2" fillId="16" borderId="0" xfId="0" applyFont="1" applyFill="1" applyBorder="1" applyProtection="1"/>
    <xf numFmtId="0" fontId="9" fillId="5" borderId="0" xfId="0" applyFont="1" applyFill="1" applyBorder="1" applyAlignment="1" applyProtection="1">
      <alignment horizontal="center" vertical="center" textRotation="90" wrapText="1"/>
    </xf>
    <xf numFmtId="0" fontId="0" fillId="19" borderId="0" xfId="0" applyFill="1"/>
    <xf numFmtId="0" fontId="0" fillId="20" borderId="24" xfId="0" applyFill="1" applyBorder="1" applyProtection="1"/>
    <xf numFmtId="0" fontId="0" fillId="5" borderId="24" xfId="0" applyFont="1" applyFill="1" applyBorder="1" applyAlignment="1" applyProtection="1">
      <alignment vertical="center"/>
    </xf>
    <xf numFmtId="49" fontId="0" fillId="5" borderId="24" xfId="0" applyNumberFormat="1" applyFill="1" applyBorder="1" applyAlignment="1" applyProtection="1">
      <alignment vertical="center"/>
    </xf>
    <xf numFmtId="0" fontId="43" fillId="7" borderId="24" xfId="0" applyFont="1" applyFill="1" applyBorder="1" applyAlignment="1" applyProtection="1">
      <alignment horizontal="left" vertical="center" wrapText="1"/>
    </xf>
    <xf numFmtId="0" fontId="43" fillId="24" borderId="24" xfId="0" applyFont="1" applyFill="1" applyBorder="1" applyAlignment="1" applyProtection="1">
      <alignment vertical="center" wrapText="1"/>
    </xf>
    <xf numFmtId="0" fontId="0" fillId="26" borderId="0" xfId="0" applyFill="1" applyProtection="1"/>
    <xf numFmtId="0" fontId="26" fillId="0" borderId="0" xfId="0" applyFont="1" applyFill="1" applyAlignment="1" applyProtection="1">
      <alignment horizontal="left" vertical="center"/>
    </xf>
    <xf numFmtId="0" fontId="29" fillId="0" borderId="0" xfId="0" applyFont="1" applyFill="1" applyProtection="1"/>
    <xf numFmtId="0" fontId="12" fillId="0" borderId="0" xfId="0" applyFont="1" applyFill="1" applyProtection="1"/>
    <xf numFmtId="0" fontId="12" fillId="0" borderId="0" xfId="0" applyFont="1" applyFill="1" applyAlignment="1" applyProtection="1">
      <alignment horizontal="center" vertical="center"/>
    </xf>
    <xf numFmtId="0" fontId="12" fillId="0" borderId="0" xfId="0" applyNumberFormat="1" applyFont="1" applyProtection="1"/>
    <xf numFmtId="0" fontId="29" fillId="0" borderId="29" xfId="0" applyFont="1" applyFill="1" applyBorder="1" applyProtection="1"/>
    <xf numFmtId="0" fontId="28" fillId="0" borderId="29" xfId="0" applyFont="1" applyFill="1" applyBorder="1" applyAlignment="1" applyProtection="1">
      <alignment horizontal="justify" vertical="top" wrapText="1"/>
    </xf>
    <xf numFmtId="0" fontId="12" fillId="0" borderId="32" xfId="0" applyFont="1" applyFill="1" applyBorder="1" applyAlignment="1" applyProtection="1">
      <alignment vertical="center"/>
    </xf>
    <xf numFmtId="0" fontId="37" fillId="7" borderId="24" xfId="0" applyFont="1" applyFill="1" applyBorder="1" applyAlignment="1" applyProtection="1">
      <alignment horizontal="left"/>
    </xf>
    <xf numFmtId="0" fontId="37" fillId="7" borderId="24" xfId="0" applyFont="1" applyFill="1" applyBorder="1" applyProtection="1"/>
    <xf numFmtId="0" fontId="12" fillId="0" borderId="40" xfId="0" applyFont="1" applyFill="1" applyBorder="1" applyProtection="1"/>
    <xf numFmtId="0" fontId="0" fillId="0" borderId="40" xfId="0" applyBorder="1" applyAlignment="1" applyProtection="1">
      <alignment horizontal="center"/>
    </xf>
    <xf numFmtId="0" fontId="0" fillId="0" borderId="40" xfId="0" applyBorder="1" applyProtection="1"/>
    <xf numFmtId="49" fontId="42" fillId="0" borderId="24" xfId="0" applyNumberFormat="1" applyFont="1" applyFill="1" applyBorder="1" applyAlignment="1" applyProtection="1">
      <alignment horizontal="left"/>
    </xf>
    <xf numFmtId="49" fontId="42" fillId="7" borderId="24" xfId="0" applyNumberFormat="1" applyFont="1" applyFill="1" applyBorder="1" applyAlignment="1" applyProtection="1">
      <alignment horizontal="left"/>
    </xf>
    <xf numFmtId="0" fontId="42" fillId="0" borderId="24" xfId="0" applyFont="1" applyBorder="1" applyProtection="1"/>
    <xf numFmtId="0" fontId="42" fillId="7" borderId="24" xfId="0" applyFont="1" applyFill="1" applyBorder="1" applyAlignment="1" applyProtection="1">
      <alignment horizontal="left"/>
    </xf>
    <xf numFmtId="49" fontId="42" fillId="0" borderId="24" xfId="0" applyNumberFormat="1" applyFont="1" applyBorder="1" applyProtection="1"/>
    <xf numFmtId="0" fontId="12" fillId="0" borderId="0" xfId="0" applyFont="1" applyFill="1" applyAlignment="1" applyProtection="1">
      <alignment horizontal="center"/>
    </xf>
    <xf numFmtId="0" fontId="8" fillId="0" borderId="0" xfId="0" applyFont="1" applyFill="1" applyAlignment="1" applyProtection="1">
      <alignment vertical="center" wrapText="1"/>
    </xf>
    <xf numFmtId="0" fontId="31" fillId="0" borderId="40" xfId="0" applyFont="1" applyFill="1" applyBorder="1" applyAlignment="1" applyProtection="1">
      <alignment horizontal="center" vertical="center"/>
    </xf>
    <xf numFmtId="0" fontId="0" fillId="0" borderId="81" xfId="0" applyBorder="1" applyProtection="1"/>
    <xf numFmtId="0" fontId="0" fillId="0" borderId="81" xfId="0" applyBorder="1" applyAlignment="1" applyProtection="1">
      <alignment horizontal="center"/>
    </xf>
    <xf numFmtId="49" fontId="9" fillId="0" borderId="0" xfId="0" applyNumberFormat="1" applyFont="1" applyFill="1" applyAlignment="1" applyProtection="1">
      <alignment horizontal="center" vertical="center"/>
    </xf>
    <xf numFmtId="0" fontId="9" fillId="0" borderId="41" xfId="0" applyFont="1" applyFill="1" applyBorder="1" applyAlignment="1" applyProtection="1">
      <alignment horizontal="center" vertical="center"/>
    </xf>
    <xf numFmtId="0" fontId="8" fillId="0" borderId="24"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xf>
    <xf numFmtId="0" fontId="42" fillId="0" borderId="81" xfId="0" applyFont="1" applyFill="1" applyBorder="1" applyProtection="1"/>
    <xf numFmtId="49" fontId="9" fillId="0" borderId="24" xfId="0" applyNumberFormat="1" applyFont="1" applyFill="1" applyBorder="1" applyAlignment="1" applyProtection="1">
      <alignment horizontal="center" vertical="center"/>
    </xf>
    <xf numFmtId="0" fontId="12" fillId="15" borderId="0" xfId="0" applyFont="1" applyFill="1" applyProtection="1"/>
    <xf numFmtId="49" fontId="42" fillId="12" borderId="24" xfId="0" applyNumberFormat="1" applyFont="1" applyFill="1" applyBorder="1" applyAlignment="1" applyProtection="1">
      <alignment horizontal="left"/>
    </xf>
    <xf numFmtId="0" fontId="42" fillId="12" borderId="24" xfId="0" applyFont="1" applyFill="1" applyBorder="1" applyProtection="1"/>
    <xf numFmtId="0" fontId="42" fillId="12" borderId="24" xfId="0" applyFont="1" applyFill="1" applyBorder="1" applyAlignment="1" applyProtection="1">
      <alignment horizontal="left"/>
    </xf>
    <xf numFmtId="49" fontId="42" fillId="23" borderId="24" xfId="0" applyNumberFormat="1" applyFont="1" applyFill="1" applyBorder="1" applyAlignment="1" applyProtection="1">
      <alignment horizontal="left"/>
    </xf>
    <xf numFmtId="0" fontId="42" fillId="23" borderId="24" xfId="0" applyFont="1" applyFill="1" applyBorder="1" applyProtection="1"/>
    <xf numFmtId="0" fontId="42" fillId="5" borderId="24" xfId="0" applyFont="1" applyFill="1" applyBorder="1" applyProtection="1"/>
    <xf numFmtId="0" fontId="12" fillId="0" borderId="0" xfId="0" applyNumberFormat="1" applyFont="1" applyFill="1" applyProtection="1"/>
    <xf numFmtId="0" fontId="0" fillId="0" borderId="41" xfId="0" applyBorder="1" applyProtection="1"/>
    <xf numFmtId="0" fontId="42" fillId="23" borderId="24" xfId="0" applyFont="1" applyFill="1" applyBorder="1" applyAlignment="1" applyProtection="1">
      <alignment horizontal="left"/>
    </xf>
    <xf numFmtId="0" fontId="0" fillId="23" borderId="24" xfId="0" applyNumberFormat="1" applyFont="1" applyFill="1" applyBorder="1" applyProtection="1"/>
    <xf numFmtId="0" fontId="42" fillId="25" borderId="24" xfId="0" applyFont="1" applyFill="1" applyBorder="1" applyProtection="1"/>
    <xf numFmtId="0" fontId="9" fillId="0" borderId="26"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0" fillId="10" borderId="0" xfId="0" applyFill="1" applyProtection="1"/>
    <xf numFmtId="0" fontId="12" fillId="0" borderId="29" xfId="0" applyFont="1" applyFill="1" applyBorder="1" applyProtection="1"/>
    <xf numFmtId="0" fontId="12" fillId="0" borderId="32" xfId="0" applyFont="1" applyFill="1" applyBorder="1" applyProtection="1"/>
    <xf numFmtId="0" fontId="12" fillId="0" borderId="32" xfId="0" applyFont="1" applyBorder="1" applyProtection="1"/>
    <xf numFmtId="0" fontId="8" fillId="0" borderId="0" xfId="0" applyFont="1" applyFill="1" applyAlignment="1" applyProtection="1">
      <alignment horizontal="center" vertical="top"/>
    </xf>
    <xf numFmtId="0" fontId="12" fillId="0" borderId="0" xfId="0" applyFont="1" applyFill="1" applyAlignment="1" applyProtection="1">
      <alignment horizontal="center" vertical="top"/>
    </xf>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2" fillId="0" borderId="0" xfId="0" applyFont="1" applyBorder="1" applyAlignment="1" applyProtection="1">
      <alignment horizontal="justify" vertical="center"/>
    </xf>
    <xf numFmtId="0" fontId="11" fillId="0" borderId="0" xfId="0" applyFont="1" applyFill="1" applyAlignment="1" applyProtection="1">
      <alignment horizontal="justify" vertical="center"/>
    </xf>
    <xf numFmtId="0" fontId="8" fillId="0" borderId="0" xfId="0" applyFont="1" applyFill="1" applyAlignment="1" applyProtection="1">
      <alignment horizontal="left" vertical="center"/>
    </xf>
    <xf numFmtId="0" fontId="12" fillId="0" borderId="29" xfId="0" applyFont="1" applyBorder="1" applyProtection="1"/>
    <xf numFmtId="49" fontId="2" fillId="0" borderId="24" xfId="0" applyNumberFormat="1" applyFont="1" applyFill="1" applyBorder="1" applyAlignment="1" applyProtection="1">
      <alignment horizontal="center" vertical="center"/>
    </xf>
    <xf numFmtId="0" fontId="15" fillId="0" borderId="0" xfId="0" applyFont="1" applyAlignment="1" applyProtection="1">
      <alignment horizontal="right" vertical="center" wrapText="1"/>
    </xf>
    <xf numFmtId="0" fontId="8" fillId="0" borderId="0" xfId="0" applyFont="1" applyFill="1" applyAlignment="1" applyProtection="1">
      <alignment horizontal="justify" vertical="top"/>
    </xf>
    <xf numFmtId="0" fontId="2" fillId="0" borderId="24" xfId="0" applyFont="1" applyFill="1" applyBorder="1" applyAlignment="1" applyProtection="1">
      <alignment horizontal="center" vertical="center" textRotation="90" wrapText="1"/>
    </xf>
    <xf numFmtId="49"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xf>
    <xf numFmtId="0" fontId="2" fillId="0" borderId="20" xfId="0" applyFont="1" applyFill="1" applyBorder="1" applyAlignment="1" applyProtection="1">
      <alignment horizontal="justify" vertical="center" wrapText="1"/>
    </xf>
    <xf numFmtId="0" fontId="15" fillId="0" borderId="20" xfId="0" applyFont="1" applyFill="1" applyBorder="1" applyAlignment="1" applyProtection="1">
      <alignment horizontal="right" vertical="center" wrapText="1"/>
    </xf>
    <xf numFmtId="0" fontId="0" fillId="13" borderId="0" xfId="0" applyFill="1" applyProtection="1"/>
    <xf numFmtId="0" fontId="11" fillId="0" borderId="0" xfId="0" applyFont="1" applyFill="1" applyAlignment="1" applyProtection="1">
      <alignment horizontal="justify" vertical="center" wrapText="1"/>
    </xf>
    <xf numFmtId="49" fontId="2" fillId="0" borderId="50" xfId="0" applyNumberFormat="1" applyFont="1" applyBorder="1" applyAlignment="1" applyProtection="1">
      <alignment horizontal="center" vertical="center" wrapText="1"/>
    </xf>
    <xf numFmtId="49" fontId="2" fillId="0" borderId="42" xfId="0" applyNumberFormat="1" applyFont="1" applyBorder="1" applyAlignment="1" applyProtection="1">
      <alignment horizontal="center" vertical="center" wrapText="1"/>
    </xf>
    <xf numFmtId="0" fontId="12" fillId="0" borderId="0" xfId="0" applyFont="1" applyProtection="1"/>
    <xf numFmtId="0" fontId="2" fillId="0" borderId="0"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12" fillId="0" borderId="0" xfId="0" applyFont="1" applyFill="1" applyBorder="1" applyProtection="1"/>
    <xf numFmtId="0" fontId="8" fillId="0" borderId="0" xfId="0" applyFont="1" applyFill="1" applyAlignment="1" applyProtection="1">
      <alignment vertical="top"/>
    </xf>
    <xf numFmtId="0" fontId="10" fillId="0" borderId="0" xfId="0" applyFont="1" applyFill="1" applyAlignment="1" applyProtection="1">
      <alignment horizontal="justify" vertical="top" wrapText="1"/>
    </xf>
    <xf numFmtId="49" fontId="9" fillId="0" borderId="50" xfId="0" applyNumberFormat="1" applyFont="1" applyFill="1" applyBorder="1" applyAlignment="1" applyProtection="1">
      <alignment horizontal="center" vertical="center"/>
    </xf>
    <xf numFmtId="49" fontId="9" fillId="0" borderId="42" xfId="0" applyNumberFormat="1" applyFont="1" applyFill="1" applyBorder="1" applyAlignment="1" applyProtection="1">
      <alignment horizontal="center" vertical="center"/>
    </xf>
    <xf numFmtId="0" fontId="12" fillId="0" borderId="24" xfId="0" applyFont="1" applyBorder="1" applyProtection="1"/>
    <xf numFmtId="3" fontId="12" fillId="0" borderId="24" xfId="0" applyNumberFormat="1" applyFont="1" applyBorder="1" applyProtection="1"/>
    <xf numFmtId="0" fontId="12" fillId="12" borderId="24" xfId="0" applyFont="1" applyFill="1" applyBorder="1" applyProtection="1"/>
    <xf numFmtId="0" fontId="12" fillId="12" borderId="81" xfId="0" applyFont="1" applyFill="1" applyBorder="1" applyProtection="1"/>
    <xf numFmtId="49" fontId="9" fillId="0" borderId="0" xfId="0" applyNumberFormat="1" applyFont="1" applyFill="1" applyBorder="1" applyAlignment="1" applyProtection="1">
      <alignment horizontal="center" vertical="center"/>
    </xf>
    <xf numFmtId="0" fontId="9" fillId="0" borderId="20" xfId="0" applyFont="1" applyFill="1" applyBorder="1" applyAlignment="1" applyProtection="1">
      <alignment horizontal="justify" vertical="center" wrapText="1"/>
    </xf>
    <xf numFmtId="0" fontId="0" fillId="0" borderId="0" xfId="0" applyBorder="1" applyProtection="1"/>
    <xf numFmtId="0" fontId="9" fillId="0" borderId="0" xfId="0" applyFont="1" applyFill="1" applyBorder="1" applyAlignment="1" applyProtection="1">
      <alignment vertical="center" wrapText="1"/>
    </xf>
    <xf numFmtId="49" fontId="2" fillId="0" borderId="24" xfId="0" applyNumberFormat="1" applyFont="1" applyFill="1" applyBorder="1" applyAlignment="1" applyProtection="1">
      <alignment horizontal="center" vertical="center" wrapText="1"/>
    </xf>
    <xf numFmtId="0" fontId="17" fillId="0" borderId="0" xfId="0" applyFont="1" applyFill="1" applyProtection="1"/>
    <xf numFmtId="0" fontId="2" fillId="0" borderId="31" xfId="0" applyFont="1" applyFill="1" applyBorder="1" applyAlignment="1" applyProtection="1">
      <alignment horizontal="center" vertical="center" textRotation="90" wrapText="1"/>
    </xf>
    <xf numFmtId="0" fontId="0" fillId="16" borderId="0" xfId="0" applyFill="1" applyProtection="1"/>
    <xf numFmtId="0" fontId="8" fillId="0" borderId="0" xfId="0" applyFont="1" applyFill="1" applyBorder="1" applyAlignment="1" applyProtection="1">
      <alignment vertical="center" wrapText="1"/>
    </xf>
    <xf numFmtId="49" fontId="2" fillId="0" borderId="42" xfId="0" applyNumberFormat="1" applyFont="1" applyFill="1" applyBorder="1" applyAlignment="1" applyProtection="1">
      <alignment horizontal="center" vertical="center"/>
    </xf>
    <xf numFmtId="0" fontId="2" fillId="0" borderId="0" xfId="0" applyFont="1" applyFill="1" applyProtection="1"/>
    <xf numFmtId="0" fontId="14" fillId="0" borderId="29" xfId="0" applyFont="1" applyBorder="1" applyAlignment="1" applyProtection="1">
      <alignment horizontal="justify" vertical="center"/>
    </xf>
    <xf numFmtId="0" fontId="2" fillId="0" borderId="32" xfId="0" applyFont="1" applyBorder="1" applyProtection="1"/>
    <xf numFmtId="0" fontId="2" fillId="0" borderId="32" xfId="0" applyFont="1" applyFill="1" applyBorder="1" applyProtection="1"/>
    <xf numFmtId="49"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justify" vertical="center" wrapText="1"/>
    </xf>
    <xf numFmtId="0" fontId="8" fillId="0" borderId="24" xfId="0" applyNumberFormat="1" applyFont="1" applyFill="1" applyBorder="1" applyAlignment="1" applyProtection="1">
      <alignment horizontal="center" vertical="center" wrapText="1"/>
    </xf>
    <xf numFmtId="0" fontId="12" fillId="0" borderId="51" xfId="0" applyFont="1" applyFill="1" applyBorder="1" applyProtection="1"/>
    <xf numFmtId="0" fontId="12" fillId="0" borderId="47" xfId="0" applyFont="1" applyFill="1" applyBorder="1" applyProtection="1"/>
    <xf numFmtId="0" fontId="2" fillId="0" borderId="0" xfId="0" applyFont="1" applyFill="1" applyBorder="1" applyAlignment="1" applyProtection="1">
      <alignment vertical="center" wrapText="1"/>
    </xf>
    <xf numFmtId="0" fontId="10" fillId="0" borderId="0" xfId="0" applyFont="1" applyFill="1" applyAlignment="1" applyProtection="1">
      <alignment horizontal="center" vertical="top"/>
    </xf>
    <xf numFmtId="0" fontId="27" fillId="0" borderId="0" xfId="0" applyFont="1" applyFill="1" applyAlignment="1" applyProtection="1">
      <alignment horizontal="center" vertical="top"/>
    </xf>
    <xf numFmtId="0" fontId="8" fillId="0" borderId="0" xfId="0" applyFont="1" applyAlignment="1" applyProtection="1">
      <alignment horizontal="justify" vertical="top" wrapText="1"/>
    </xf>
    <xf numFmtId="0" fontId="12" fillId="0" borderId="0" xfId="0" applyFont="1" applyFill="1" applyAlignment="1" applyProtection="1">
      <alignment wrapText="1"/>
    </xf>
    <xf numFmtId="0" fontId="2" fillId="0" borderId="32" xfId="0" applyFont="1" applyBorder="1" applyAlignment="1" applyProtection="1">
      <alignment horizontal="justify"/>
    </xf>
    <xf numFmtId="0" fontId="2" fillId="0" borderId="29" xfId="0" applyFont="1" applyBorder="1" applyProtection="1"/>
    <xf numFmtId="0" fontId="0" fillId="0" borderId="0" xfId="0" applyAlignment="1" applyProtection="1">
      <alignment horizontal="center" vertical="center" textRotation="90" wrapText="1"/>
    </xf>
    <xf numFmtId="0" fontId="0" fillId="0" borderId="0" xfId="0" applyAlignment="1" applyProtection="1">
      <alignment horizontal="center" vertical="center" textRotation="90"/>
    </xf>
    <xf numFmtId="0" fontId="28" fillId="0" borderId="32" xfId="0" applyFont="1" applyFill="1" applyBorder="1" applyAlignment="1" applyProtection="1">
      <alignment horizontal="justify" vertical="center"/>
    </xf>
    <xf numFmtId="49" fontId="9" fillId="0" borderId="0" xfId="0" applyNumberFormat="1"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vertical="center"/>
    </xf>
    <xf numFmtId="0" fontId="8" fillId="0" borderId="0" xfId="0" applyFont="1" applyFill="1" applyAlignment="1" applyProtection="1">
      <alignment vertical="center"/>
    </xf>
    <xf numFmtId="0" fontId="16" fillId="0" borderId="0" xfId="0" applyFont="1" applyFill="1" applyAlignment="1" applyProtection="1">
      <alignment vertical="center"/>
    </xf>
    <xf numFmtId="0" fontId="16" fillId="0" borderId="0" xfId="0" applyFont="1" applyFill="1" applyProtection="1"/>
    <xf numFmtId="0" fontId="12" fillId="0" borderId="0" xfId="0" applyFont="1" applyFill="1" applyAlignment="1" applyProtection="1">
      <alignment horizontal="left" vertical="center"/>
    </xf>
    <xf numFmtId="0" fontId="8" fillId="0" borderId="27" xfId="0" applyFont="1" applyFill="1" applyBorder="1" applyAlignment="1" applyProtection="1">
      <alignment vertical="center" textRotation="90"/>
    </xf>
    <xf numFmtId="0" fontId="8" fillId="0" borderId="24" xfId="0" applyFont="1" applyFill="1" applyBorder="1" applyAlignment="1" applyProtection="1">
      <alignment vertical="center" textRotation="90"/>
    </xf>
    <xf numFmtId="0" fontId="8" fillId="0" borderId="26" xfId="0" applyFont="1" applyFill="1" applyBorder="1" applyAlignment="1" applyProtection="1">
      <alignment horizontal="center" vertical="center" textRotation="90" wrapText="1"/>
    </xf>
    <xf numFmtId="0" fontId="2" fillId="0" borderId="24" xfId="0" applyFont="1" applyFill="1" applyBorder="1" applyAlignment="1" applyProtection="1">
      <alignment horizontal="center" vertical="center" textRotation="90"/>
    </xf>
    <xf numFmtId="0" fontId="8" fillId="0" borderId="24" xfId="0" applyFont="1" applyFill="1" applyBorder="1" applyAlignment="1" applyProtection="1">
      <alignment horizontal="center" vertical="center" textRotation="90" wrapText="1"/>
    </xf>
    <xf numFmtId="0" fontId="38" fillId="0" borderId="24" xfId="0" applyFont="1" applyBorder="1" applyAlignment="1" applyProtection="1">
      <alignment horizontal="center" vertical="center" wrapText="1"/>
    </xf>
    <xf numFmtId="0" fontId="2" fillId="0" borderId="25" xfId="0" applyFont="1" applyFill="1" applyBorder="1" applyAlignment="1" applyProtection="1">
      <alignment vertical="center" textRotation="90" wrapText="1"/>
    </xf>
    <xf numFmtId="0" fontId="20" fillId="0" borderId="0" xfId="0" applyFont="1" applyFill="1" applyProtection="1"/>
    <xf numFmtId="0" fontId="37" fillId="0" borderId="0" xfId="0" applyFont="1" applyProtection="1"/>
    <xf numFmtId="0" fontId="8" fillId="0" borderId="0" xfId="0" applyFont="1" applyFill="1" applyBorder="1" applyAlignment="1" applyProtection="1">
      <alignment vertical="center"/>
    </xf>
    <xf numFmtId="0" fontId="16" fillId="0" borderId="0" xfId="0" applyFont="1" applyFill="1" applyAlignment="1" applyProtection="1">
      <alignment horizontal="left" vertical="center"/>
    </xf>
    <xf numFmtId="0" fontId="16" fillId="0" borderId="0" xfId="0" applyFont="1" applyFill="1" applyAlignment="1" applyProtection="1">
      <alignment horizontal="left"/>
    </xf>
    <xf numFmtId="0" fontId="0" fillId="17" borderId="0" xfId="0" applyFill="1" applyProtection="1"/>
    <xf numFmtId="0" fontId="20" fillId="0" borderId="0" xfId="0" applyFont="1" applyProtection="1"/>
    <xf numFmtId="0" fontId="8" fillId="0" borderId="36"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38" fillId="0" borderId="26" xfId="0" applyNumberFormat="1" applyFont="1" applyFill="1" applyBorder="1" applyAlignment="1" applyProtection="1">
      <alignment horizontal="center" vertical="center" wrapText="1"/>
      <protection locked="0"/>
    </xf>
    <xf numFmtId="0" fontId="38" fillId="0" borderId="24" xfId="0" applyNumberFormat="1"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protection locked="0"/>
    </xf>
    <xf numFmtId="0" fontId="16" fillId="0" borderId="24"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3" fillId="0" borderId="0" xfId="1" applyFont="1" applyFill="1" applyAlignment="1">
      <alignment vertical="center" wrapText="1"/>
    </xf>
    <xf numFmtId="0" fontId="1" fillId="0" borderId="0" xfId="0" applyFont="1" applyAlignment="1">
      <alignment horizontal="center" wrapText="1"/>
    </xf>
    <xf numFmtId="0" fontId="12"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0" xfId="1" applyFont="1" applyFill="1" applyAlignment="1">
      <alignment horizontal="justify" vertical="center" wrapText="1"/>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top" wrapText="1"/>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0" borderId="0" xfId="0" applyFont="1" applyFill="1" applyBorder="1" applyAlignment="1" applyProtection="1">
      <alignment horizontal="justify" vertical="center" wrapText="1"/>
    </xf>
    <xf numFmtId="0" fontId="9" fillId="0" borderId="0" xfId="0" applyFont="1" applyAlignment="1">
      <alignment horizontal="justify" vertical="center" wrapText="1"/>
    </xf>
    <xf numFmtId="0" fontId="9" fillId="0" borderId="0" xfId="0" applyFont="1" applyFill="1" applyAlignment="1">
      <alignment horizontal="justify" vertical="center" wrapText="1"/>
    </xf>
    <xf numFmtId="0" fontId="2" fillId="0" borderId="0" xfId="0" applyFont="1" applyAlignment="1">
      <alignment horizontal="justify" vertical="center" wrapText="1"/>
    </xf>
    <xf numFmtId="0" fontId="5" fillId="2" borderId="8" xfId="0" applyFont="1" applyFill="1" applyBorder="1" applyAlignment="1">
      <alignment horizontal="justify" vertical="top"/>
    </xf>
    <xf numFmtId="0" fontId="5" fillId="2" borderId="8" xfId="0" applyFont="1" applyFill="1" applyBorder="1" applyAlignment="1">
      <alignment horizontal="justify" vertical="top" wrapText="1"/>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0" fillId="0" borderId="0" xfId="0" applyAlignment="1">
      <alignment horizontal="center" vertical="center"/>
    </xf>
    <xf numFmtId="0" fontId="4" fillId="0" borderId="0" xfId="1" applyFont="1" applyAlignment="1">
      <alignment horizontal="right" vertical="center"/>
    </xf>
    <xf numFmtId="0" fontId="2" fillId="5" borderId="64" xfId="0" applyFont="1" applyFill="1" applyBorder="1" applyAlignment="1" applyProtection="1">
      <alignment horizontal="justify" vertical="center" wrapText="1"/>
      <protection locked="0"/>
    </xf>
    <xf numFmtId="0" fontId="2" fillId="0" borderId="25" xfId="0" applyFont="1" applyFill="1" applyBorder="1" applyAlignment="1">
      <alignment horizontal="center"/>
    </xf>
    <xf numFmtId="0" fontId="2" fillId="0" borderId="19" xfId="0" applyFont="1" applyFill="1" applyBorder="1" applyAlignment="1">
      <alignment horizontal="center"/>
    </xf>
    <xf numFmtId="0" fontId="2" fillId="0" borderId="26" xfId="0" applyFont="1" applyFill="1" applyBorder="1" applyAlignment="1">
      <alignment horizontal="center"/>
    </xf>
    <xf numFmtId="0" fontId="0" fillId="0" borderId="27" xfId="0" applyFill="1" applyBorder="1" applyAlignment="1">
      <alignment horizontal="center"/>
    </xf>
    <xf numFmtId="0" fontId="0" fillId="0" borderId="20"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18" xfId="0" applyFill="1" applyBorder="1" applyAlignment="1">
      <alignment horizontal="center"/>
    </xf>
    <xf numFmtId="0" fontId="0" fillId="0" borderId="35" xfId="0" applyFill="1" applyBorder="1" applyAlignment="1">
      <alignment horizontal="center"/>
    </xf>
    <xf numFmtId="0" fontId="7" fillId="6" borderId="53" xfId="0" applyFont="1" applyFill="1" applyBorder="1" applyAlignment="1">
      <alignment horizontal="center"/>
    </xf>
    <xf numFmtId="0" fontId="7" fillId="6" borderId="54" xfId="0" applyFont="1" applyFill="1" applyBorder="1" applyAlignment="1">
      <alignment horizontal="center"/>
    </xf>
    <xf numFmtId="0" fontId="7" fillId="6" borderId="55" xfId="0" applyFont="1" applyFill="1" applyBorder="1" applyAlignment="1">
      <alignment horizontal="center"/>
    </xf>
    <xf numFmtId="0" fontId="7" fillId="6" borderId="56" xfId="0" applyFont="1" applyFill="1" applyBorder="1" applyAlignment="1">
      <alignment horizontal="center"/>
    </xf>
    <xf numFmtId="0" fontId="7" fillId="6" borderId="57" xfId="0" applyFont="1" applyFill="1" applyBorder="1" applyAlignment="1">
      <alignment horizontal="center"/>
    </xf>
    <xf numFmtId="0" fontId="7" fillId="6" borderId="58" xfId="0" applyFont="1" applyFill="1" applyBorder="1" applyAlignment="1">
      <alignment horizontal="center"/>
    </xf>
    <xf numFmtId="0" fontId="11" fillId="5" borderId="54"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0" fillId="0" borderId="27" xfId="0" applyFill="1" applyBorder="1" applyAlignment="1">
      <alignment horizontal="center" wrapText="1"/>
    </xf>
    <xf numFmtId="0" fontId="7" fillId="9" borderId="53" xfId="0" applyFont="1" applyFill="1" applyBorder="1" applyAlignment="1">
      <alignment horizontal="center"/>
    </xf>
    <xf numFmtId="0" fontId="7" fillId="9" borderId="54" xfId="0" applyFont="1" applyFill="1" applyBorder="1" applyAlignment="1">
      <alignment horizontal="center"/>
    </xf>
    <xf numFmtId="0" fontId="7" fillId="9" borderId="55" xfId="0" applyFont="1" applyFill="1" applyBorder="1" applyAlignment="1">
      <alignment horizontal="center"/>
    </xf>
    <xf numFmtId="0" fontId="7" fillId="9" borderId="56" xfId="0" applyFont="1" applyFill="1" applyBorder="1" applyAlignment="1">
      <alignment horizontal="center"/>
    </xf>
    <xf numFmtId="0" fontId="7" fillId="9" borderId="57" xfId="0" applyFont="1" applyFill="1" applyBorder="1" applyAlignment="1">
      <alignment horizontal="center"/>
    </xf>
    <xf numFmtId="0" fontId="7" fillId="9" borderId="58" xfId="0" applyFont="1" applyFill="1" applyBorder="1" applyAlignment="1">
      <alignment horizontal="center"/>
    </xf>
    <xf numFmtId="0" fontId="8" fillId="0" borderId="0" xfId="0" applyFont="1" applyFill="1" applyAlignment="1">
      <alignment horizontal="center" vertical="center" wrapText="1"/>
    </xf>
    <xf numFmtId="0" fontId="2" fillId="0" borderId="76"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0" xfId="0" applyFont="1" applyBorder="1" applyAlignment="1" applyProtection="1">
      <alignment horizontal="center" vertical="center" wrapText="1"/>
      <protection locked="0"/>
    </xf>
    <xf numFmtId="0" fontId="2" fillId="0" borderId="71" xfId="0" applyFont="1" applyBorder="1" applyAlignment="1" applyProtection="1">
      <alignment horizontal="center" vertical="center" wrapText="1"/>
      <protection locked="0"/>
    </xf>
    <xf numFmtId="0" fontId="11" fillId="7" borderId="70" xfId="0" applyFont="1" applyFill="1" applyBorder="1" applyAlignment="1">
      <alignment horizontal="center" vertical="center" wrapText="1"/>
    </xf>
    <xf numFmtId="0" fontId="0" fillId="7" borderId="70" xfId="0" applyFill="1" applyBorder="1" applyAlignment="1">
      <alignment horizontal="center" vertical="center" wrapText="1"/>
    </xf>
    <xf numFmtId="0" fontId="0" fillId="7" borderId="71" xfId="0" applyFill="1" applyBorder="1" applyAlignment="1">
      <alignment horizontal="center" vertical="center" wrapText="1"/>
    </xf>
    <xf numFmtId="0" fontId="26" fillId="8" borderId="70" xfId="0" applyFont="1" applyFill="1" applyBorder="1" applyAlignment="1">
      <alignment horizontal="center" vertical="center" wrapText="1"/>
    </xf>
    <xf numFmtId="0" fontId="0" fillId="8" borderId="70" xfId="0" applyFill="1" applyBorder="1" applyAlignment="1">
      <alignment horizontal="center" vertical="center" wrapText="1"/>
    </xf>
    <xf numFmtId="0" fontId="13" fillId="8" borderId="70" xfId="0" applyFont="1" applyFill="1" applyBorder="1" applyAlignment="1">
      <alignment horizontal="center" vertical="center" wrapText="1"/>
    </xf>
    <xf numFmtId="0" fontId="34" fillId="8" borderId="70" xfId="1" applyFont="1" applyFill="1" applyBorder="1" applyAlignment="1">
      <alignment horizontal="center" vertical="center" wrapText="1"/>
    </xf>
    <xf numFmtId="0" fontId="2" fillId="8" borderId="70" xfId="0" applyFont="1" applyFill="1" applyBorder="1" applyAlignment="1">
      <alignment horizontal="center" vertical="center" wrapText="1"/>
    </xf>
    <xf numFmtId="0" fontId="35" fillId="8" borderId="70" xfId="0" applyFont="1" applyFill="1" applyBorder="1" applyAlignment="1">
      <alignment horizontal="center" vertical="center" wrapText="1"/>
    </xf>
    <xf numFmtId="0" fontId="35" fillId="8" borderId="71" xfId="0" applyFont="1" applyFill="1" applyBorder="1" applyAlignment="1">
      <alignment horizontal="center" vertical="center" wrapText="1"/>
    </xf>
    <xf numFmtId="0" fontId="7"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49" fontId="8" fillId="7" borderId="66" xfId="0" applyNumberFormat="1" applyFont="1" applyFill="1" applyBorder="1" applyAlignment="1">
      <alignment horizontal="center" vertical="center"/>
    </xf>
    <xf numFmtId="49" fontId="8" fillId="7" borderId="69" xfId="0" applyNumberFormat="1" applyFont="1" applyFill="1" applyBorder="1" applyAlignment="1">
      <alignment horizontal="center" vertical="center"/>
    </xf>
    <xf numFmtId="49" fontId="8" fillId="7" borderId="72" xfId="0" applyNumberFormat="1" applyFont="1" applyFill="1" applyBorder="1" applyAlignment="1">
      <alignment horizontal="center" vertical="center"/>
    </xf>
    <xf numFmtId="0" fontId="8" fillId="7" borderId="67" xfId="0" applyFont="1" applyFill="1" applyBorder="1" applyAlignment="1">
      <alignment horizontal="center" vertical="center" wrapText="1"/>
    </xf>
    <xf numFmtId="0" fontId="8" fillId="7" borderId="70" xfId="0" applyFont="1" applyFill="1" applyBorder="1" applyAlignment="1">
      <alignment horizontal="center" vertical="center" wrapText="1"/>
    </xf>
    <xf numFmtId="0" fontId="8" fillId="7" borderId="68" xfId="0" applyFont="1" applyFill="1" applyBorder="1" applyAlignment="1">
      <alignment horizontal="center" vertical="center" wrapText="1"/>
    </xf>
    <xf numFmtId="0" fontId="8" fillId="7" borderId="71" xfId="0" applyFont="1" applyFill="1" applyBorder="1" applyAlignment="1">
      <alignment horizontal="center" vertical="center" wrapText="1"/>
    </xf>
    <xf numFmtId="0" fontId="40" fillId="5" borderId="0" xfId="0" applyNumberFormat="1" applyFont="1" applyFill="1" applyBorder="1" applyAlignment="1" applyProtection="1">
      <alignment horizontal="center" vertical="center" wrapText="1"/>
    </xf>
    <xf numFmtId="0" fontId="41" fillId="5" borderId="0" xfId="0" applyNumberFormat="1" applyFont="1" applyFill="1" applyBorder="1" applyAlignment="1" applyProtection="1">
      <alignment horizontal="center" vertical="center" wrapText="1"/>
    </xf>
    <xf numFmtId="0" fontId="2" fillId="0" borderId="24"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textRotation="90" wrapText="1"/>
    </xf>
    <xf numFmtId="0" fontId="40" fillId="0" borderId="0" xfId="0" applyFont="1" applyAlignment="1" applyProtection="1">
      <alignment horizontal="center" vertical="center"/>
    </xf>
    <xf numFmtId="0" fontId="2" fillId="0" borderId="24" xfId="0" applyFont="1" applyBorder="1" applyAlignment="1" applyProtection="1">
      <alignment horizontal="justify" vertical="center" wrapText="1"/>
    </xf>
    <xf numFmtId="2" fontId="2" fillId="0" borderId="24" xfId="0" applyNumberFormat="1" applyFont="1" applyBorder="1" applyAlignment="1" applyProtection="1">
      <alignment horizontal="center" vertical="center" wrapText="1"/>
      <protection locked="0"/>
    </xf>
    <xf numFmtId="0" fontId="2" fillId="0" borderId="25" xfId="0" applyFont="1" applyFill="1" applyBorder="1" applyAlignment="1" applyProtection="1">
      <alignment horizontal="center" vertical="center" textRotation="90" wrapText="1"/>
    </xf>
    <xf numFmtId="0" fontId="2" fillId="0" borderId="26" xfId="0" applyFont="1" applyFill="1" applyBorder="1" applyAlignment="1" applyProtection="1">
      <alignment horizontal="center" vertical="center" textRotation="90" wrapText="1"/>
    </xf>
    <xf numFmtId="0" fontId="8" fillId="0" borderId="27" xfId="0" applyFont="1" applyFill="1" applyBorder="1" applyAlignment="1" applyProtection="1">
      <alignment horizontal="center" vertical="center" textRotation="90"/>
    </xf>
    <xf numFmtId="0" fontId="8" fillId="0" borderId="29" xfId="0" applyFont="1" applyFill="1" applyBorder="1" applyAlignment="1" applyProtection="1">
      <alignment horizontal="center" vertical="center" textRotation="90"/>
    </xf>
    <xf numFmtId="0" fontId="8" fillId="0" borderId="32" xfId="0" applyFont="1" applyFill="1" applyBorder="1" applyAlignment="1" applyProtection="1">
      <alignment horizontal="center" vertical="center" textRotation="90"/>
    </xf>
    <xf numFmtId="0" fontId="8" fillId="0" borderId="24" xfId="0" applyFont="1" applyFill="1" applyBorder="1" applyAlignment="1" applyProtection="1">
      <alignment horizontal="center" vertical="center" textRotation="90"/>
    </xf>
    <xf numFmtId="0" fontId="8" fillId="0" borderId="40" xfId="0" applyFont="1" applyFill="1" applyBorder="1" applyAlignment="1" applyProtection="1">
      <alignment horizontal="center" vertical="center" textRotation="90" wrapText="1"/>
    </xf>
    <xf numFmtId="0" fontId="8" fillId="0" borderId="41" xfId="0" applyFont="1" applyFill="1" applyBorder="1" applyAlignment="1" applyProtection="1">
      <alignment horizontal="center" vertical="center" textRotation="90" wrapText="1"/>
    </xf>
    <xf numFmtId="0" fontId="2" fillId="0" borderId="40" xfId="0" applyFont="1" applyFill="1" applyBorder="1" applyAlignment="1" applyProtection="1">
      <alignment horizontal="center" vertical="center" textRotation="90" wrapText="1"/>
    </xf>
    <xf numFmtId="0" fontId="2" fillId="0" borderId="41" xfId="0" applyFont="1" applyFill="1" applyBorder="1" applyAlignment="1" applyProtection="1">
      <alignment horizontal="center" vertical="center" textRotation="90" wrapText="1"/>
    </xf>
    <xf numFmtId="0" fontId="2" fillId="0" borderId="0" xfId="0" applyFont="1" applyFill="1" applyBorder="1" applyAlignment="1" applyProtection="1">
      <alignment horizontal="center" vertical="center" wrapText="1"/>
    </xf>
    <xf numFmtId="0" fontId="2" fillId="0" borderId="24" xfId="0" applyFont="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19" fillId="0" borderId="0" xfId="0" applyFont="1" applyFill="1" applyAlignment="1" applyProtection="1">
      <alignment horizontal="justify" vertical="center"/>
    </xf>
    <xf numFmtId="0" fontId="19" fillId="0" borderId="0" xfId="0" applyFont="1" applyFill="1" applyAlignment="1" applyProtection="1">
      <alignment horizontal="justify" vertical="center" wrapText="1"/>
    </xf>
    <xf numFmtId="0" fontId="9" fillId="0" borderId="24" xfId="0" applyFont="1" applyFill="1" applyBorder="1" applyAlignment="1" applyProtection="1">
      <alignment horizontal="justify" vertical="center"/>
    </xf>
    <xf numFmtId="0" fontId="2" fillId="0" borderId="24" xfId="0" applyFont="1" applyFill="1" applyBorder="1" applyAlignment="1" applyProtection="1">
      <alignment horizontal="justify" vertical="center" wrapText="1"/>
    </xf>
    <xf numFmtId="0" fontId="9" fillId="0" borderId="24"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9" fillId="0" borderId="24" xfId="0" applyFont="1" applyFill="1" applyBorder="1" applyAlignment="1" applyProtection="1">
      <alignment horizontal="justify" vertical="center" wrapText="1"/>
    </xf>
    <xf numFmtId="0" fontId="8" fillId="0" borderId="24" xfId="0" applyFont="1" applyBorder="1" applyAlignment="1" applyProtection="1">
      <alignment horizontal="center" vertical="center" wrapText="1"/>
    </xf>
    <xf numFmtId="0" fontId="2" fillId="0" borderId="25" xfId="0" applyFont="1" applyBorder="1" applyAlignment="1" applyProtection="1">
      <alignment horizontal="justify" vertical="center" wrapText="1"/>
    </xf>
    <xf numFmtId="0" fontId="2" fillId="0" borderId="19" xfId="0" applyFont="1" applyBorder="1" applyAlignment="1" applyProtection="1">
      <alignment horizontal="justify" vertical="center" wrapText="1"/>
    </xf>
    <xf numFmtId="0" fontId="2" fillId="0" borderId="26" xfId="0" applyFont="1" applyBorder="1" applyAlignment="1" applyProtection="1">
      <alignment horizontal="justify" vertical="center" wrapText="1"/>
    </xf>
    <xf numFmtId="0" fontId="8" fillId="0" borderId="25"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1" fillId="0" borderId="0" xfId="0" applyFont="1" applyAlignment="1" applyProtection="1">
      <alignment horizontal="justify" vertical="center" wrapText="1"/>
    </xf>
    <xf numFmtId="0" fontId="2" fillId="0" borderId="43" xfId="0" applyFont="1" applyBorder="1" applyAlignment="1" applyProtection="1">
      <alignment horizontal="justify" vertical="center" wrapText="1"/>
      <protection locked="0"/>
    </xf>
    <xf numFmtId="0" fontId="9" fillId="0" borderId="0" xfId="0" applyFont="1" applyFill="1" applyAlignment="1" applyProtection="1">
      <alignment horizontal="center" vertical="center" wrapText="1"/>
    </xf>
    <xf numFmtId="0" fontId="9" fillId="0" borderId="24"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7" fillId="3" borderId="23" xfId="0" applyFont="1" applyFill="1" applyBorder="1" applyAlignment="1" applyProtection="1">
      <alignment horizontal="center" vertical="center"/>
    </xf>
    <xf numFmtId="0" fontId="28" fillId="0" borderId="48" xfId="0" applyFont="1" applyFill="1" applyBorder="1" applyAlignment="1" applyProtection="1">
      <alignment horizontal="justify" vertical="center"/>
    </xf>
    <xf numFmtId="0" fontId="28" fillId="0" borderId="45" xfId="0" applyFont="1" applyFill="1" applyBorder="1" applyAlignment="1" applyProtection="1">
      <alignment horizontal="justify" vertical="center"/>
    </xf>
    <xf numFmtId="0" fontId="28" fillId="0" borderId="49" xfId="0" applyFont="1" applyFill="1" applyBorder="1" applyAlignment="1" applyProtection="1">
      <alignment horizontal="justify" vertical="center"/>
    </xf>
    <xf numFmtId="0" fontId="19" fillId="0" borderId="18" xfId="0" applyFont="1" applyFill="1" applyBorder="1" applyAlignment="1" applyProtection="1">
      <alignment horizontal="justify" vertical="center" wrapText="1"/>
    </xf>
    <xf numFmtId="0" fontId="19" fillId="0" borderId="18" xfId="0" applyFont="1" applyFill="1" applyBorder="1" applyAlignment="1" applyProtection="1">
      <alignment horizontal="justify" vertical="center"/>
    </xf>
    <xf numFmtId="0" fontId="19" fillId="0" borderId="35" xfId="0" applyFont="1" applyFill="1" applyBorder="1" applyAlignment="1" applyProtection="1">
      <alignment horizontal="justify" vertical="center"/>
    </xf>
    <xf numFmtId="0" fontId="8" fillId="0" borderId="0" xfId="0" applyFont="1" applyFill="1" applyAlignment="1" applyProtection="1">
      <alignment horizontal="justify" vertical="top" wrapText="1"/>
    </xf>
    <xf numFmtId="0" fontId="8" fillId="0" borderId="0" xfId="0" applyFont="1" applyFill="1" applyAlignment="1" applyProtection="1">
      <alignment horizontal="justify" vertical="top"/>
    </xf>
    <xf numFmtId="0" fontId="11" fillId="0" borderId="0" xfId="0" applyFont="1" applyFill="1" applyAlignment="1" applyProtection="1">
      <alignment horizontal="justify" vertical="center"/>
    </xf>
    <xf numFmtId="0" fontId="11" fillId="0" borderId="0" xfId="0" applyFont="1" applyFill="1" applyAlignment="1" applyProtection="1">
      <alignment horizontal="justify" vertical="center" wrapText="1"/>
    </xf>
    <xf numFmtId="0" fontId="19" fillId="0" borderId="0" xfId="0" applyFont="1" applyAlignment="1" applyProtection="1">
      <alignment horizontal="justify" vertical="center" wrapText="1"/>
    </xf>
    <xf numFmtId="0" fontId="2" fillId="0" borderId="24" xfId="0" applyFont="1" applyBorder="1" applyAlignment="1" applyProtection="1">
      <alignment horizontal="justify" vertical="center"/>
      <protection locked="0"/>
    </xf>
    <xf numFmtId="0" fontId="11" fillId="0" borderId="0" xfId="0" applyNumberFormat="1" applyFont="1" applyFill="1" applyBorder="1" applyAlignment="1" applyProtection="1">
      <alignment horizontal="justify" vertical="center" wrapText="1"/>
    </xf>
    <xf numFmtId="0" fontId="10" fillId="0" borderId="2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2" fillId="0" borderId="24" xfId="0" applyFont="1" applyFill="1" applyBorder="1" applyAlignment="1" applyProtection="1">
      <alignment horizontal="justify" vertical="center"/>
      <protection locked="0"/>
    </xf>
    <xf numFmtId="0" fontId="2" fillId="0" borderId="25" xfId="0" applyFont="1" applyFill="1" applyBorder="1" applyAlignment="1" applyProtection="1">
      <alignment horizontal="justify" vertical="center" wrapText="1"/>
    </xf>
    <xf numFmtId="0" fontId="2" fillId="0" borderId="19" xfId="0" applyFont="1" applyFill="1" applyBorder="1" applyAlignment="1" applyProtection="1">
      <alignment horizontal="justify" vertical="center" wrapText="1"/>
    </xf>
    <xf numFmtId="0" fontId="2" fillId="0" borderId="26" xfId="0" applyFont="1" applyFill="1" applyBorder="1" applyAlignment="1" applyProtection="1">
      <alignment horizontal="justify" vertical="center" wrapText="1"/>
    </xf>
    <xf numFmtId="0" fontId="8" fillId="0" borderId="25"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textRotation="90"/>
    </xf>
    <xf numFmtId="0" fontId="2" fillId="0" borderId="24" xfId="0"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24" xfId="0" applyNumberFormat="1" applyFont="1" applyFill="1" applyBorder="1" applyAlignment="1" applyProtection="1">
      <alignment horizontal="center" vertical="center" wrapText="1"/>
    </xf>
    <xf numFmtId="0" fontId="2" fillId="0" borderId="24" xfId="0" applyFont="1" applyFill="1" applyBorder="1" applyAlignment="1" applyProtection="1">
      <alignment horizontal="left" vertical="center" wrapText="1"/>
    </xf>
    <xf numFmtId="0" fontId="8" fillId="0" borderId="25" xfId="0" applyFont="1" applyBorder="1" applyAlignment="1" applyProtection="1">
      <alignment horizontal="justify" vertical="center" wrapText="1"/>
    </xf>
    <xf numFmtId="0" fontId="8" fillId="0" borderId="19" xfId="0" applyFont="1" applyBorder="1" applyAlignment="1" applyProtection="1">
      <alignment horizontal="justify" vertical="center" wrapText="1"/>
    </xf>
    <xf numFmtId="0" fontId="8" fillId="0" borderId="26" xfId="0" applyFont="1" applyBorder="1" applyAlignment="1" applyProtection="1">
      <alignment horizontal="justify" vertical="center" wrapText="1"/>
    </xf>
    <xf numFmtId="0" fontId="2" fillId="0" borderId="25" xfId="0" applyFont="1" applyFill="1" applyBorder="1" applyAlignment="1" applyProtection="1">
      <alignment horizontal="justify" vertical="center" wrapText="1"/>
      <protection locked="0"/>
    </xf>
    <xf numFmtId="0" fontId="2" fillId="0" borderId="19"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49" fontId="2" fillId="0" borderId="24" xfId="0" applyNumberFormat="1" applyFont="1" applyFill="1" applyBorder="1" applyAlignment="1" applyProtection="1">
      <alignment horizontal="justify" vertical="center" wrapText="1"/>
    </xf>
    <xf numFmtId="0" fontId="8" fillId="0" borderId="25"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24" xfId="0" applyFont="1" applyFill="1" applyBorder="1" applyAlignment="1" applyProtection="1">
      <alignment horizontal="center" vertical="center" wrapText="1"/>
      <protection locked="0"/>
    </xf>
    <xf numFmtId="0" fontId="8" fillId="14" borderId="24"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9" fillId="0" borderId="25" xfId="0" applyFont="1" applyFill="1" applyBorder="1" applyAlignment="1" applyProtection="1">
      <alignment horizontal="justify" vertical="center" wrapText="1"/>
    </xf>
    <xf numFmtId="0" fontId="9" fillId="0" borderId="19" xfId="0" applyFont="1" applyFill="1" applyBorder="1" applyAlignment="1" applyProtection="1">
      <alignment horizontal="justify" vertical="center" wrapText="1"/>
    </xf>
    <xf numFmtId="0" fontId="9" fillId="0" borderId="26" xfId="0" applyFont="1" applyFill="1" applyBorder="1" applyAlignment="1" applyProtection="1">
      <alignment horizontal="justify" vertical="center" wrapText="1"/>
    </xf>
    <xf numFmtId="0" fontId="2" fillId="0" borderId="41"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xf>
    <xf numFmtId="0" fontId="2" fillId="0" borderId="24" xfId="0" applyFont="1" applyFill="1" applyBorder="1" applyAlignment="1" applyProtection="1">
      <alignment horizontal="justify" vertical="center"/>
    </xf>
    <xf numFmtId="0" fontId="2" fillId="0" borderId="32"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8" fillId="0" borderId="24" xfId="0" applyFont="1" applyBorder="1" applyAlignment="1" applyProtection="1">
      <alignment horizontal="center" vertical="center"/>
    </xf>
    <xf numFmtId="0" fontId="2" fillId="0" borderId="24" xfId="0" applyFont="1" applyBorder="1" applyAlignment="1" applyProtection="1">
      <alignment horizontal="justify" vertical="center" wrapText="1"/>
      <protection locked="0"/>
    </xf>
    <xf numFmtId="0" fontId="25" fillId="0" borderId="0" xfId="1" applyFont="1" applyAlignment="1" applyProtection="1">
      <alignment horizontal="center" vertical="center" wrapText="1"/>
    </xf>
    <xf numFmtId="0" fontId="10" fillId="0" borderId="27"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2" fillId="0" borderId="24" xfId="0" applyFont="1" applyBorder="1" applyAlignment="1" applyProtection="1">
      <alignment horizontal="justify" vertical="center"/>
    </xf>
    <xf numFmtId="0" fontId="19" fillId="0" borderId="31" xfId="0" applyFont="1" applyFill="1" applyBorder="1" applyAlignment="1" applyProtection="1">
      <alignment horizontal="justify" vertical="center"/>
    </xf>
    <xf numFmtId="49" fontId="9" fillId="0" borderId="25" xfId="0" applyNumberFormat="1" applyFont="1" applyFill="1" applyBorder="1" applyAlignment="1" applyProtection="1">
      <alignment horizontal="center" vertical="center" wrapText="1"/>
    </xf>
    <xf numFmtId="49" fontId="9" fillId="0" borderId="19" xfId="0" applyNumberFormat="1" applyFont="1" applyFill="1" applyBorder="1" applyAlignment="1" applyProtection="1">
      <alignment horizontal="center" vertical="center" wrapText="1"/>
    </xf>
    <xf numFmtId="49" fontId="9" fillId="0" borderId="26" xfId="0" applyNumberFormat="1" applyFont="1" applyFill="1" applyBorder="1" applyAlignment="1" applyProtection="1">
      <alignment horizontal="center" vertical="center" wrapText="1"/>
    </xf>
    <xf numFmtId="0" fontId="2" fillId="0" borderId="25" xfId="0" applyFont="1" applyBorder="1" applyAlignment="1" applyProtection="1">
      <alignment horizontal="justify" vertical="center"/>
    </xf>
    <xf numFmtId="0" fontId="2" fillId="0" borderId="19" xfId="0" applyFont="1" applyBorder="1" applyAlignment="1" applyProtection="1">
      <alignment horizontal="justify" vertical="center"/>
    </xf>
    <xf numFmtId="0" fontId="2" fillId="0" borderId="26" xfId="0" applyFont="1" applyBorder="1" applyAlignment="1" applyProtection="1">
      <alignment horizontal="justify" vertical="center"/>
    </xf>
    <xf numFmtId="49" fontId="10" fillId="0" borderId="25" xfId="0" applyNumberFormat="1" applyFont="1" applyFill="1" applyBorder="1" applyAlignment="1" applyProtection="1">
      <alignment horizontal="center" vertical="center" wrapText="1"/>
    </xf>
    <xf numFmtId="49" fontId="10" fillId="0" borderId="19" xfId="0" applyNumberFormat="1" applyFont="1" applyFill="1" applyBorder="1" applyAlignment="1" applyProtection="1">
      <alignment horizontal="center" vertical="center" wrapText="1"/>
    </xf>
    <xf numFmtId="49" fontId="10" fillId="0" borderId="26"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justify" vertical="center" wrapText="1"/>
    </xf>
    <xf numFmtId="0" fontId="10" fillId="0" borderId="0" xfId="0" applyFont="1" applyFill="1" applyAlignment="1" applyProtection="1">
      <alignment horizontal="justify" vertical="top" wrapText="1"/>
    </xf>
    <xf numFmtId="0" fontId="8" fillId="0" borderId="27"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9" fillId="0" borderId="43" xfId="0" applyFont="1" applyFill="1" applyBorder="1" applyAlignment="1" applyProtection="1">
      <alignment horizontal="justify" vertical="center" wrapText="1"/>
      <protection locked="0"/>
    </xf>
    <xf numFmtId="0" fontId="10" fillId="0" borderId="29"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2" fillId="0" borderId="32" xfId="0" applyFont="1" applyBorder="1" applyAlignment="1" applyProtection="1">
      <alignment horizontal="justify" vertical="center" wrapText="1"/>
    </xf>
    <xf numFmtId="0" fontId="2" fillId="0" borderId="18" xfId="0" applyFont="1" applyBorder="1" applyAlignment="1" applyProtection="1">
      <alignment horizontal="justify" vertical="center" wrapText="1"/>
    </xf>
    <xf numFmtId="0" fontId="2" fillId="0" borderId="35" xfId="0" applyFont="1" applyBorder="1" applyAlignment="1" applyProtection="1">
      <alignment horizontal="justify" vertical="center" wrapText="1"/>
    </xf>
    <xf numFmtId="0" fontId="14" fillId="0" borderId="29" xfId="0" applyFont="1" applyFill="1" applyBorder="1" applyAlignment="1" applyProtection="1">
      <alignment horizontal="justify" vertical="center"/>
    </xf>
    <xf numFmtId="0" fontId="14" fillId="0" borderId="0" xfId="0" applyFont="1" applyFill="1" applyBorder="1" applyAlignment="1" applyProtection="1">
      <alignment horizontal="justify" vertical="center"/>
    </xf>
    <xf numFmtId="0" fontId="14" fillId="0" borderId="31" xfId="0" applyFont="1" applyFill="1" applyBorder="1" applyAlignment="1" applyProtection="1">
      <alignment horizontal="justify" vertical="center"/>
    </xf>
    <xf numFmtId="0" fontId="11" fillId="0" borderId="18" xfId="0" applyFont="1" applyFill="1" applyBorder="1" applyAlignment="1" applyProtection="1">
      <alignment horizontal="justify" vertical="center" wrapText="1"/>
    </xf>
    <xf numFmtId="0" fontId="11" fillId="0" borderId="18" xfId="0" applyFont="1" applyFill="1" applyBorder="1" applyAlignment="1" applyProtection="1">
      <alignment horizontal="justify" vertical="center"/>
    </xf>
    <xf numFmtId="0" fontId="11" fillId="0" borderId="35" xfId="0" applyFont="1" applyFill="1" applyBorder="1" applyAlignment="1" applyProtection="1">
      <alignment horizontal="justify" vertical="center"/>
    </xf>
    <xf numFmtId="0" fontId="8" fillId="0" borderId="24" xfId="0" applyFont="1" applyFill="1" applyBorder="1" applyAlignment="1" applyProtection="1">
      <alignment horizontal="center" vertical="center" textRotation="90" wrapText="1"/>
    </xf>
    <xf numFmtId="0" fontId="2" fillId="0" borderId="25" xfId="0" applyFont="1" applyFill="1" applyBorder="1" applyAlignment="1" applyProtection="1">
      <alignment horizontal="justify" vertical="center"/>
    </xf>
    <xf numFmtId="0" fontId="2" fillId="0" borderId="25"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19" fillId="0" borderId="0"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2" fillId="0" borderId="25"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26" xfId="0" applyFont="1" applyBorder="1" applyAlignment="1" applyProtection="1">
      <alignment horizontal="justify" vertical="center" wrapText="1"/>
      <protection locked="0"/>
    </xf>
    <xf numFmtId="0" fontId="2" fillId="0" borderId="25" xfId="0" applyFont="1" applyFill="1" applyBorder="1" applyAlignment="1" applyProtection="1">
      <alignment horizontal="center" vertical="center" textRotation="90"/>
    </xf>
    <xf numFmtId="0" fontId="2" fillId="0" borderId="26" xfId="0" applyFont="1" applyFill="1" applyBorder="1" applyAlignment="1" applyProtection="1">
      <alignment horizontal="center" vertical="center" textRotation="90"/>
    </xf>
    <xf numFmtId="0" fontId="8" fillId="0" borderId="27" xfId="0" applyFont="1" applyFill="1" applyBorder="1" applyAlignment="1" applyProtection="1">
      <alignment horizontal="center" vertical="center" textRotation="90" wrapText="1"/>
    </xf>
    <xf numFmtId="0" fontId="8" fillId="0" borderId="28" xfId="0" applyFont="1" applyFill="1" applyBorder="1" applyAlignment="1" applyProtection="1">
      <alignment horizontal="center" vertical="center" textRotation="90" wrapText="1"/>
    </xf>
    <xf numFmtId="0" fontId="8" fillId="0" borderId="29" xfId="0" applyFont="1" applyFill="1" applyBorder="1" applyAlignment="1" applyProtection="1">
      <alignment horizontal="center" vertical="center" textRotation="90" wrapText="1"/>
    </xf>
    <xf numFmtId="0" fontId="8" fillId="0" borderId="31" xfId="0" applyFont="1" applyFill="1" applyBorder="1" applyAlignment="1" applyProtection="1">
      <alignment horizontal="center" vertical="center" textRotation="90" wrapText="1"/>
    </xf>
    <xf numFmtId="0" fontId="8" fillId="0" borderId="32" xfId="0" applyFont="1" applyFill="1" applyBorder="1" applyAlignment="1" applyProtection="1">
      <alignment horizontal="center" vertical="center" textRotation="90" wrapText="1"/>
    </xf>
    <xf numFmtId="0" fontId="8" fillId="0" borderId="35" xfId="0" applyFont="1" applyFill="1" applyBorder="1" applyAlignment="1" applyProtection="1">
      <alignment horizontal="center" vertical="center" textRotation="90" wrapText="1"/>
    </xf>
    <xf numFmtId="0" fontId="2" fillId="0" borderId="37"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xf>
    <xf numFmtId="0" fontId="7" fillId="4" borderId="22" xfId="0" applyFont="1" applyFill="1" applyBorder="1" applyAlignment="1" applyProtection="1">
      <alignment horizontal="center" vertical="center"/>
    </xf>
    <xf numFmtId="0" fontId="7" fillId="4" borderId="23" xfId="0" applyFont="1" applyFill="1" applyBorder="1" applyAlignment="1" applyProtection="1">
      <alignment horizontal="center" vertical="center"/>
    </xf>
    <xf numFmtId="0" fontId="2" fillId="0" borderId="25"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16" fillId="0" borderId="0" xfId="0" applyFont="1" applyFill="1" applyAlignment="1" applyProtection="1">
      <alignment horizontal="center" vertical="center" wrapText="1"/>
    </xf>
    <xf numFmtId="0" fontId="8" fillId="0" borderId="37"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0" fontId="8" fillId="0" borderId="39" xfId="0" applyFont="1" applyFill="1" applyBorder="1" applyAlignment="1" applyProtection="1">
      <alignment horizontal="center" vertical="center" wrapText="1"/>
      <protection locked="0"/>
    </xf>
    <xf numFmtId="49" fontId="2" fillId="0" borderId="25" xfId="0" applyNumberFormat="1" applyFont="1" applyFill="1" applyBorder="1" applyAlignment="1" applyProtection="1">
      <alignment horizontal="center" vertical="center" wrapText="1"/>
    </xf>
    <xf numFmtId="49" fontId="2" fillId="0" borderId="26" xfId="0" applyNumberFormat="1" applyFont="1" applyFill="1" applyBorder="1" applyAlignment="1" applyProtection="1">
      <alignment horizontal="center" vertical="center" wrapText="1"/>
    </xf>
    <xf numFmtId="0" fontId="14" fillId="0" borderId="29"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31" xfId="0" applyFont="1" applyBorder="1" applyAlignment="1" applyProtection="1">
      <alignment horizontal="left" vertical="center"/>
    </xf>
    <xf numFmtId="0" fontId="11" fillId="0" borderId="31" xfId="0" applyFont="1" applyFill="1" applyBorder="1" applyAlignment="1" applyProtection="1">
      <alignment horizontal="justify" vertical="center" wrapText="1"/>
    </xf>
    <xf numFmtId="0" fontId="11" fillId="0" borderId="18" xfId="0" applyFont="1" applyBorder="1" applyAlignment="1" applyProtection="1">
      <alignment horizontal="justify" vertical="center" wrapText="1"/>
    </xf>
    <xf numFmtId="0" fontId="11" fillId="0" borderId="35" xfId="0" applyFont="1" applyBorder="1" applyAlignment="1" applyProtection="1">
      <alignment horizontal="justify" vertical="center" wrapText="1"/>
    </xf>
    <xf numFmtId="0" fontId="14" fillId="0" borderId="48" xfId="0" applyFont="1" applyBorder="1" applyAlignment="1" applyProtection="1">
      <alignment horizontal="left" vertical="center"/>
    </xf>
    <xf numFmtId="0" fontId="14" fillId="0" borderId="45" xfId="0" applyFont="1" applyBorder="1" applyAlignment="1" applyProtection="1">
      <alignment horizontal="left" vertical="center"/>
    </xf>
    <xf numFmtId="0" fontId="14" fillId="0" borderId="49" xfId="0" applyFont="1" applyBorder="1" applyAlignment="1" applyProtection="1">
      <alignment horizontal="left" vertical="center"/>
    </xf>
    <xf numFmtId="0" fontId="11" fillId="0" borderId="0" xfId="0" applyFont="1" applyBorder="1" applyAlignment="1" applyProtection="1">
      <alignment horizontal="justify" vertical="center" wrapText="1"/>
    </xf>
    <xf numFmtId="0" fontId="11" fillId="0" borderId="0" xfId="0" applyFont="1" applyBorder="1" applyAlignment="1" applyProtection="1">
      <alignment horizontal="justify" vertical="center"/>
    </xf>
    <xf numFmtId="0" fontId="11" fillId="0" borderId="31" xfId="0" applyFont="1" applyBorder="1" applyAlignment="1" applyProtection="1">
      <alignment horizontal="justify" vertical="center"/>
    </xf>
    <xf numFmtId="0" fontId="19" fillId="0" borderId="0" xfId="0" applyFont="1" applyFill="1" applyBorder="1" applyAlignment="1" applyProtection="1">
      <alignment horizontal="justify" vertical="center" wrapText="1"/>
    </xf>
    <xf numFmtId="0" fontId="28" fillId="0" borderId="27" xfId="0" applyFont="1" applyFill="1" applyBorder="1" applyAlignment="1" applyProtection="1">
      <alignment horizontal="left" vertical="center"/>
    </xf>
    <xf numFmtId="0" fontId="28" fillId="0" borderId="20" xfId="0" applyFont="1" applyFill="1" applyBorder="1" applyAlignment="1" applyProtection="1">
      <alignment horizontal="left" vertical="center"/>
    </xf>
    <xf numFmtId="0" fontId="28" fillId="0" borderId="28" xfId="0" applyFont="1" applyFill="1" applyBorder="1" applyAlignment="1" applyProtection="1">
      <alignment horizontal="left" vertical="center"/>
    </xf>
    <xf numFmtId="0" fontId="19" fillId="0" borderId="35" xfId="0" applyFont="1" applyFill="1" applyBorder="1" applyAlignment="1" applyProtection="1">
      <alignment horizontal="justify" vertical="center" wrapText="1"/>
    </xf>
    <xf numFmtId="49" fontId="2" fillId="0" borderId="19" xfId="0" applyNumberFormat="1" applyFont="1" applyFill="1" applyBorder="1" applyAlignment="1" applyProtection="1">
      <alignment horizontal="center" vertical="center" wrapText="1"/>
    </xf>
    <xf numFmtId="2" fontId="2" fillId="0" borderId="24" xfId="0" applyNumberFormat="1" applyFont="1" applyFill="1" applyBorder="1" applyAlignment="1" applyProtection="1">
      <alignment horizontal="center" vertical="center" wrapText="1"/>
      <protection locked="0"/>
    </xf>
    <xf numFmtId="2" fontId="2" fillId="0" borderId="25" xfId="0" applyNumberFormat="1" applyFont="1" applyFill="1" applyBorder="1" applyAlignment="1" applyProtection="1">
      <alignment horizontal="center" vertical="center" wrapText="1"/>
      <protection locked="0"/>
    </xf>
    <xf numFmtId="2" fontId="2" fillId="0" borderId="19" xfId="0" applyNumberFormat="1" applyFont="1" applyFill="1" applyBorder="1" applyAlignment="1" applyProtection="1">
      <alignment horizontal="center" vertical="center" wrapText="1"/>
      <protection locked="0"/>
    </xf>
    <xf numFmtId="2" fontId="2" fillId="0" borderId="26" xfId="0" applyNumberFormat="1" applyFont="1" applyFill="1" applyBorder="1" applyAlignment="1" applyProtection="1">
      <alignment horizontal="center" vertical="center" wrapText="1"/>
      <protection locked="0"/>
    </xf>
    <xf numFmtId="2" fontId="2" fillId="0" borderId="37" xfId="0" applyNumberFormat="1" applyFont="1" applyFill="1" applyBorder="1" applyAlignment="1" applyProtection="1">
      <alignment horizontal="center" vertical="center" wrapText="1"/>
      <protection locked="0"/>
    </xf>
    <xf numFmtId="2" fontId="2" fillId="0" borderId="38" xfId="0" applyNumberFormat="1" applyFont="1" applyFill="1" applyBorder="1" applyAlignment="1" applyProtection="1">
      <alignment horizontal="center" vertical="center" wrapText="1"/>
      <protection locked="0"/>
    </xf>
    <xf numFmtId="2" fontId="2" fillId="0" borderId="39" xfId="0" applyNumberFormat="1" applyFont="1" applyFill="1" applyBorder="1" applyAlignment="1" applyProtection="1">
      <alignment horizontal="center" vertical="center" wrapText="1"/>
      <protection locked="0"/>
    </xf>
    <xf numFmtId="0" fontId="14" fillId="0" borderId="44" xfId="0" applyFont="1" applyFill="1" applyBorder="1" applyAlignment="1" applyProtection="1">
      <alignment horizontal="left" vertical="center" wrapText="1"/>
    </xf>
    <xf numFmtId="0" fontId="14" fillId="0" borderId="45" xfId="0" applyFont="1" applyFill="1" applyBorder="1" applyAlignment="1" applyProtection="1">
      <alignment horizontal="left" vertical="center" wrapText="1"/>
    </xf>
    <xf numFmtId="0" fontId="14" fillId="0" borderId="46" xfId="0" applyFont="1" applyFill="1" applyBorder="1" applyAlignment="1" applyProtection="1">
      <alignment horizontal="left" vertical="center" wrapText="1"/>
    </xf>
    <xf numFmtId="0" fontId="11" fillId="0" borderId="18" xfId="0" applyFont="1" applyBorder="1" applyAlignment="1" applyProtection="1">
      <alignment horizontal="justify" vertical="center"/>
    </xf>
    <xf numFmtId="0" fontId="11" fillId="0" borderId="35" xfId="0" applyFont="1" applyBorder="1" applyAlignment="1" applyProtection="1">
      <alignment horizontal="justify" vertical="center"/>
    </xf>
    <xf numFmtId="0" fontId="8" fillId="0" borderId="29"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19" fillId="0" borderId="52" xfId="0" applyFont="1" applyFill="1" applyBorder="1" applyAlignment="1" applyProtection="1">
      <alignment horizontal="justify" vertical="center"/>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9" fillId="0" borderId="24" xfId="0" applyFont="1" applyBorder="1" applyAlignment="1" applyProtection="1">
      <alignment horizontal="center" vertical="center" wrapText="1"/>
      <protection locked="0"/>
    </xf>
    <xf numFmtId="0" fontId="11" fillId="0" borderId="31" xfId="0" applyFont="1" applyBorder="1" applyAlignment="1" applyProtection="1">
      <alignment horizontal="justify" vertical="center" wrapText="1"/>
    </xf>
    <xf numFmtId="0" fontId="1" fillId="0" borderId="0" xfId="0" applyFont="1" applyAlignment="1" applyProtection="1">
      <alignment horizontal="center" wrapText="1"/>
    </xf>
    <xf numFmtId="0" fontId="12" fillId="0" borderId="0" xfId="0" applyFont="1" applyAlignment="1" applyProtection="1">
      <alignment horizontal="center"/>
    </xf>
    <xf numFmtId="0" fontId="1" fillId="0" borderId="0" xfId="0" applyFont="1" applyAlignment="1" applyProtection="1">
      <alignment horizontal="center" vertical="center" wrapText="1"/>
    </xf>
    <xf numFmtId="0" fontId="1" fillId="0" borderId="0" xfId="0" applyFont="1" applyAlignment="1" applyProtection="1">
      <alignment horizontal="center" vertical="center"/>
    </xf>
    <xf numFmtId="0" fontId="4" fillId="0" borderId="0" xfId="1" applyFont="1" applyAlignment="1" applyProtection="1">
      <alignment horizontal="right" vertical="center"/>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4" fillId="0" borderId="27" xfId="0" applyFont="1" applyFill="1" applyBorder="1" applyAlignment="1" applyProtection="1">
      <alignment horizontal="left" vertical="center"/>
    </xf>
    <xf numFmtId="0" fontId="14" fillId="0" borderId="20" xfId="0" applyFont="1" applyFill="1" applyBorder="1" applyAlignment="1" applyProtection="1">
      <alignment horizontal="left" vertical="center"/>
    </xf>
    <xf numFmtId="0" fontId="14" fillId="0" borderId="28" xfId="0" applyFont="1" applyFill="1" applyBorder="1" applyAlignment="1" applyProtection="1">
      <alignment horizontal="left" vertical="center"/>
    </xf>
    <xf numFmtId="0" fontId="11" fillId="0" borderId="0" xfId="0" applyFont="1" applyFill="1" applyBorder="1" applyAlignment="1" applyProtection="1">
      <alignment horizontal="justify" vertical="center"/>
    </xf>
    <xf numFmtId="0" fontId="11" fillId="0" borderId="30" xfId="0" applyFont="1" applyFill="1" applyBorder="1" applyAlignment="1" applyProtection="1">
      <alignment horizontal="justify" vertical="center"/>
    </xf>
    <xf numFmtId="0" fontId="11" fillId="0" borderId="33" xfId="0" applyFont="1" applyFill="1" applyBorder="1" applyAlignment="1" applyProtection="1">
      <alignment horizontal="justify" vertical="center" wrapText="1"/>
    </xf>
    <xf numFmtId="0" fontId="11" fillId="0" borderId="33" xfId="0" applyFont="1" applyFill="1" applyBorder="1" applyAlignment="1" applyProtection="1">
      <alignment horizontal="justify" vertical="center"/>
    </xf>
    <xf numFmtId="0" fontId="11" fillId="0" borderId="34" xfId="0" applyFont="1" applyFill="1" applyBorder="1" applyAlignment="1" applyProtection="1">
      <alignment horizontal="justify" vertical="center"/>
    </xf>
    <xf numFmtId="0" fontId="11" fillId="0" borderId="35" xfId="0" applyFont="1" applyFill="1" applyBorder="1" applyAlignment="1" applyProtection="1">
      <alignment horizontal="justify" vertical="center" wrapText="1"/>
    </xf>
    <xf numFmtId="0" fontId="2" fillId="0" borderId="43" xfId="0" applyFont="1" applyFill="1" applyBorder="1" applyAlignment="1" applyProtection="1">
      <alignment horizontal="justify" vertical="center" wrapText="1"/>
      <protection locked="0"/>
    </xf>
    <xf numFmtId="0" fontId="14" fillId="0" borderId="27" xfId="0" applyFont="1" applyBorder="1" applyAlignment="1" applyProtection="1">
      <alignment horizontal="left" vertical="center"/>
    </xf>
    <xf numFmtId="0" fontId="14" fillId="0" borderId="20" xfId="0" applyFont="1" applyBorder="1" applyAlignment="1" applyProtection="1">
      <alignment horizontal="left" vertical="center"/>
    </xf>
    <xf numFmtId="0" fontId="14" fillId="0" borderId="28" xfId="0" applyFont="1" applyBorder="1" applyAlignment="1" applyProtection="1">
      <alignment horizontal="left" vertical="center"/>
    </xf>
    <xf numFmtId="0" fontId="2" fillId="0" borderId="0" xfId="0" applyFont="1" applyFill="1" applyAlignment="1" applyProtection="1">
      <alignment horizontal="center" vertical="center" wrapText="1"/>
    </xf>
    <xf numFmtId="0" fontId="16" fillId="0" borderId="31"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0" fillId="0" borderId="0" xfId="0" applyAlignment="1" applyProtection="1">
      <alignment horizontal="center" wrapText="1"/>
    </xf>
    <xf numFmtId="0" fontId="2" fillId="0" borderId="0" xfId="0" applyFont="1" applyFill="1" applyAlignment="1" applyProtection="1">
      <alignment horizontal="center" vertical="center"/>
    </xf>
    <xf numFmtId="0" fontId="2" fillId="0" borderId="37" xfId="0" applyFont="1" applyFill="1" applyBorder="1" applyAlignment="1" applyProtection="1">
      <alignment horizontal="justify" vertical="center" wrapText="1"/>
      <protection locked="0"/>
    </xf>
    <xf numFmtId="0" fontId="2" fillId="0" borderId="38" xfId="0" applyFont="1" applyFill="1" applyBorder="1" applyAlignment="1" applyProtection="1">
      <alignment horizontal="justify" vertical="center" wrapText="1"/>
      <protection locked="0"/>
    </xf>
    <xf numFmtId="0" fontId="2" fillId="0" borderId="39" xfId="0" applyFont="1" applyFill="1" applyBorder="1" applyAlignment="1" applyProtection="1">
      <alignment horizontal="justify" vertical="center" wrapText="1"/>
      <protection locked="0"/>
    </xf>
    <xf numFmtId="0" fontId="8" fillId="0" borderId="37"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12" fillId="21" borderId="0" xfId="0" applyNumberFormat="1" applyFont="1" applyFill="1" applyAlignment="1" applyProtection="1">
      <alignment horizontal="center"/>
    </xf>
    <xf numFmtId="0" fontId="12" fillId="22" borderId="40" xfId="0" applyNumberFormat="1" applyFont="1" applyFill="1" applyBorder="1" applyAlignment="1" applyProtection="1">
      <alignment horizontal="center" textRotation="90" wrapText="1"/>
    </xf>
    <xf numFmtId="0" fontId="12" fillId="22" borderId="81" xfId="0" applyNumberFormat="1" applyFont="1" applyFill="1" applyBorder="1" applyAlignment="1" applyProtection="1">
      <alignment horizontal="center" textRotation="90" wrapText="1"/>
    </xf>
    <xf numFmtId="0" fontId="12" fillId="22" borderId="41" xfId="0" applyNumberFormat="1" applyFont="1" applyFill="1" applyBorder="1" applyAlignment="1" applyProtection="1">
      <alignment horizontal="center" textRotation="90" wrapText="1"/>
    </xf>
    <xf numFmtId="0" fontId="41" fillId="5" borderId="0" xfId="0"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14" fillId="0" borderId="27" xfId="0" applyFont="1" applyFill="1" applyBorder="1" applyAlignment="1" applyProtection="1">
      <alignment horizontal="justify" vertical="center"/>
    </xf>
    <xf numFmtId="0" fontId="14" fillId="0" borderId="20" xfId="0" applyFont="1" applyFill="1" applyBorder="1" applyAlignment="1" applyProtection="1">
      <alignment horizontal="justify" vertical="center"/>
    </xf>
    <xf numFmtId="0" fontId="14" fillId="0" borderId="28" xfId="0" applyFont="1" applyFill="1" applyBorder="1" applyAlignment="1" applyProtection="1">
      <alignment horizontal="justify" vertical="center"/>
    </xf>
    <xf numFmtId="0" fontId="11" fillId="0" borderId="31" xfId="0" applyFont="1" applyFill="1" applyBorder="1" applyAlignment="1" applyProtection="1">
      <alignment horizontal="justify" vertical="center"/>
    </xf>
    <xf numFmtId="0" fontId="8" fillId="0" borderId="20" xfId="0" applyFont="1" applyFill="1" applyBorder="1" applyAlignment="1" applyProtection="1">
      <alignment horizontal="center" vertical="center" textRotation="90" wrapText="1"/>
    </xf>
    <xf numFmtId="0" fontId="1" fillId="0" borderId="0" xfId="0" applyFont="1" applyFill="1" applyAlignment="1" applyProtection="1">
      <alignment horizontal="center" wrapText="1"/>
    </xf>
    <xf numFmtId="0" fontId="12" fillId="0" borderId="0" xfId="0" applyFont="1" applyFill="1" applyAlignment="1" applyProtection="1">
      <alignment horizontal="center"/>
    </xf>
    <xf numFmtId="0" fontId="1" fillId="0" borderId="0" xfId="0" applyFont="1" applyFill="1" applyAlignment="1" applyProtection="1">
      <alignment horizontal="center" vertical="center"/>
    </xf>
    <xf numFmtId="0" fontId="30" fillId="0" borderId="0" xfId="0" applyFont="1" applyFill="1" applyAlignment="1" applyProtection="1">
      <alignment horizontal="right" vertical="center" wrapText="1"/>
    </xf>
    <xf numFmtId="0" fontId="25" fillId="0" borderId="0" xfId="1" applyFont="1" applyFill="1" applyAlignment="1" applyProtection="1">
      <alignment horizontal="right" vertical="center" wrapText="1"/>
    </xf>
    <xf numFmtId="0" fontId="32" fillId="0" borderId="0" xfId="1" applyFont="1" applyAlignment="1">
      <alignment horizontal="right" vertical="center"/>
    </xf>
    <xf numFmtId="0" fontId="2" fillId="0" borderId="0" xfId="0" applyFont="1" applyFill="1" applyAlignment="1">
      <alignment horizontal="justify" vertical="center" wrapText="1"/>
    </xf>
    <xf numFmtId="0" fontId="2" fillId="0" borderId="0" xfId="0" applyFont="1" applyFill="1" applyAlignment="1">
      <alignment horizontal="justify" vertical="center"/>
    </xf>
    <xf numFmtId="0" fontId="2" fillId="0" borderId="0" xfId="0" applyFont="1" applyFill="1" applyAlignment="1">
      <alignment horizontal="justify" wrapText="1"/>
    </xf>
  </cellXfs>
  <cellStyles count="2">
    <cellStyle name="Hipervínculo" xfId="1" builtinId="8"/>
    <cellStyle name="Normal" xfId="0" builtinId="0"/>
  </cellStyles>
  <dxfs count="42">
    <dxf>
      <fill>
        <patternFill patternType="mediumGray"/>
      </fill>
    </dxf>
    <dxf>
      <fill>
        <patternFill patternType="mediumGray"/>
      </fill>
    </dxf>
    <dxf>
      <fill>
        <patternFill patternType="mediumGray"/>
      </fill>
    </dxf>
    <dxf>
      <fill>
        <patternFill patternType="mediumGray"/>
      </fill>
    </dxf>
    <dxf>
      <fill>
        <patternFill patternType="none">
          <bgColor auto="1"/>
        </patternFill>
      </fill>
    </dxf>
    <dxf>
      <fill>
        <patternFill patternType="none">
          <bgColor auto="1"/>
        </patternFill>
      </fill>
    </dxf>
    <dxf>
      <fill>
        <patternFill patternType="none">
          <bgColor auto="1"/>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6" name="Imagen 5">
          <a:extLst>
            <a:ext uri="{FF2B5EF4-FFF2-40B4-BE49-F238E27FC236}">
              <a16:creationId xmlns="" xmlns:a16="http://schemas.microsoft.com/office/drawing/2014/main" id="{287E80DC-8B1B-4ABB-BB15-E7369C532ACC}"/>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209550</xdr:colOff>
      <xdr:row>0</xdr:row>
      <xdr:rowOff>0</xdr:rowOff>
    </xdr:from>
    <xdr:to>
      <xdr:col>30</xdr:col>
      <xdr:colOff>4650</xdr:colOff>
      <xdr:row>0</xdr:row>
      <xdr:rowOff>1137600</xdr:rowOff>
    </xdr:to>
    <xdr:pic>
      <xdr:nvPicPr>
        <xdr:cNvPr id="7" name="Imagen 6">
          <a:extLst>
            <a:ext uri="{FF2B5EF4-FFF2-40B4-BE49-F238E27FC236}">
              <a16:creationId xmlns="" xmlns:a16="http://schemas.microsoft.com/office/drawing/2014/main" id="{AA626115-51B9-48DF-BDA5-902F495661D7}"/>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2" name="Imagen 1">
          <a:extLst>
            <a:ext uri="{FF2B5EF4-FFF2-40B4-BE49-F238E27FC236}">
              <a16:creationId xmlns="" xmlns:a16="http://schemas.microsoft.com/office/drawing/2014/main" id="{7BE1F004-A018-4020-8EE1-DDAD5207F664}"/>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209550</xdr:colOff>
      <xdr:row>0</xdr:row>
      <xdr:rowOff>0</xdr:rowOff>
    </xdr:from>
    <xdr:to>
      <xdr:col>30</xdr:col>
      <xdr:colOff>4650</xdr:colOff>
      <xdr:row>0</xdr:row>
      <xdr:rowOff>1137600</xdr:rowOff>
    </xdr:to>
    <xdr:pic>
      <xdr:nvPicPr>
        <xdr:cNvPr id="3" name="Imagen 2">
          <a:extLst>
            <a:ext uri="{FF2B5EF4-FFF2-40B4-BE49-F238E27FC236}">
              <a16:creationId xmlns="" xmlns:a16="http://schemas.microsoft.com/office/drawing/2014/main" id="{31DDF8F2-7BCE-4F7B-AD4F-011A1B3C14A3}"/>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2" name="Imagen 1">
          <a:extLst>
            <a:ext uri="{FF2B5EF4-FFF2-40B4-BE49-F238E27FC236}">
              <a16:creationId xmlns="" xmlns:a16="http://schemas.microsoft.com/office/drawing/2014/main" id="{91D5193F-E6B5-49BB-B5CF-4F3459263C17}"/>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209546</xdr:colOff>
      <xdr:row>0</xdr:row>
      <xdr:rowOff>0</xdr:rowOff>
    </xdr:from>
    <xdr:to>
      <xdr:col>30</xdr:col>
      <xdr:colOff>4646</xdr:colOff>
      <xdr:row>0</xdr:row>
      <xdr:rowOff>1137600</xdr:rowOff>
    </xdr:to>
    <xdr:pic>
      <xdr:nvPicPr>
        <xdr:cNvPr id="3" name="Imagen 2">
          <a:extLst>
            <a:ext uri="{FF2B5EF4-FFF2-40B4-BE49-F238E27FC236}">
              <a16:creationId xmlns="" xmlns:a16="http://schemas.microsoft.com/office/drawing/2014/main" id="{FD3B9FCD-BDAA-4639-A45D-3D8BB793A86C}"/>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896" y="0"/>
          <a:ext cx="2271600" cy="1137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2" name="Imagen 1">
          <a:extLst>
            <a:ext uri="{FF2B5EF4-FFF2-40B4-BE49-F238E27FC236}">
              <a16:creationId xmlns="" xmlns:a16="http://schemas.microsoft.com/office/drawing/2014/main" id="{4B768DFF-4115-487C-BCFB-E4B30FC178D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209546</xdr:colOff>
      <xdr:row>0</xdr:row>
      <xdr:rowOff>0</xdr:rowOff>
    </xdr:from>
    <xdr:to>
      <xdr:col>30</xdr:col>
      <xdr:colOff>4646</xdr:colOff>
      <xdr:row>0</xdr:row>
      <xdr:rowOff>1137600</xdr:rowOff>
    </xdr:to>
    <xdr:pic>
      <xdr:nvPicPr>
        <xdr:cNvPr id="3" name="Imagen 2">
          <a:extLst>
            <a:ext uri="{FF2B5EF4-FFF2-40B4-BE49-F238E27FC236}">
              <a16:creationId xmlns="" xmlns:a16="http://schemas.microsoft.com/office/drawing/2014/main" id="{E585E7D2-1766-469B-8792-775CFE81BAF0}"/>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896" y="0"/>
          <a:ext cx="2271600" cy="1137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2" name="Imagen 1">
          <a:extLst>
            <a:ext uri="{FF2B5EF4-FFF2-40B4-BE49-F238E27FC236}">
              <a16:creationId xmlns="" xmlns:a16="http://schemas.microsoft.com/office/drawing/2014/main" id="{9AF20A53-CD16-48A2-8CDF-68F8FFB97231}"/>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209546</xdr:colOff>
      <xdr:row>0</xdr:row>
      <xdr:rowOff>0</xdr:rowOff>
    </xdr:from>
    <xdr:to>
      <xdr:col>30</xdr:col>
      <xdr:colOff>4646</xdr:colOff>
      <xdr:row>0</xdr:row>
      <xdr:rowOff>1137600</xdr:rowOff>
    </xdr:to>
    <xdr:pic>
      <xdr:nvPicPr>
        <xdr:cNvPr id="3" name="Imagen 2">
          <a:extLst>
            <a:ext uri="{FF2B5EF4-FFF2-40B4-BE49-F238E27FC236}">
              <a16:creationId xmlns="" xmlns:a16="http://schemas.microsoft.com/office/drawing/2014/main" id="{015BCF70-E24E-49A8-9A72-7191C7966028}"/>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896" y="0"/>
          <a:ext cx="2271600" cy="1137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6" name="Imagen 5">
          <a:extLst>
            <a:ext uri="{FF2B5EF4-FFF2-40B4-BE49-F238E27FC236}">
              <a16:creationId xmlns="" xmlns:a16="http://schemas.microsoft.com/office/drawing/2014/main" id="{03F1682B-7BDB-4396-A2F0-1E856F1ED23C}"/>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209546</xdr:colOff>
      <xdr:row>0</xdr:row>
      <xdr:rowOff>0</xdr:rowOff>
    </xdr:from>
    <xdr:to>
      <xdr:col>30</xdr:col>
      <xdr:colOff>4646</xdr:colOff>
      <xdr:row>0</xdr:row>
      <xdr:rowOff>1137600</xdr:rowOff>
    </xdr:to>
    <xdr:pic>
      <xdr:nvPicPr>
        <xdr:cNvPr id="7" name="Imagen 6">
          <a:extLst>
            <a:ext uri="{FF2B5EF4-FFF2-40B4-BE49-F238E27FC236}">
              <a16:creationId xmlns="" xmlns:a16="http://schemas.microsoft.com/office/drawing/2014/main" id="{22800F06-3EAA-4593-903A-9E229BC1AD64}"/>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896" y="0"/>
          <a:ext cx="2271600" cy="11376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103800</xdr:colOff>
      <xdr:row>0</xdr:row>
      <xdr:rowOff>1011600</xdr:rowOff>
    </xdr:to>
    <xdr:pic>
      <xdr:nvPicPr>
        <xdr:cNvPr id="2" name="Imagen 1">
          <a:extLst>
            <a:ext uri="{FF2B5EF4-FFF2-40B4-BE49-F238E27FC236}">
              <a16:creationId xmlns="" xmlns:a16="http://schemas.microsoft.com/office/drawing/2014/main" id="{DA7B18E0-868C-4DC5-A99D-2183F87A8F54}"/>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94400" cy="1011600"/>
        </a:xfrm>
        <a:prstGeom prst="rect">
          <a:avLst/>
        </a:prstGeom>
      </xdr:spPr>
    </xdr:pic>
    <xdr:clientData/>
  </xdr:twoCellAnchor>
  <xdr:twoCellAnchor editAs="oneCell">
    <xdr:from>
      <xdr:col>20</xdr:col>
      <xdr:colOff>209550</xdr:colOff>
      <xdr:row>0</xdr:row>
      <xdr:rowOff>0</xdr:rowOff>
    </xdr:from>
    <xdr:to>
      <xdr:col>30</xdr:col>
      <xdr:colOff>4650</xdr:colOff>
      <xdr:row>0</xdr:row>
      <xdr:rowOff>1137600</xdr:rowOff>
    </xdr:to>
    <xdr:pic>
      <xdr:nvPicPr>
        <xdr:cNvPr id="3" name="Imagen 2">
          <a:extLst>
            <a:ext uri="{FF2B5EF4-FFF2-40B4-BE49-F238E27FC236}">
              <a16:creationId xmlns="" xmlns:a16="http://schemas.microsoft.com/office/drawing/2014/main" id="{2F33ADA0-1D89-4D73-B5A8-F5B9D9D198E6}"/>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03" t="15817" r="6777" b="17116"/>
        <a:stretch/>
      </xdr:blipFill>
      <xdr:spPr>
        <a:xfrm>
          <a:off x="5295900" y="0"/>
          <a:ext cx="2271600" cy="11376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oralesm@entidadfed.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E27"/>
  <sheetViews>
    <sheetView showGridLines="0" tabSelected="1" view="pageBreakPreview" zoomScale="120" zoomScaleNormal="100" zoomScaleSheetLayoutView="120" workbookViewId="0"/>
  </sheetViews>
  <sheetFormatPr baseColWidth="10" defaultColWidth="0" defaultRowHeight="15.05" zeroHeight="1"/>
  <cols>
    <col min="1" max="1" width="5.6640625" customWidth="1"/>
    <col min="2" max="30" width="3.6640625" customWidth="1"/>
    <col min="31" max="31" width="5.6640625" customWidth="1"/>
    <col min="32" max="16384" width="11.44140625" hidden="1"/>
  </cols>
  <sheetData>
    <row r="1" spans="2:30" ht="173.3" customHeight="1">
      <c r="B1" s="281" t="s">
        <v>367</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row>
    <row r="2" spans="2:30"/>
    <row r="3" spans="2:30" ht="45.2" customHeight="1">
      <c r="B3" s="283" t="s">
        <v>0</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row>
    <row r="4" spans="2:30"/>
    <row r="5" spans="2:30" ht="45.2" customHeight="1">
      <c r="B5" s="283" t="s">
        <v>376</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row>
    <row r="6" spans="2:30"/>
    <row r="7" spans="2:30" ht="45.2" customHeight="1">
      <c r="B7" s="283" t="s">
        <v>1</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row>
    <row r="8" spans="2:30" ht="15.75" thickBot="1">
      <c r="B8" s="72" t="s">
        <v>657</v>
      </c>
      <c r="C8" s="71"/>
      <c r="D8" s="71"/>
      <c r="E8" s="71"/>
      <c r="F8" s="71"/>
      <c r="G8" s="71"/>
      <c r="H8" s="71"/>
      <c r="I8" s="71"/>
      <c r="J8" s="71"/>
      <c r="K8" s="71"/>
      <c r="L8" s="71"/>
      <c r="M8" s="71"/>
      <c r="N8" s="72" t="s">
        <v>658</v>
      </c>
      <c r="O8" s="71"/>
    </row>
    <row r="9" spans="2:30" ht="15.75" thickBot="1">
      <c r="B9" s="285" t="str">
        <f>IF(Presentación!$B$10="","",Presentación!$B$10)</f>
        <v>Veracruz de Ignacio de la Llave</v>
      </c>
      <c r="C9" s="286"/>
      <c r="D9" s="286"/>
      <c r="E9" s="286"/>
      <c r="F9" s="286"/>
      <c r="G9" s="286"/>
      <c r="H9" s="286"/>
      <c r="I9" s="286"/>
      <c r="J9" s="286"/>
      <c r="K9" s="286"/>
      <c r="L9" s="287"/>
      <c r="M9" s="16"/>
      <c r="N9" s="285" t="str">
        <f>IF(Presentación!$N$10="","",Presentación!$N$10)</f>
        <v>230</v>
      </c>
      <c r="O9" s="287"/>
    </row>
    <row r="10" spans="2:30"/>
    <row r="11" spans="2:30">
      <c r="B11" s="280" t="s">
        <v>2</v>
      </c>
      <c r="C11" s="280"/>
      <c r="D11" s="280"/>
      <c r="E11" s="280"/>
      <c r="F11" s="280"/>
      <c r="G11" s="280"/>
      <c r="H11" s="280"/>
      <c r="I11" s="280"/>
      <c r="J11" s="280"/>
      <c r="K11" s="280"/>
      <c r="L11" s="280"/>
      <c r="M11" s="280"/>
      <c r="N11" s="280"/>
      <c r="O11" s="280"/>
      <c r="P11" s="280"/>
      <c r="Q11" s="280"/>
      <c r="R11" s="280"/>
      <c r="S11" s="280"/>
      <c r="T11" s="280"/>
      <c r="U11" s="280"/>
      <c r="V11" s="1"/>
      <c r="W11" s="1"/>
      <c r="X11" s="1"/>
      <c r="Y11" s="1"/>
      <c r="Z11" s="1"/>
      <c r="AA11" s="1"/>
      <c r="AB11" s="1"/>
      <c r="AC11" s="1"/>
      <c r="AD11" s="1"/>
    </row>
    <row r="12" spans="2:30">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row>
    <row r="13" spans="2:30">
      <c r="B13" s="280" t="s">
        <v>3</v>
      </c>
      <c r="C13" s="280"/>
      <c r="D13" s="280"/>
      <c r="E13" s="280"/>
      <c r="F13" s="280"/>
      <c r="G13" s="280"/>
      <c r="H13" s="280"/>
      <c r="I13" s="280"/>
      <c r="J13" s="280"/>
      <c r="K13" s="280"/>
      <c r="L13" s="280"/>
      <c r="M13" s="280"/>
      <c r="N13" s="280"/>
      <c r="O13" s="280"/>
      <c r="P13" s="280"/>
      <c r="Q13" s="280"/>
      <c r="R13" s="280"/>
      <c r="S13" s="280"/>
      <c r="T13" s="280"/>
      <c r="U13" s="280"/>
      <c r="V13" s="1"/>
      <c r="W13" s="1"/>
      <c r="X13" s="1"/>
      <c r="Y13" s="1"/>
      <c r="Z13" s="1"/>
      <c r="AA13" s="1"/>
      <c r="AB13" s="1"/>
      <c r="AC13" s="1"/>
      <c r="AD13" s="1"/>
    </row>
    <row r="14" spans="2:30">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2:30">
      <c r="B15" s="280" t="s">
        <v>375</v>
      </c>
      <c r="C15" s="280"/>
      <c r="D15" s="280"/>
      <c r="E15" s="280"/>
      <c r="F15" s="280"/>
      <c r="G15" s="280"/>
      <c r="H15" s="280"/>
      <c r="I15" s="280"/>
      <c r="J15" s="280"/>
      <c r="K15" s="280"/>
      <c r="L15" s="280"/>
      <c r="M15" s="280"/>
      <c r="N15" s="280"/>
      <c r="O15" s="280"/>
      <c r="P15" s="280"/>
      <c r="Q15" s="280"/>
      <c r="R15" s="280"/>
      <c r="S15" s="280"/>
      <c r="T15" s="280"/>
      <c r="U15" s="280"/>
      <c r="V15" s="1"/>
      <c r="W15" s="1"/>
      <c r="X15" s="1"/>
      <c r="Y15" s="1"/>
      <c r="Z15" s="1"/>
      <c r="AA15" s="1"/>
      <c r="AB15" s="1"/>
      <c r="AC15" s="1"/>
      <c r="AD15" s="1"/>
    </row>
    <row r="16" spans="2:30">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2:30">
      <c r="B17" s="280" t="s">
        <v>376</v>
      </c>
      <c r="C17" s="280"/>
      <c r="D17" s="280"/>
      <c r="E17" s="280"/>
      <c r="F17" s="280"/>
      <c r="G17" s="280"/>
      <c r="H17" s="280"/>
      <c r="I17" s="280"/>
      <c r="J17" s="280"/>
      <c r="K17" s="280"/>
      <c r="L17" s="280"/>
      <c r="M17" s="280"/>
      <c r="N17" s="280"/>
      <c r="O17" s="280"/>
      <c r="P17" s="280"/>
      <c r="Q17" s="280"/>
      <c r="R17" s="280"/>
      <c r="S17" s="280"/>
      <c r="T17" s="280"/>
      <c r="U17" s="280"/>
      <c r="V17" s="1"/>
      <c r="W17" s="1"/>
      <c r="X17" s="280" t="s">
        <v>882</v>
      </c>
      <c r="Y17" s="280"/>
      <c r="Z17" s="280"/>
      <c r="AA17" s="280"/>
      <c r="AB17" s="280"/>
      <c r="AC17" s="280"/>
      <c r="AD17" s="280"/>
    </row>
    <row r="18" spans="2:30">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2:30" ht="29.95" customHeight="1">
      <c r="B19" s="288" t="s">
        <v>733</v>
      </c>
      <c r="C19" s="288"/>
      <c r="D19" s="288"/>
      <c r="E19" s="288"/>
      <c r="F19" s="288"/>
      <c r="G19" s="288"/>
      <c r="H19" s="288"/>
      <c r="I19" s="288"/>
      <c r="J19" s="288"/>
      <c r="K19" s="288"/>
      <c r="L19" s="288"/>
      <c r="M19" s="288"/>
      <c r="N19" s="288"/>
      <c r="O19" s="288"/>
      <c r="P19" s="288"/>
      <c r="Q19" s="288"/>
      <c r="R19" s="288"/>
      <c r="S19" s="288"/>
      <c r="T19" s="288"/>
      <c r="U19" s="288"/>
      <c r="V19" s="1"/>
      <c r="W19" s="1"/>
      <c r="X19" s="1"/>
      <c r="Y19" s="1"/>
      <c r="Z19" s="1"/>
      <c r="AA19" s="1"/>
      <c r="AB19" s="1"/>
      <c r="AC19" s="1"/>
      <c r="AD19" s="1"/>
    </row>
    <row r="20" spans="2:30">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2:30">
      <c r="B21" s="280" t="s">
        <v>4</v>
      </c>
      <c r="C21" s="280"/>
      <c r="D21" s="280"/>
      <c r="E21" s="280"/>
      <c r="F21" s="280"/>
      <c r="G21" s="280"/>
      <c r="H21" s="280"/>
      <c r="I21" s="280"/>
      <c r="J21" s="280"/>
      <c r="K21" s="280"/>
      <c r="L21" s="280"/>
      <c r="M21" s="280"/>
      <c r="N21" s="280"/>
      <c r="O21" s="280"/>
      <c r="P21" s="280"/>
      <c r="Q21" s="280"/>
      <c r="R21" s="280"/>
      <c r="S21" s="280"/>
      <c r="T21" s="280"/>
      <c r="U21" s="280"/>
      <c r="V21" s="1"/>
      <c r="W21" s="1"/>
      <c r="X21" s="1"/>
      <c r="Y21" s="1"/>
      <c r="Z21" s="1"/>
      <c r="AA21" s="1"/>
      <c r="AB21" s="1"/>
      <c r="AC21" s="1"/>
      <c r="AD21" s="1"/>
    </row>
    <row r="22" spans="2:30"/>
    <row r="23" spans="2:30"/>
    <row r="24" spans="2:30"/>
    <row r="25" spans="2:30"/>
    <row r="26" spans="2:30"/>
    <row r="27" spans="2:30"/>
  </sheetData>
  <sheetProtection algorithmName="SHA-512" hashValue="bZCjD/E4EmWQfLwOVeKIO20CvL1g04obh4/KYOK7ilrmAodL5yIVtIh4DgSaMQC25hP2C7fG3lAxCsSkeAKP8A==" saltValue="5TGLM6epjqOGBSjy9+bhnQ==" spinCount="100000" sheet="1" objects="1" scenarios="1"/>
  <mergeCells count="13">
    <mergeCell ref="B21:U21"/>
    <mergeCell ref="B1:AD1"/>
    <mergeCell ref="B3:AD3"/>
    <mergeCell ref="B5:AD5"/>
    <mergeCell ref="B7:AD7"/>
    <mergeCell ref="B9:L9"/>
    <mergeCell ref="B11:U11"/>
    <mergeCell ref="B13:U13"/>
    <mergeCell ref="B15:U15"/>
    <mergeCell ref="B17:U17"/>
    <mergeCell ref="X17:AD17"/>
    <mergeCell ref="B19:U19"/>
    <mergeCell ref="N9:O9"/>
  </mergeCells>
  <hyperlinks>
    <hyperlink ref="B11:U11" location="Presentación!AA9" display="Presentación"/>
    <hyperlink ref="B13:U13" location="Informantes!AA9" display="Informantes"/>
    <hyperlink ref="B15:U15" location="Participantes!AA9" display="Participantes"/>
    <hyperlink ref="B17:U17" location="CNGE_2021_M1_Secc11!AA7" display="Sección XI. Defensoría pública o defensoría de oficio"/>
    <hyperlink ref="X17:AD17" location="CNGE_2021_M1_Secc11!AA7" display="Preguntas 1 a 36"/>
    <hyperlink ref="B21:U21" location="Glosario!AA9" display="Glosario"/>
    <hyperlink ref="B19:U19" location="Complemento!AA9" display="Complemento"/>
  </hyperlinks>
  <pageMargins left="0.70866141732283472" right="0.70866141732283472" top="0.74803149606299213" bottom="0.74803149606299213" header="0.31496062992125984" footer="0.31496062992125984"/>
  <pageSetup scale="75" orientation="portrait" r:id="rId1"/>
  <headerFooter>
    <oddHeader>&amp;CMódulo 1 Sección XI
Índice</oddHeader>
    <oddFooter>&amp;LCenso Nacional de Gobiernos Estatales 2021&amp;R&amp;P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128"/>
  <sheetViews>
    <sheetView showGridLines="0" view="pageBreakPreview" zoomScale="120" zoomScaleNormal="100" zoomScaleSheetLayoutView="120" workbookViewId="0"/>
  </sheetViews>
  <sheetFormatPr baseColWidth="10" defaultColWidth="0" defaultRowHeight="15.05" customHeight="1" zeroHeight="1"/>
  <cols>
    <col min="1" max="1" width="5.6640625" customWidth="1"/>
    <col min="2" max="30" width="3.6640625" customWidth="1"/>
    <col min="31" max="31" width="5.6640625" customWidth="1"/>
    <col min="32" max="32" width="11.44140625" style="132" hidden="1" customWidth="1"/>
    <col min="33" max="16384" width="11.44140625" hidden="1"/>
  </cols>
  <sheetData>
    <row r="1" spans="2:35" ht="173.3" customHeight="1">
      <c r="B1" s="281" t="s">
        <v>367</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H1" s="133" t="s">
        <v>1007</v>
      </c>
      <c r="AI1" s="133" t="s">
        <v>1008</v>
      </c>
    </row>
    <row r="2" spans="2:35">
      <c r="AH2" s="133"/>
      <c r="AI2" s="133"/>
    </row>
    <row r="3" spans="2:35" ht="45.2" customHeight="1">
      <c r="B3" s="283" t="s">
        <v>0</v>
      </c>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H3" s="134" t="s">
        <v>1009</v>
      </c>
      <c r="AI3" s="135" t="s">
        <v>1010</v>
      </c>
    </row>
    <row r="4" spans="2:35">
      <c r="AH4" s="134" t="s">
        <v>1011</v>
      </c>
      <c r="AI4" s="135" t="s">
        <v>1012</v>
      </c>
    </row>
    <row r="5" spans="2:35" ht="45.2" customHeight="1">
      <c r="B5" s="283" t="s">
        <v>376</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H5" s="134" t="s">
        <v>1013</v>
      </c>
      <c r="AI5" s="135" t="s">
        <v>1014</v>
      </c>
    </row>
    <row r="6" spans="2:35">
      <c r="AH6" s="134" t="s">
        <v>1015</v>
      </c>
      <c r="AI6" s="135" t="s">
        <v>1016</v>
      </c>
    </row>
    <row r="7" spans="2:35" ht="45.2" customHeight="1">
      <c r="B7" s="284" t="s">
        <v>2</v>
      </c>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H7" s="134" t="s">
        <v>1017</v>
      </c>
      <c r="AI7" s="135" t="s">
        <v>1018</v>
      </c>
    </row>
    <row r="8" spans="2:35" ht="15.05" customHeight="1">
      <c r="AH8" s="134" t="s">
        <v>1019</v>
      </c>
      <c r="AI8" s="135" t="s">
        <v>1020</v>
      </c>
    </row>
    <row r="9" spans="2:35" ht="15.05" customHeight="1" thickBot="1">
      <c r="B9" s="72" t="s">
        <v>657</v>
      </c>
      <c r="C9" s="71"/>
      <c r="D9" s="71"/>
      <c r="E9" s="71"/>
      <c r="F9" s="71"/>
      <c r="G9" s="71"/>
      <c r="H9" s="71"/>
      <c r="I9" s="71"/>
      <c r="J9" s="71"/>
      <c r="K9" s="71"/>
      <c r="L9" s="71"/>
      <c r="M9" s="71"/>
      <c r="N9" s="72" t="s">
        <v>658</v>
      </c>
      <c r="O9" s="71"/>
      <c r="AA9" s="310" t="s">
        <v>1</v>
      </c>
      <c r="AB9" s="310"/>
      <c r="AC9" s="310"/>
      <c r="AD9" s="310"/>
      <c r="AH9" s="134" t="s">
        <v>1021</v>
      </c>
      <c r="AI9" s="135" t="s">
        <v>1022</v>
      </c>
    </row>
    <row r="10" spans="2:35" ht="15.05" customHeight="1" thickBot="1">
      <c r="B10" s="306" t="s">
        <v>1067</v>
      </c>
      <c r="C10" s="307"/>
      <c r="D10" s="307"/>
      <c r="E10" s="307"/>
      <c r="F10" s="307"/>
      <c r="G10" s="307"/>
      <c r="H10" s="307"/>
      <c r="I10" s="307"/>
      <c r="J10" s="307"/>
      <c r="K10" s="307"/>
      <c r="L10" s="308"/>
      <c r="M10" s="23"/>
      <c r="N10" s="285" t="str">
        <f>IFERROR(VLOOKUP(B10,$AH$2:$AI$34,2,FALSE),"")</f>
        <v>230</v>
      </c>
      <c r="O10" s="287"/>
      <c r="AH10" s="134" t="s">
        <v>1023</v>
      </c>
      <c r="AI10" s="135" t="s">
        <v>1024</v>
      </c>
    </row>
    <row r="11" spans="2:35" ht="15.05" customHeight="1" thickBot="1">
      <c r="AH11" s="134" t="s">
        <v>1025</v>
      </c>
      <c r="AI11" s="135" t="s">
        <v>1026</v>
      </c>
    </row>
    <row r="12" spans="2:35">
      <c r="B12" s="2"/>
      <c r="C12" s="3" t="s">
        <v>5</v>
      </c>
      <c r="D12" s="4"/>
      <c r="E12" s="4"/>
      <c r="F12" s="4"/>
      <c r="G12" s="4"/>
      <c r="H12" s="4"/>
      <c r="I12" s="4"/>
      <c r="J12" s="4"/>
      <c r="K12" s="4"/>
      <c r="L12" s="5"/>
      <c r="N12" s="8"/>
      <c r="O12" s="9" t="s">
        <v>6</v>
      </c>
      <c r="P12" s="10"/>
      <c r="Q12" s="10"/>
      <c r="R12" s="10"/>
      <c r="S12" s="10"/>
      <c r="T12" s="10"/>
      <c r="U12" s="10"/>
      <c r="V12" s="10"/>
      <c r="W12" s="10"/>
      <c r="X12" s="10"/>
      <c r="Y12" s="10"/>
      <c r="Z12" s="10"/>
      <c r="AA12" s="10"/>
      <c r="AB12" s="10"/>
      <c r="AC12" s="10"/>
      <c r="AD12" s="11"/>
      <c r="AH12" s="134" t="s">
        <v>1027</v>
      </c>
      <c r="AI12" s="135" t="s">
        <v>1028</v>
      </c>
    </row>
    <row r="13" spans="2:35" ht="144" customHeight="1" thickBot="1">
      <c r="B13" s="6"/>
      <c r="C13" s="304" t="s">
        <v>656</v>
      </c>
      <c r="D13" s="304"/>
      <c r="E13" s="304"/>
      <c r="F13" s="304"/>
      <c r="G13" s="304"/>
      <c r="H13" s="304"/>
      <c r="I13" s="304"/>
      <c r="J13" s="304"/>
      <c r="K13" s="304"/>
      <c r="L13" s="7"/>
      <c r="N13" s="12"/>
      <c r="O13" s="305" t="s">
        <v>7</v>
      </c>
      <c r="P13" s="305"/>
      <c r="Q13" s="305"/>
      <c r="R13" s="305"/>
      <c r="S13" s="305"/>
      <c r="T13" s="305"/>
      <c r="U13" s="305"/>
      <c r="V13" s="305"/>
      <c r="W13" s="305"/>
      <c r="X13" s="305"/>
      <c r="Y13" s="305"/>
      <c r="Z13" s="305"/>
      <c r="AA13" s="305"/>
      <c r="AB13" s="305"/>
      <c r="AC13" s="305"/>
      <c r="AD13" s="13"/>
      <c r="AH13" s="134" t="s">
        <v>1029</v>
      </c>
      <c r="AI13" s="135" t="s">
        <v>1030</v>
      </c>
    </row>
    <row r="14" spans="2:35" ht="15.05" customHeight="1" thickBot="1">
      <c r="AH14" s="134" t="s">
        <v>1031</v>
      </c>
      <c r="AI14" s="135" t="s">
        <v>1032</v>
      </c>
    </row>
    <row r="15" spans="2:35">
      <c r="B15" s="2"/>
      <c r="C15" s="3" t="s">
        <v>8</v>
      </c>
      <c r="D15" s="4"/>
      <c r="E15" s="4"/>
      <c r="F15" s="4"/>
      <c r="G15" s="4"/>
      <c r="H15" s="4"/>
      <c r="I15" s="4"/>
      <c r="J15" s="4"/>
      <c r="K15" s="4"/>
      <c r="L15" s="4"/>
      <c r="M15" s="4"/>
      <c r="N15" s="4"/>
      <c r="O15" s="4"/>
      <c r="P15" s="4"/>
      <c r="Q15" s="4"/>
      <c r="R15" s="4"/>
      <c r="S15" s="4"/>
      <c r="T15" s="4"/>
      <c r="U15" s="4"/>
      <c r="V15" s="4"/>
      <c r="W15" s="4"/>
      <c r="X15" s="4"/>
      <c r="Y15" s="4"/>
      <c r="Z15" s="4"/>
      <c r="AA15" s="4"/>
      <c r="AB15" s="4"/>
      <c r="AC15" s="4"/>
      <c r="AD15" s="11"/>
      <c r="AH15" s="134" t="s">
        <v>1033</v>
      </c>
      <c r="AI15" s="135" t="s">
        <v>1034</v>
      </c>
    </row>
    <row r="16" spans="2:35" ht="36" customHeight="1" thickBot="1">
      <c r="B16" s="6"/>
      <c r="C16" s="305" t="s">
        <v>377</v>
      </c>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13"/>
      <c r="AH16" s="134" t="s">
        <v>1035</v>
      </c>
      <c r="AI16" s="135" t="s">
        <v>1036</v>
      </c>
    </row>
    <row r="17" spans="2:35" ht="15.05" customHeight="1" thickBot="1">
      <c r="AH17" s="134" t="s">
        <v>1037</v>
      </c>
      <c r="AI17" s="135" t="s">
        <v>1038</v>
      </c>
    </row>
    <row r="18" spans="2:35">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2"/>
      <c r="AH18" s="134" t="s">
        <v>1039</v>
      </c>
      <c r="AI18" s="135" t="s">
        <v>1040</v>
      </c>
    </row>
    <row r="19" spans="2:35" ht="47.95" customHeight="1">
      <c r="B19" s="33"/>
      <c r="C19" s="301" t="s">
        <v>454</v>
      </c>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4"/>
      <c r="AH19" s="134" t="s">
        <v>1041</v>
      </c>
      <c r="AI19" s="135" t="s">
        <v>1042</v>
      </c>
    </row>
    <row r="20" spans="2:35" ht="6.75" customHeight="1">
      <c r="B20" s="3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34"/>
      <c r="AH20" s="134" t="s">
        <v>1043</v>
      </c>
      <c r="AI20" s="135" t="s">
        <v>1044</v>
      </c>
    </row>
    <row r="21" spans="2:35" ht="36" customHeight="1">
      <c r="B21" s="33"/>
      <c r="C21" s="301" t="s">
        <v>368</v>
      </c>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4"/>
      <c r="AH21" s="134" t="s">
        <v>1045</v>
      </c>
      <c r="AI21" s="135" t="s">
        <v>1046</v>
      </c>
    </row>
    <row r="22" spans="2:35" ht="6.75" customHeight="1">
      <c r="B22" s="3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34"/>
      <c r="AH22" s="134" t="s">
        <v>1047</v>
      </c>
      <c r="AI22" s="135" t="s">
        <v>1048</v>
      </c>
    </row>
    <row r="23" spans="2:35" ht="15.05" customHeight="1">
      <c r="B23" s="33"/>
      <c r="C23" s="301" t="s">
        <v>9</v>
      </c>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4"/>
      <c r="AH23" s="134" t="s">
        <v>1049</v>
      </c>
      <c r="AI23" s="135" t="s">
        <v>1050</v>
      </c>
    </row>
    <row r="24" spans="2:35" ht="6.75" customHeight="1">
      <c r="B24" s="3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34"/>
      <c r="AH24" s="134" t="s">
        <v>1051</v>
      </c>
      <c r="AI24" s="135" t="s">
        <v>1052</v>
      </c>
    </row>
    <row r="25" spans="2:35" ht="47.95" customHeight="1">
      <c r="B25" s="33"/>
      <c r="C25" s="73"/>
      <c r="D25" s="301" t="s">
        <v>10</v>
      </c>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4"/>
      <c r="AH25" s="134" t="s">
        <v>1053</v>
      </c>
      <c r="AI25" s="135" t="s">
        <v>1054</v>
      </c>
    </row>
    <row r="26" spans="2:35" ht="6.75" customHeight="1">
      <c r="B26" s="3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34"/>
      <c r="AH26" s="134" t="s">
        <v>1055</v>
      </c>
      <c r="AI26" s="135" t="s">
        <v>1056</v>
      </c>
    </row>
    <row r="27" spans="2:35" ht="36" customHeight="1">
      <c r="B27" s="33"/>
      <c r="C27" s="301" t="s">
        <v>369</v>
      </c>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4"/>
      <c r="AH27" s="134" t="s">
        <v>1057</v>
      </c>
      <c r="AI27" s="135" t="s">
        <v>1058</v>
      </c>
    </row>
    <row r="28" spans="2:35" ht="6.75" customHeight="1">
      <c r="B28" s="3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34"/>
      <c r="AH28" s="134" t="s">
        <v>1059</v>
      </c>
      <c r="AI28" s="135" t="s">
        <v>1060</v>
      </c>
    </row>
    <row r="29" spans="2:35" ht="60.05" customHeight="1">
      <c r="B29" s="33"/>
      <c r="C29" s="301" t="s">
        <v>370</v>
      </c>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4"/>
      <c r="AH29" s="134" t="s">
        <v>1061</v>
      </c>
      <c r="AI29" s="135" t="s">
        <v>1062</v>
      </c>
    </row>
    <row r="30" spans="2:35" ht="6.75" customHeight="1">
      <c r="B30" s="3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34"/>
      <c r="AH30" s="134" t="s">
        <v>1063</v>
      </c>
      <c r="AI30" s="135" t="s">
        <v>1064</v>
      </c>
    </row>
    <row r="31" spans="2:35" ht="47.95" customHeight="1">
      <c r="B31" s="33"/>
      <c r="C31" s="301" t="s">
        <v>371</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4"/>
      <c r="AH31" s="134" t="s">
        <v>1065</v>
      </c>
      <c r="AI31" s="135" t="s">
        <v>1066</v>
      </c>
    </row>
    <row r="32" spans="2:35" ht="6.75" customHeight="1">
      <c r="B32" s="3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34"/>
      <c r="AH32" s="134" t="s">
        <v>1067</v>
      </c>
      <c r="AI32" s="135" t="s">
        <v>1068</v>
      </c>
    </row>
    <row r="33" spans="2:35" ht="47.95" customHeight="1">
      <c r="B33" s="33"/>
      <c r="C33" s="301" t="s">
        <v>455</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4"/>
      <c r="AH33" s="134" t="s">
        <v>1069</v>
      </c>
      <c r="AI33" s="135" t="s">
        <v>1070</v>
      </c>
    </row>
    <row r="34" spans="2:35" ht="6.75" customHeight="1">
      <c r="B34" s="3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34"/>
      <c r="AH34" s="134" t="s">
        <v>1071</v>
      </c>
      <c r="AI34" s="135" t="s">
        <v>1072</v>
      </c>
    </row>
    <row r="35" spans="2:35" ht="72" customHeight="1">
      <c r="B35" s="33"/>
      <c r="C35" s="301" t="s">
        <v>456</v>
      </c>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4"/>
    </row>
    <row r="36" spans="2:35" ht="6.75" customHeight="1">
      <c r="B36" s="3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34"/>
    </row>
    <row r="37" spans="2:35" ht="36" customHeight="1">
      <c r="B37" s="33"/>
      <c r="C37" s="303" t="s">
        <v>659</v>
      </c>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4"/>
    </row>
    <row r="38" spans="2:35" ht="6.75" customHeight="1">
      <c r="B38" s="3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34"/>
    </row>
    <row r="39" spans="2:35" ht="74.3" customHeight="1">
      <c r="B39" s="33"/>
      <c r="C39" s="301" t="s">
        <v>372</v>
      </c>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4"/>
    </row>
    <row r="40" spans="2:35" ht="6.75" customHeight="1">
      <c r="B40" s="33"/>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4"/>
    </row>
    <row r="41" spans="2:35" ht="36" customHeight="1">
      <c r="B41" s="33"/>
      <c r="C41" s="301" t="s">
        <v>727</v>
      </c>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4"/>
    </row>
    <row r="42" spans="2:35" ht="6.75" customHeight="1">
      <c r="B42" s="33"/>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4"/>
    </row>
    <row r="43" spans="2:35" ht="36" customHeight="1">
      <c r="B43" s="33"/>
      <c r="C43" s="35"/>
      <c r="D43" s="301" t="s">
        <v>611</v>
      </c>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4"/>
    </row>
    <row r="44" spans="2:35" ht="6.75" customHeight="1">
      <c r="B44" s="33"/>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4"/>
    </row>
    <row r="45" spans="2:35" ht="60.05" customHeight="1">
      <c r="B45" s="33"/>
      <c r="C45" s="301" t="s">
        <v>373</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4"/>
    </row>
    <row r="46" spans="2:35" ht="6.75" customHeight="1">
      <c r="B46" s="33"/>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4"/>
    </row>
    <row r="47" spans="2:35" ht="60.05" customHeight="1">
      <c r="B47" s="33"/>
      <c r="C47" s="302" t="s">
        <v>457</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4"/>
    </row>
    <row r="48" spans="2:35" ht="6.75" customHeight="1">
      <c r="B48" s="33"/>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4"/>
    </row>
    <row r="49" spans="2:30" ht="36" customHeight="1">
      <c r="B49" s="33"/>
      <c r="C49" s="291" t="s">
        <v>660</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34"/>
    </row>
    <row r="50" spans="2:30" ht="6.75" customHeight="1">
      <c r="B50" s="33"/>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4"/>
    </row>
    <row r="51" spans="2:30" ht="15.05" customHeight="1">
      <c r="B51" s="33"/>
      <c r="C51" s="301" t="s">
        <v>374</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4"/>
    </row>
    <row r="52" spans="2:30" ht="6.75" customHeight="1">
      <c r="B52" s="33"/>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4"/>
    </row>
    <row r="53" spans="2:30" ht="36" customHeight="1">
      <c r="B53" s="33"/>
      <c r="C53" s="35"/>
      <c r="D53" s="291" t="s">
        <v>612</v>
      </c>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34"/>
    </row>
    <row r="54" spans="2:30" ht="6.75" customHeight="1">
      <c r="B54" s="33"/>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4"/>
    </row>
    <row r="55" spans="2:30" ht="15.05" customHeight="1">
      <c r="B55" s="33"/>
      <c r="C55" s="301" t="s">
        <v>11</v>
      </c>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4"/>
    </row>
    <row r="56" spans="2:30" ht="6.75" customHeight="1">
      <c r="B56" s="33"/>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4"/>
    </row>
    <row r="57" spans="2:30" ht="24.05" customHeight="1">
      <c r="B57" s="33"/>
      <c r="C57" s="35"/>
      <c r="D57" s="301" t="s">
        <v>444</v>
      </c>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4"/>
    </row>
    <row r="58" spans="2:30" ht="6.75" customHeight="1">
      <c r="B58" s="33"/>
      <c r="C58" s="35"/>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34"/>
    </row>
    <row r="59" spans="2:30" ht="24.05" customHeight="1">
      <c r="B59" s="33"/>
      <c r="C59" s="35"/>
      <c r="D59" s="301" t="s">
        <v>728</v>
      </c>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4"/>
    </row>
    <row r="60" spans="2:30" ht="6.75" customHeight="1">
      <c r="B60" s="33"/>
      <c r="C60" s="35"/>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34"/>
    </row>
    <row r="61" spans="2:30" ht="24.05" customHeight="1">
      <c r="B61" s="33"/>
      <c r="C61" s="35"/>
      <c r="D61" s="301" t="s">
        <v>445</v>
      </c>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4"/>
    </row>
    <row r="62" spans="2:30" ht="6.75" customHeight="1">
      <c r="B62" s="33"/>
      <c r="C62" s="35"/>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34"/>
    </row>
    <row r="63" spans="2:30" ht="36" customHeight="1">
      <c r="B63" s="33"/>
      <c r="C63" s="35"/>
      <c r="D63" s="301" t="s">
        <v>446</v>
      </c>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4"/>
    </row>
    <row r="64" spans="2:30" ht="6.75" customHeight="1">
      <c r="B64" s="33"/>
      <c r="C64" s="35"/>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34"/>
    </row>
    <row r="65" spans="2:30" ht="15.05" customHeight="1">
      <c r="B65" s="33"/>
      <c r="C65" s="35"/>
      <c r="D65" s="301" t="s">
        <v>447</v>
      </c>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4"/>
    </row>
    <row r="66" spans="2:30" ht="6.75" customHeight="1">
      <c r="B66" s="33"/>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4"/>
    </row>
    <row r="67" spans="2:30" ht="36" customHeight="1">
      <c r="B67" s="33"/>
      <c r="C67" s="291" t="s">
        <v>613</v>
      </c>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34"/>
    </row>
    <row r="68" spans="2:30" ht="6.75" customHeight="1">
      <c r="B68" s="3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34"/>
    </row>
    <row r="69" spans="2:30" ht="72" customHeight="1">
      <c r="B69" s="33"/>
      <c r="C69" s="301" t="s">
        <v>729</v>
      </c>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4"/>
    </row>
    <row r="70" spans="2:30" ht="6.75" customHeight="1">
      <c r="B70" s="33"/>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4"/>
    </row>
    <row r="71" spans="2:30" ht="15.05" customHeight="1">
      <c r="B71" s="33"/>
      <c r="C71" s="291" t="s">
        <v>883</v>
      </c>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34"/>
    </row>
    <row r="72" spans="2:30" ht="6.75" customHeight="1">
      <c r="B72" s="33"/>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4"/>
    </row>
    <row r="73" spans="2:30" ht="180" customHeight="1">
      <c r="B73" s="33"/>
      <c r="C73" s="35"/>
      <c r="D73" s="291" t="s">
        <v>722</v>
      </c>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34"/>
    </row>
    <row r="74" spans="2:30" ht="6.75" customHeight="1">
      <c r="B74" s="33"/>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4"/>
    </row>
    <row r="75" spans="2:30" ht="60.05" customHeight="1">
      <c r="B75" s="33"/>
      <c r="C75" s="302" t="s">
        <v>448</v>
      </c>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4"/>
    </row>
    <row r="76" spans="2:30" ht="6.75" customHeight="1">
      <c r="B76" s="33"/>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4"/>
    </row>
    <row r="77" spans="2:30" ht="60.05" customHeight="1">
      <c r="B77" s="33"/>
      <c r="C77" s="302" t="s">
        <v>12</v>
      </c>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4"/>
    </row>
    <row r="78" spans="2:30" ht="6.75" customHeight="1">
      <c r="B78" s="33"/>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4"/>
    </row>
    <row r="79" spans="2:30" ht="24.05" customHeight="1">
      <c r="B79" s="33"/>
      <c r="C79" s="302" t="s">
        <v>13</v>
      </c>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4"/>
    </row>
    <row r="80" spans="2:30" ht="15.75" thickBot="1">
      <c r="B80" s="36"/>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8"/>
    </row>
    <row r="81" spans="2:30" ht="15.75" thickBot="1">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row>
    <row r="82" spans="2:30">
      <c r="B82" s="48"/>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50"/>
    </row>
    <row r="83" spans="2:30" ht="36" customHeight="1">
      <c r="B83" s="51"/>
      <c r="C83" s="300" t="s">
        <v>730</v>
      </c>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52"/>
    </row>
    <row r="84" spans="2:30" ht="6.75" customHeight="1">
      <c r="B84" s="5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52"/>
    </row>
    <row r="85" spans="2:30" ht="72" customHeight="1">
      <c r="B85" s="51"/>
      <c r="C85" s="300" t="s">
        <v>661</v>
      </c>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52"/>
    </row>
    <row r="86" spans="2:30" ht="6.75" customHeight="1">
      <c r="B86" s="5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52"/>
    </row>
    <row r="87" spans="2:30" ht="60.05" customHeight="1">
      <c r="B87" s="51"/>
      <c r="C87" s="300" t="s">
        <v>662</v>
      </c>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52"/>
    </row>
    <row r="88" spans="2:30" ht="6.75" customHeight="1">
      <c r="B88" s="5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52"/>
    </row>
    <row r="89" spans="2:30" ht="36" customHeight="1">
      <c r="B89" s="51"/>
      <c r="C89" s="291" t="s">
        <v>663</v>
      </c>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52"/>
    </row>
    <row r="90" spans="2:30" ht="6.75" customHeight="1">
      <c r="B90" s="5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52"/>
    </row>
    <row r="91" spans="2:30" ht="24.05" customHeight="1">
      <c r="B91" s="51"/>
      <c r="C91" s="291" t="s">
        <v>664</v>
      </c>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52"/>
    </row>
    <row r="92" spans="2:30" ht="6.75" customHeight="1">
      <c r="B92" s="5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52"/>
    </row>
    <row r="93" spans="2:30" ht="15.05" customHeight="1">
      <c r="B93" s="51"/>
      <c r="C93" s="41"/>
      <c r="D93" s="14"/>
      <c r="E93" s="41"/>
      <c r="F93" s="296" t="s">
        <v>665</v>
      </c>
      <c r="G93" s="297"/>
      <c r="H93" s="297"/>
      <c r="I93" s="297"/>
      <c r="J93" s="298"/>
      <c r="K93" s="299" t="s">
        <v>666</v>
      </c>
      <c r="L93" s="299"/>
      <c r="M93" s="299"/>
      <c r="N93" s="299"/>
      <c r="O93" s="299"/>
      <c r="P93" s="299"/>
      <c r="Q93" s="299"/>
      <c r="R93" s="299"/>
      <c r="S93" s="299"/>
      <c r="T93" s="299"/>
      <c r="U93" s="299"/>
      <c r="V93" s="299"/>
      <c r="W93" s="299"/>
      <c r="X93" s="299"/>
      <c r="Y93" s="299"/>
      <c r="Z93" s="299"/>
      <c r="AA93" s="41"/>
      <c r="AB93" s="41"/>
      <c r="AC93" s="41"/>
      <c r="AD93" s="52"/>
    </row>
    <row r="94" spans="2:30" ht="24.05" customHeight="1">
      <c r="B94" s="51"/>
      <c r="C94" s="41"/>
      <c r="D94" s="14"/>
      <c r="E94" s="41"/>
      <c r="F94" s="293" t="s">
        <v>667</v>
      </c>
      <c r="G94" s="290"/>
      <c r="H94" s="290"/>
      <c r="I94" s="290"/>
      <c r="J94" s="294"/>
      <c r="K94" s="295" t="s">
        <v>668</v>
      </c>
      <c r="L94" s="295"/>
      <c r="M94" s="295"/>
      <c r="N94" s="295"/>
      <c r="O94" s="295"/>
      <c r="P94" s="295"/>
      <c r="Q94" s="295"/>
      <c r="R94" s="295"/>
      <c r="S94" s="295"/>
      <c r="T94" s="295"/>
      <c r="U94" s="295"/>
      <c r="V94" s="295"/>
      <c r="W94" s="295"/>
      <c r="X94" s="295"/>
      <c r="Y94" s="295"/>
      <c r="Z94" s="295"/>
      <c r="AA94" s="41"/>
      <c r="AB94" s="41"/>
      <c r="AC94" s="41"/>
      <c r="AD94" s="52"/>
    </row>
    <row r="95" spans="2:30" ht="24.05" customHeight="1">
      <c r="B95" s="51"/>
      <c r="C95" s="41"/>
      <c r="D95" s="25"/>
      <c r="E95" s="25"/>
      <c r="F95" s="293" t="s">
        <v>667</v>
      </c>
      <c r="G95" s="290"/>
      <c r="H95" s="290"/>
      <c r="I95" s="290"/>
      <c r="J95" s="294"/>
      <c r="K95" s="295" t="s">
        <v>669</v>
      </c>
      <c r="L95" s="295"/>
      <c r="M95" s="295"/>
      <c r="N95" s="295"/>
      <c r="O95" s="295"/>
      <c r="P95" s="295"/>
      <c r="Q95" s="295"/>
      <c r="R95" s="295"/>
      <c r="S95" s="295"/>
      <c r="T95" s="295"/>
      <c r="U95" s="295"/>
      <c r="V95" s="295"/>
      <c r="W95" s="295"/>
      <c r="X95" s="295"/>
      <c r="Y95" s="295"/>
      <c r="Z95" s="295"/>
      <c r="AA95" s="25"/>
      <c r="AB95" s="25"/>
      <c r="AC95" s="25"/>
      <c r="AD95" s="52"/>
    </row>
    <row r="96" spans="2:30" ht="24.05" customHeight="1">
      <c r="B96" s="51"/>
      <c r="C96" s="41"/>
      <c r="D96" s="41"/>
      <c r="E96" s="41"/>
      <c r="F96" s="293" t="s">
        <v>667</v>
      </c>
      <c r="G96" s="290"/>
      <c r="H96" s="290"/>
      <c r="I96" s="290"/>
      <c r="J96" s="294"/>
      <c r="K96" s="295" t="s">
        <v>670</v>
      </c>
      <c r="L96" s="295"/>
      <c r="M96" s="295"/>
      <c r="N96" s="295"/>
      <c r="O96" s="295"/>
      <c r="P96" s="295"/>
      <c r="Q96" s="295"/>
      <c r="R96" s="295"/>
      <c r="S96" s="295"/>
      <c r="T96" s="295"/>
      <c r="U96" s="295"/>
      <c r="V96" s="295"/>
      <c r="W96" s="295"/>
      <c r="X96" s="295"/>
      <c r="Y96" s="295"/>
      <c r="Z96" s="295"/>
      <c r="AA96" s="41"/>
      <c r="AB96" s="41"/>
      <c r="AC96" s="41"/>
      <c r="AD96" s="52"/>
    </row>
    <row r="97" spans="2:30" ht="24.05" customHeight="1">
      <c r="B97" s="51"/>
      <c r="C97" s="41"/>
      <c r="D97" s="41"/>
      <c r="E97" s="41"/>
      <c r="F97" s="293" t="s">
        <v>667</v>
      </c>
      <c r="G97" s="290"/>
      <c r="H97" s="290"/>
      <c r="I97" s="290"/>
      <c r="J97" s="294"/>
      <c r="K97" s="295" t="s">
        <v>932</v>
      </c>
      <c r="L97" s="295"/>
      <c r="M97" s="295"/>
      <c r="N97" s="295"/>
      <c r="O97" s="295"/>
      <c r="P97" s="295"/>
      <c r="Q97" s="295"/>
      <c r="R97" s="295"/>
      <c r="S97" s="295"/>
      <c r="T97" s="295"/>
      <c r="U97" s="295"/>
      <c r="V97" s="295"/>
      <c r="W97" s="295"/>
      <c r="X97" s="295"/>
      <c r="Y97" s="295"/>
      <c r="Z97" s="295"/>
      <c r="AA97" s="41"/>
      <c r="AB97" s="41"/>
      <c r="AC97" s="41"/>
      <c r="AD97" s="52"/>
    </row>
    <row r="98" spans="2:30" ht="6.75" customHeight="1">
      <c r="B98" s="5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52"/>
    </row>
    <row r="99" spans="2:30" ht="24.05" customHeight="1">
      <c r="B99" s="51"/>
      <c r="C99" s="291" t="s">
        <v>14</v>
      </c>
      <c r="D99" s="291"/>
      <c r="E99" s="291"/>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c r="AD99" s="52"/>
    </row>
    <row r="100" spans="2:30" ht="6.75" customHeight="1">
      <c r="B100" s="5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52"/>
    </row>
    <row r="101" spans="2:30" ht="15.05" customHeight="1">
      <c r="B101" s="51"/>
      <c r="C101" s="41"/>
      <c r="D101" s="14" t="s">
        <v>15</v>
      </c>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52"/>
    </row>
    <row r="102" spans="2:30" ht="6.75" customHeight="1">
      <c r="B102" s="5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52"/>
    </row>
    <row r="103" spans="2:30" ht="24.05" customHeight="1">
      <c r="B103" s="51"/>
      <c r="C103" s="41"/>
      <c r="D103" s="291" t="s">
        <v>671</v>
      </c>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52"/>
    </row>
    <row r="104" spans="2:30" ht="6.75" customHeight="1">
      <c r="B104" s="51"/>
      <c r="C104" s="41"/>
      <c r="D104" s="14"/>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52"/>
    </row>
    <row r="105" spans="2:30" ht="15.05" customHeight="1">
      <c r="B105" s="51"/>
      <c r="C105" s="41"/>
      <c r="D105" s="14" t="s">
        <v>16</v>
      </c>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52"/>
    </row>
    <row r="106" spans="2:30" ht="6.75" customHeight="1">
      <c r="B106" s="51"/>
      <c r="C106" s="41"/>
      <c r="D106" s="14"/>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52"/>
    </row>
    <row r="107" spans="2:30" ht="24.05" customHeight="1">
      <c r="B107" s="51"/>
      <c r="C107" s="41"/>
      <c r="D107" s="292" t="s">
        <v>672</v>
      </c>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52"/>
    </row>
    <row r="108" spans="2:30" ht="6.75" customHeight="1">
      <c r="B108" s="51"/>
      <c r="C108" s="41"/>
      <c r="D108" s="14"/>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52"/>
    </row>
    <row r="109" spans="2:30" ht="15.05" customHeight="1">
      <c r="B109" s="51"/>
      <c r="C109" s="41"/>
      <c r="D109" s="14" t="s">
        <v>673</v>
      </c>
      <c r="E109" s="14"/>
      <c r="F109" s="14"/>
      <c r="G109" s="25"/>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52"/>
    </row>
    <row r="110" spans="2:30" ht="6.75" customHeight="1">
      <c r="B110" s="51"/>
      <c r="C110" s="41"/>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52"/>
    </row>
    <row r="111" spans="2:30" ht="15.05" customHeight="1">
      <c r="B111" s="51"/>
      <c r="C111" s="41"/>
      <c r="D111" s="53" t="s">
        <v>674</v>
      </c>
      <c r="E111" s="24"/>
      <c r="F111" s="24"/>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52"/>
    </row>
    <row r="112" spans="2:30" ht="15.05" customHeight="1" thickBot="1">
      <c r="B112" s="54"/>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6"/>
    </row>
    <row r="113" spans="2:30" ht="15.75" thickBot="1">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row>
    <row r="114" spans="2:30">
      <c r="B114" s="48"/>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50"/>
    </row>
    <row r="115" spans="2:30" ht="36" customHeight="1">
      <c r="B115" s="51"/>
      <c r="C115" s="291" t="s">
        <v>731</v>
      </c>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52"/>
    </row>
    <row r="116" spans="2:30" ht="6.75" customHeight="1">
      <c r="B116" s="5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52"/>
    </row>
    <row r="117" spans="2:30">
      <c r="B117" s="51"/>
      <c r="C117" s="41"/>
      <c r="D117" s="15" t="s">
        <v>17</v>
      </c>
      <c r="E117" s="41"/>
      <c r="F117" s="41"/>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52"/>
    </row>
    <row r="118" spans="2:30">
      <c r="B118" s="51"/>
      <c r="C118" s="41"/>
      <c r="D118" s="41" t="s">
        <v>20</v>
      </c>
      <c r="E118" s="41"/>
      <c r="F118" s="41"/>
      <c r="G118" s="41"/>
      <c r="H118" s="41"/>
      <c r="I118" s="41"/>
      <c r="J118" s="41"/>
      <c r="K118" s="290"/>
      <c r="L118" s="290"/>
      <c r="M118" s="290"/>
      <c r="N118" s="290"/>
      <c r="O118" s="290"/>
      <c r="P118" s="290"/>
      <c r="Q118" s="290"/>
      <c r="R118" s="290"/>
      <c r="S118" s="290"/>
      <c r="T118" s="290"/>
      <c r="U118" s="290"/>
      <c r="V118" s="290"/>
      <c r="W118" s="290"/>
      <c r="X118" s="290"/>
      <c r="Y118" s="290"/>
      <c r="Z118" s="290"/>
      <c r="AA118" s="290"/>
      <c r="AB118" s="290"/>
      <c r="AC118" s="290"/>
      <c r="AD118" s="52"/>
    </row>
    <row r="119" spans="2:30">
      <c r="B119" s="51"/>
      <c r="C119" s="41"/>
      <c r="D119" s="57" t="s">
        <v>21</v>
      </c>
      <c r="E119" s="41"/>
      <c r="F119" s="41"/>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52"/>
    </row>
    <row r="120" spans="2:30">
      <c r="B120" s="51"/>
      <c r="C120" s="41"/>
      <c r="D120" s="15" t="s">
        <v>18</v>
      </c>
      <c r="E120" s="41"/>
      <c r="F120" s="41"/>
      <c r="G120" s="41"/>
      <c r="H120" s="41"/>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52"/>
    </row>
    <row r="121" spans="2:30">
      <c r="B121" s="51"/>
      <c r="C121" s="41"/>
      <c r="D121" s="15" t="s">
        <v>19</v>
      </c>
      <c r="E121" s="41"/>
      <c r="F121" s="41"/>
      <c r="G121" s="289"/>
      <c r="H121" s="289"/>
      <c r="I121" s="289"/>
      <c r="J121" s="289"/>
      <c r="K121" s="289"/>
      <c r="L121" s="289"/>
      <c r="M121" s="289"/>
      <c r="N121" s="289"/>
      <c r="O121" s="289"/>
      <c r="P121" s="289"/>
      <c r="Q121" s="289"/>
      <c r="R121" s="15" t="s">
        <v>675</v>
      </c>
      <c r="S121" s="15"/>
      <c r="T121" s="15"/>
      <c r="U121" s="290"/>
      <c r="V121" s="290"/>
      <c r="W121" s="290"/>
      <c r="X121" s="290"/>
      <c r="Y121" s="290"/>
      <c r="Z121" s="290"/>
      <c r="AA121" s="290"/>
      <c r="AB121" s="290"/>
      <c r="AC121" s="290"/>
      <c r="AD121" s="52"/>
    </row>
    <row r="122" spans="2:30" ht="15.75" thickBot="1">
      <c r="B122" s="54"/>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6"/>
    </row>
    <row r="123" spans="2:30"/>
    <row r="124" spans="2:30" ht="15.05" customHeight="1"/>
    <row r="125" spans="2:30" ht="15.05" customHeight="1"/>
    <row r="126" spans="2:30" ht="15.05" customHeight="1"/>
    <row r="127" spans="2:30" ht="15.05" customHeight="1"/>
    <row r="128" spans="2:30" ht="15.05" customHeight="1"/>
  </sheetData>
  <sheetProtection algorithmName="SHA-512" hashValue="xnrN8ermrBfXJvYIZl0Ag36DvDwahvGYpS9PFQ9TqwNunpkK2KbnJ9EURwQaPVa0vSJAxA5a64FbmGCTDWNWEw==" saltValue="GqCGW5tbUfA1Or0CpVYnvw==" spinCount="100000" sheet="1" objects="1" scenarios="1"/>
  <mergeCells count="68">
    <mergeCell ref="B10:L10"/>
    <mergeCell ref="B1:AD1"/>
    <mergeCell ref="B3:AD3"/>
    <mergeCell ref="B5:AD5"/>
    <mergeCell ref="B7:AD7"/>
    <mergeCell ref="AA9:AD9"/>
    <mergeCell ref="N10:O10"/>
    <mergeCell ref="D57:AC57"/>
    <mergeCell ref="C35:AC35"/>
    <mergeCell ref="C13:K13"/>
    <mergeCell ref="O13:AC13"/>
    <mergeCell ref="C16:AC16"/>
    <mergeCell ref="C19:AC19"/>
    <mergeCell ref="C21:AC21"/>
    <mergeCell ref="C23:AC23"/>
    <mergeCell ref="D25:AC25"/>
    <mergeCell ref="C27:AC27"/>
    <mergeCell ref="C29:AC29"/>
    <mergeCell ref="C31:AC31"/>
    <mergeCell ref="C33:AC33"/>
    <mergeCell ref="C47:AC47"/>
    <mergeCell ref="C49:AC49"/>
    <mergeCell ref="C51:AC51"/>
    <mergeCell ref="D53:AC53"/>
    <mergeCell ref="C55:AC55"/>
    <mergeCell ref="C37:AC37"/>
    <mergeCell ref="C39:AC39"/>
    <mergeCell ref="C41:AC41"/>
    <mergeCell ref="D43:AC43"/>
    <mergeCell ref="C45:AC45"/>
    <mergeCell ref="C83:AC83"/>
    <mergeCell ref="C85:AC85"/>
    <mergeCell ref="C87:AC87"/>
    <mergeCell ref="C89:AC89"/>
    <mergeCell ref="D59:AC59"/>
    <mergeCell ref="C71:AC71"/>
    <mergeCell ref="D73:AC73"/>
    <mergeCell ref="C75:AC75"/>
    <mergeCell ref="C77:AC77"/>
    <mergeCell ref="C79:AC79"/>
    <mergeCell ref="D61:AC61"/>
    <mergeCell ref="D63:AC63"/>
    <mergeCell ref="D65:AC65"/>
    <mergeCell ref="C67:AC67"/>
    <mergeCell ref="C69:AC69"/>
    <mergeCell ref="C91:AC91"/>
    <mergeCell ref="F93:J93"/>
    <mergeCell ref="K93:Z93"/>
    <mergeCell ref="F94:J94"/>
    <mergeCell ref="K94:Z94"/>
    <mergeCell ref="F95:J95"/>
    <mergeCell ref="K95:Z95"/>
    <mergeCell ref="F96:J96"/>
    <mergeCell ref="K96:Z96"/>
    <mergeCell ref="F97:J97"/>
    <mergeCell ref="K97:Z97"/>
    <mergeCell ref="C99:AC99"/>
    <mergeCell ref="D103:AC103"/>
    <mergeCell ref="D107:AC107"/>
    <mergeCell ref="H109:AC109"/>
    <mergeCell ref="G111:AC111"/>
    <mergeCell ref="G121:Q121"/>
    <mergeCell ref="U121:AC121"/>
    <mergeCell ref="C115:AC115"/>
    <mergeCell ref="G117:AC117"/>
    <mergeCell ref="K118:AC118"/>
    <mergeCell ref="G119:AC119"/>
    <mergeCell ref="I120:AC120"/>
  </mergeCells>
  <dataValidations count="1">
    <dataValidation type="list" allowBlank="1" showInputMessage="1" showErrorMessage="1" sqref="B10:L10">
      <formula1>$AH$2:$AH$34</formula1>
    </dataValidation>
  </dataValidations>
  <hyperlinks>
    <hyperlink ref="AA9:AD9" location="Índice!B11" display="Índice"/>
  </hyperlinks>
  <pageMargins left="0.70866141732283472" right="0.70866141732283472" top="0.74803149606299213" bottom="0.74803149606299213" header="0.31496062992125984" footer="0.31496062992125984"/>
  <pageSetup scale="75" orientation="portrait" r:id="rId1"/>
  <headerFooter>
    <oddHeader>&amp;CMódulo 1 Sección XI
Presentación</oddHeader>
    <oddFooter>&amp;LCenso Nacional de Gobiernos Estatales 2021&amp;R&amp;P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E58"/>
  <sheetViews>
    <sheetView showGridLines="0" view="pageBreakPreview" zoomScale="120" zoomScaleNormal="100" zoomScaleSheetLayoutView="120" workbookViewId="0"/>
  </sheetViews>
  <sheetFormatPr baseColWidth="10" defaultColWidth="0" defaultRowHeight="15.05" customHeight="1" zeroHeight="1"/>
  <cols>
    <col min="1" max="1" width="5.6640625" style="28" customWidth="1"/>
    <col min="2" max="30" width="3.6640625" style="28" customWidth="1"/>
    <col min="31" max="31" width="5.6640625" style="28" customWidth="1"/>
    <col min="32" max="16384" width="3.6640625" style="28" hidden="1"/>
  </cols>
  <sheetData>
    <row r="1" spans="2:30" customFormat="1" ht="173.3" customHeight="1">
      <c r="B1" s="281" t="s">
        <v>367</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row>
    <row r="2" spans="2:30" customFormat="1" ht="15.05" customHeight="1"/>
    <row r="3" spans="2:30" customFormat="1" ht="45.2" customHeight="1">
      <c r="B3" s="283" t="s">
        <v>0</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row>
    <row r="4" spans="2:30" customFormat="1" ht="15.05" customHeight="1"/>
    <row r="5" spans="2:30" customFormat="1" ht="45.2" customHeight="1">
      <c r="B5" s="283" t="s">
        <v>376</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row>
    <row r="6" spans="2:30" customFormat="1" ht="15.05" customHeight="1"/>
    <row r="7" spans="2:30" customFormat="1" ht="45.2" customHeight="1">
      <c r="B7" s="341" t="s">
        <v>884</v>
      </c>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row>
    <row r="8" spans="2:30" customFormat="1" ht="15.05" customHeight="1"/>
    <row r="9" spans="2:30" customFormat="1" ht="15.05" customHeight="1" thickBot="1">
      <c r="B9" s="72" t="s">
        <v>657</v>
      </c>
      <c r="C9" s="71"/>
      <c r="D9" s="71"/>
      <c r="E9" s="71"/>
      <c r="F9" s="71"/>
      <c r="G9" s="71"/>
      <c r="H9" s="71"/>
      <c r="I9" s="71"/>
      <c r="J9" s="71"/>
      <c r="K9" s="71"/>
      <c r="L9" s="71"/>
      <c r="M9" s="71"/>
      <c r="N9" s="72" t="s">
        <v>658</v>
      </c>
      <c r="O9" s="71"/>
      <c r="AA9" s="310" t="s">
        <v>1</v>
      </c>
      <c r="AB9" s="310"/>
      <c r="AC9" s="310"/>
      <c r="AD9" s="310"/>
    </row>
    <row r="10" spans="2:30" customFormat="1" ht="15.05" customHeight="1" thickBot="1">
      <c r="B10" s="285" t="str">
        <f>IF(Presentación!$B$10="","",Presentación!$B$10)</f>
        <v>Veracruz de Ignacio de la Llave</v>
      </c>
      <c r="C10" s="286"/>
      <c r="D10" s="286"/>
      <c r="E10" s="286"/>
      <c r="F10" s="286"/>
      <c r="G10" s="286"/>
      <c r="H10" s="286"/>
      <c r="I10" s="286"/>
      <c r="J10" s="286"/>
      <c r="K10" s="286"/>
      <c r="L10" s="287"/>
      <c r="M10" s="16"/>
      <c r="N10" s="285" t="str">
        <f>IF(Presentación!$N$10="","",Presentación!$N$10)</f>
        <v>230</v>
      </c>
      <c r="O10" s="287"/>
    </row>
    <row r="11" spans="2:30" customFormat="1" ht="15.05" customHeight="1" thickBot="1"/>
    <row r="12" spans="2:30" customFormat="1" ht="15.75" thickBot="1">
      <c r="B12" s="335" t="s">
        <v>676</v>
      </c>
      <c r="C12" s="336"/>
      <c r="D12" s="336"/>
      <c r="E12" s="336"/>
      <c r="F12" s="336"/>
      <c r="G12" s="336"/>
      <c r="H12" s="336"/>
      <c r="I12" s="336"/>
      <c r="J12" s="336"/>
      <c r="K12" s="336"/>
      <c r="L12" s="336"/>
      <c r="M12" s="336"/>
      <c r="N12" s="336"/>
      <c r="O12" s="336"/>
      <c r="P12" s="336"/>
      <c r="Q12" s="336"/>
      <c r="R12" s="337"/>
      <c r="T12" s="338" t="s">
        <v>677</v>
      </c>
      <c r="U12" s="339"/>
      <c r="V12" s="339"/>
      <c r="W12" s="339"/>
      <c r="X12" s="339"/>
      <c r="Y12" s="339"/>
      <c r="Z12" s="339"/>
      <c r="AA12" s="339"/>
      <c r="AB12" s="339"/>
      <c r="AC12" s="339"/>
      <c r="AD12" s="340"/>
    </row>
    <row r="13" spans="2:30" customFormat="1" ht="47.95" customHeight="1" thickBot="1">
      <c r="B13" s="58"/>
      <c r="C13" s="330" t="s">
        <v>678</v>
      </c>
      <c r="D13" s="330"/>
      <c r="E13" s="330"/>
      <c r="F13" s="330"/>
      <c r="G13" s="330"/>
      <c r="H13" s="330"/>
      <c r="I13" s="330"/>
      <c r="J13" s="330"/>
      <c r="K13" s="330"/>
      <c r="L13" s="330"/>
      <c r="M13" s="330"/>
      <c r="N13" s="330"/>
      <c r="O13" s="330"/>
      <c r="P13" s="330"/>
      <c r="Q13" s="330"/>
      <c r="R13" s="59"/>
      <c r="S13" s="60"/>
      <c r="T13" s="331" t="s">
        <v>679</v>
      </c>
      <c r="U13" s="332"/>
      <c r="V13" s="332"/>
      <c r="W13" s="332"/>
      <c r="X13" s="332"/>
      <c r="Y13" s="332"/>
      <c r="Z13" s="332"/>
      <c r="AA13" s="332"/>
      <c r="AB13" s="332"/>
      <c r="AC13" s="332"/>
      <c r="AD13" s="333"/>
    </row>
    <row r="14" spans="2:30" customFormat="1">
      <c r="B14" s="61"/>
      <c r="C14" s="44"/>
      <c r="D14" s="44"/>
      <c r="E14" s="44"/>
      <c r="F14" s="44"/>
      <c r="G14" s="44"/>
      <c r="H14" s="44"/>
      <c r="I14" s="44"/>
      <c r="J14" s="44"/>
      <c r="K14" s="44"/>
      <c r="L14" s="44"/>
      <c r="M14" s="44"/>
      <c r="N14" s="44"/>
      <c r="O14" s="44"/>
      <c r="P14" s="44"/>
      <c r="Q14" s="44"/>
      <c r="R14" s="62"/>
      <c r="S14" s="60"/>
      <c r="T14" s="82"/>
      <c r="U14" s="83"/>
      <c r="V14" s="83"/>
      <c r="W14" s="278"/>
      <c r="X14" s="70" t="s">
        <v>680</v>
      </c>
      <c r="Y14" s="277"/>
      <c r="Z14" s="70" t="s">
        <v>680</v>
      </c>
      <c r="AA14" s="279"/>
      <c r="AB14" s="83"/>
      <c r="AC14" s="83"/>
      <c r="AD14" s="84"/>
    </row>
    <row r="15" spans="2:30" customFormat="1">
      <c r="B15" s="61"/>
      <c r="C15" s="15" t="s">
        <v>681</v>
      </c>
      <c r="D15" s="41"/>
      <c r="E15" s="74"/>
      <c r="F15" s="74"/>
      <c r="G15" s="74"/>
      <c r="H15" s="289"/>
      <c r="I15" s="289"/>
      <c r="J15" s="289"/>
      <c r="K15" s="289"/>
      <c r="L15" s="289"/>
      <c r="M15" s="289"/>
      <c r="N15" s="289"/>
      <c r="O15" s="289"/>
      <c r="P15" s="289"/>
      <c r="Q15" s="289"/>
      <c r="R15" s="62"/>
      <c r="S15" s="60"/>
      <c r="T15" s="82"/>
      <c r="U15" s="83"/>
      <c r="V15" s="83"/>
      <c r="W15" s="41" t="s">
        <v>682</v>
      </c>
      <c r="X15" s="41"/>
      <c r="Y15" s="41" t="s">
        <v>683</v>
      </c>
      <c r="Z15" s="41"/>
      <c r="AA15" s="41" t="s">
        <v>684</v>
      </c>
      <c r="AB15" s="83"/>
      <c r="AC15" s="83"/>
      <c r="AD15" s="85"/>
    </row>
    <row r="16" spans="2:30" customFormat="1">
      <c r="B16" s="61"/>
      <c r="C16" s="15" t="s">
        <v>685</v>
      </c>
      <c r="D16" s="41"/>
      <c r="E16" s="74"/>
      <c r="F16" s="289"/>
      <c r="G16" s="289"/>
      <c r="H16" s="289"/>
      <c r="I16" s="289"/>
      <c r="J16" s="289"/>
      <c r="K16" s="289"/>
      <c r="L16" s="289"/>
      <c r="M16" s="289"/>
      <c r="N16" s="289"/>
      <c r="O16" s="289"/>
      <c r="P16" s="289"/>
      <c r="Q16" s="289"/>
      <c r="R16" s="62"/>
      <c r="S16" s="60"/>
      <c r="T16" s="86"/>
      <c r="U16" s="312" t="s">
        <v>22</v>
      </c>
      <c r="V16" s="313"/>
      <c r="W16" s="313"/>
      <c r="X16" s="313"/>
      <c r="Y16" s="313"/>
      <c r="Z16" s="313"/>
      <c r="AA16" s="313"/>
      <c r="AB16" s="313"/>
      <c r="AC16" s="314"/>
      <c r="AD16" s="85"/>
    </row>
    <row r="17" spans="2:30" customFormat="1">
      <c r="B17" s="61"/>
      <c r="C17" s="15" t="s">
        <v>686</v>
      </c>
      <c r="D17" s="41"/>
      <c r="E17" s="74"/>
      <c r="F17" s="74"/>
      <c r="G17" s="290"/>
      <c r="H17" s="290"/>
      <c r="I17" s="290"/>
      <c r="J17" s="290"/>
      <c r="K17" s="290"/>
      <c r="L17" s="290"/>
      <c r="M17" s="290"/>
      <c r="N17" s="290"/>
      <c r="O17" s="290"/>
      <c r="P17" s="290"/>
      <c r="Q17" s="290"/>
      <c r="R17" s="62"/>
      <c r="S17" s="60"/>
      <c r="T17" s="86"/>
      <c r="U17" s="334"/>
      <c r="V17" s="316"/>
      <c r="W17" s="316"/>
      <c r="X17" s="316"/>
      <c r="Y17" s="316"/>
      <c r="Z17" s="316"/>
      <c r="AA17" s="316"/>
      <c r="AB17" s="316"/>
      <c r="AC17" s="317"/>
      <c r="AD17" s="85"/>
    </row>
    <row r="18" spans="2:30" customFormat="1">
      <c r="B18" s="61"/>
      <c r="C18" s="15" t="s">
        <v>687</v>
      </c>
      <c r="D18" s="41"/>
      <c r="E18" s="41"/>
      <c r="F18" s="74"/>
      <c r="G18" s="74"/>
      <c r="H18" s="290"/>
      <c r="I18" s="290"/>
      <c r="J18" s="290"/>
      <c r="K18" s="290"/>
      <c r="L18" s="290"/>
      <c r="M18" s="290"/>
      <c r="N18" s="290"/>
      <c r="O18" s="290"/>
      <c r="P18" s="290"/>
      <c r="Q18" s="290"/>
      <c r="R18" s="62"/>
      <c r="S18" s="60"/>
      <c r="T18" s="86"/>
      <c r="U18" s="318"/>
      <c r="V18" s="319"/>
      <c r="W18" s="319"/>
      <c r="X18" s="319"/>
      <c r="Y18" s="319"/>
      <c r="Z18" s="319"/>
      <c r="AA18" s="319"/>
      <c r="AB18" s="319"/>
      <c r="AC18" s="320"/>
      <c r="AD18" s="85"/>
    </row>
    <row r="19" spans="2:30" customFormat="1">
      <c r="B19" s="61"/>
      <c r="C19" s="15" t="s">
        <v>688</v>
      </c>
      <c r="D19" s="41"/>
      <c r="E19" s="41"/>
      <c r="F19" s="74"/>
      <c r="G19" s="74"/>
      <c r="H19" s="290"/>
      <c r="I19" s="290"/>
      <c r="J19" s="290"/>
      <c r="K19" s="290"/>
      <c r="L19" s="290"/>
      <c r="M19" s="290"/>
      <c r="N19" s="290"/>
      <c r="O19" s="290"/>
      <c r="P19" s="290"/>
      <c r="Q19" s="290"/>
      <c r="R19" s="62"/>
      <c r="S19" s="60"/>
      <c r="T19" s="86"/>
      <c r="U19" s="318"/>
      <c r="V19" s="319"/>
      <c r="W19" s="319"/>
      <c r="X19" s="319"/>
      <c r="Y19" s="319"/>
      <c r="Z19" s="319"/>
      <c r="AA19" s="319"/>
      <c r="AB19" s="319"/>
      <c r="AC19" s="320"/>
      <c r="AD19" s="85"/>
    </row>
    <row r="20" spans="2:30" customFormat="1">
      <c r="B20" s="61"/>
      <c r="C20" s="15" t="s">
        <v>21</v>
      </c>
      <c r="D20" s="74"/>
      <c r="E20" s="289"/>
      <c r="F20" s="289"/>
      <c r="G20" s="289"/>
      <c r="H20" s="289"/>
      <c r="I20" s="289"/>
      <c r="J20" s="289"/>
      <c r="K20" s="289"/>
      <c r="L20" s="289"/>
      <c r="M20" s="289"/>
      <c r="N20" s="289"/>
      <c r="O20" s="289"/>
      <c r="P20" s="289"/>
      <c r="Q20" s="289"/>
      <c r="R20" s="62"/>
      <c r="S20" s="60"/>
      <c r="T20" s="86"/>
      <c r="U20" s="318"/>
      <c r="V20" s="319"/>
      <c r="W20" s="319"/>
      <c r="X20" s="319"/>
      <c r="Y20" s="319"/>
      <c r="Z20" s="319"/>
      <c r="AA20" s="319"/>
      <c r="AB20" s="319"/>
      <c r="AC20" s="320"/>
      <c r="AD20" s="85"/>
    </row>
    <row r="21" spans="2:30" customFormat="1">
      <c r="B21" s="61"/>
      <c r="C21" s="15" t="s">
        <v>19</v>
      </c>
      <c r="D21" s="74"/>
      <c r="E21" s="74"/>
      <c r="F21" s="290"/>
      <c r="G21" s="290"/>
      <c r="H21" s="290"/>
      <c r="I21" s="290"/>
      <c r="J21" s="290"/>
      <c r="K21" s="290"/>
      <c r="L21" s="290"/>
      <c r="M21" s="290"/>
      <c r="N21" s="290"/>
      <c r="O21" s="290"/>
      <c r="P21" s="290"/>
      <c r="Q21" s="290"/>
      <c r="R21" s="62"/>
      <c r="S21" s="60"/>
      <c r="T21" s="86"/>
      <c r="U21" s="318"/>
      <c r="V21" s="319"/>
      <c r="W21" s="319"/>
      <c r="X21" s="319"/>
      <c r="Y21" s="319"/>
      <c r="Z21" s="319"/>
      <c r="AA21" s="319"/>
      <c r="AB21" s="319"/>
      <c r="AC21" s="320"/>
      <c r="AD21" s="85"/>
    </row>
    <row r="22" spans="2:30" customFormat="1">
      <c r="B22" s="61"/>
      <c r="C22" s="15" t="s">
        <v>18</v>
      </c>
      <c r="D22" s="41"/>
      <c r="E22" s="41"/>
      <c r="F22" s="75"/>
      <c r="G22" s="75"/>
      <c r="H22" s="290"/>
      <c r="I22" s="290"/>
      <c r="J22" s="290"/>
      <c r="K22" s="290"/>
      <c r="L22" s="290"/>
      <c r="M22" s="290"/>
      <c r="N22" s="290"/>
      <c r="O22" s="290"/>
      <c r="P22" s="290"/>
      <c r="Q22" s="290"/>
      <c r="R22" s="62"/>
      <c r="S22" s="60"/>
      <c r="T22" s="86"/>
      <c r="U22" s="321"/>
      <c r="V22" s="322"/>
      <c r="W22" s="322"/>
      <c r="X22" s="322"/>
      <c r="Y22" s="322"/>
      <c r="Z22" s="322"/>
      <c r="AA22" s="322"/>
      <c r="AB22" s="322"/>
      <c r="AC22" s="323"/>
      <c r="AD22" s="85"/>
    </row>
    <row r="23" spans="2:30" customFormat="1" ht="15.75" thickBot="1">
      <c r="B23" s="63"/>
      <c r="C23" s="64"/>
      <c r="D23" s="64"/>
      <c r="E23" s="64"/>
      <c r="F23" s="64"/>
      <c r="G23" s="64"/>
      <c r="H23" s="64"/>
      <c r="I23" s="64"/>
      <c r="J23" s="64"/>
      <c r="K23" s="64"/>
      <c r="L23" s="64"/>
      <c r="M23" s="64"/>
      <c r="N23" s="64"/>
      <c r="O23" s="64"/>
      <c r="P23" s="64"/>
      <c r="Q23" s="64"/>
      <c r="R23" s="65"/>
      <c r="T23" s="87"/>
      <c r="U23" s="88"/>
      <c r="V23" s="88"/>
      <c r="W23" s="88"/>
      <c r="X23" s="88"/>
      <c r="Y23" s="88"/>
      <c r="Z23" s="88"/>
      <c r="AA23" s="88"/>
      <c r="AB23" s="88"/>
      <c r="AC23" s="88"/>
      <c r="AD23" s="89"/>
    </row>
    <row r="24" spans="2:30" customFormat="1" ht="15.75" thickBot="1">
      <c r="T24" s="66"/>
    </row>
    <row r="25" spans="2:30" customFormat="1" ht="15.75" thickBot="1">
      <c r="B25" s="324" t="s">
        <v>689</v>
      </c>
      <c r="C25" s="325"/>
      <c r="D25" s="325"/>
      <c r="E25" s="325"/>
      <c r="F25" s="325"/>
      <c r="G25" s="325"/>
      <c r="H25" s="325"/>
      <c r="I25" s="325"/>
      <c r="J25" s="325"/>
      <c r="K25" s="325"/>
      <c r="L25" s="325"/>
      <c r="M25" s="325"/>
      <c r="N25" s="325"/>
      <c r="O25" s="325"/>
      <c r="P25" s="325"/>
      <c r="Q25" s="325"/>
      <c r="R25" s="326"/>
      <c r="T25" s="327" t="s">
        <v>677</v>
      </c>
      <c r="U25" s="328"/>
      <c r="V25" s="328"/>
      <c r="W25" s="328"/>
      <c r="X25" s="328"/>
      <c r="Y25" s="328"/>
      <c r="Z25" s="328"/>
      <c r="AA25" s="328"/>
      <c r="AB25" s="328"/>
      <c r="AC25" s="328"/>
      <c r="AD25" s="329"/>
    </row>
    <row r="26" spans="2:30" customFormat="1" ht="60.05" customHeight="1" thickBot="1">
      <c r="B26" s="58"/>
      <c r="C26" s="330" t="s">
        <v>690</v>
      </c>
      <c r="D26" s="330"/>
      <c r="E26" s="330"/>
      <c r="F26" s="330"/>
      <c r="G26" s="330"/>
      <c r="H26" s="330"/>
      <c r="I26" s="330"/>
      <c r="J26" s="330"/>
      <c r="K26" s="330"/>
      <c r="L26" s="330"/>
      <c r="M26" s="330"/>
      <c r="N26" s="330"/>
      <c r="O26" s="330"/>
      <c r="P26" s="330"/>
      <c r="Q26" s="330"/>
      <c r="R26" s="59"/>
      <c r="S26" s="60"/>
      <c r="T26" s="331" t="s">
        <v>679</v>
      </c>
      <c r="U26" s="332"/>
      <c r="V26" s="332"/>
      <c r="W26" s="332"/>
      <c r="X26" s="332"/>
      <c r="Y26" s="332"/>
      <c r="Z26" s="332"/>
      <c r="AA26" s="332"/>
      <c r="AB26" s="332"/>
      <c r="AC26" s="332"/>
      <c r="AD26" s="333"/>
    </row>
    <row r="27" spans="2:30" customFormat="1">
      <c r="B27" s="61"/>
      <c r="C27" s="44"/>
      <c r="D27" s="44"/>
      <c r="E27" s="44"/>
      <c r="F27" s="44"/>
      <c r="G27" s="44"/>
      <c r="H27" s="44"/>
      <c r="I27" s="44"/>
      <c r="J27" s="44"/>
      <c r="K27" s="44"/>
      <c r="L27" s="44"/>
      <c r="M27" s="44"/>
      <c r="N27" s="44"/>
      <c r="O27" s="44"/>
      <c r="P27" s="44"/>
      <c r="Q27" s="44"/>
      <c r="R27" s="62"/>
      <c r="S27" s="60"/>
      <c r="T27" s="82"/>
      <c r="U27" s="83"/>
      <c r="V27" s="83"/>
      <c r="W27" s="278"/>
      <c r="X27" s="70" t="s">
        <v>680</v>
      </c>
      <c r="Y27" s="277"/>
      <c r="Z27" s="70" t="s">
        <v>680</v>
      </c>
      <c r="AA27" s="279"/>
      <c r="AB27" s="83"/>
      <c r="AC27" s="83"/>
      <c r="AD27" s="84"/>
    </row>
    <row r="28" spans="2:30" customFormat="1">
      <c r="B28" s="61"/>
      <c r="C28" s="15" t="s">
        <v>681</v>
      </c>
      <c r="D28" s="41"/>
      <c r="E28" s="74"/>
      <c r="F28" s="74"/>
      <c r="G28" s="74"/>
      <c r="H28" s="289"/>
      <c r="I28" s="289"/>
      <c r="J28" s="289"/>
      <c r="K28" s="289"/>
      <c r="L28" s="289"/>
      <c r="M28" s="289"/>
      <c r="N28" s="289"/>
      <c r="O28" s="289"/>
      <c r="P28" s="289"/>
      <c r="Q28" s="289"/>
      <c r="R28" s="62"/>
      <c r="S28" s="60"/>
      <c r="T28" s="82"/>
      <c r="U28" s="83"/>
      <c r="V28" s="83"/>
      <c r="W28" s="41" t="s">
        <v>682</v>
      </c>
      <c r="X28" s="41"/>
      <c r="Y28" s="41" t="s">
        <v>683</v>
      </c>
      <c r="Z28" s="41"/>
      <c r="AA28" s="41" t="s">
        <v>684</v>
      </c>
      <c r="AB28" s="83"/>
      <c r="AC28" s="83"/>
      <c r="AD28" s="85"/>
    </row>
    <row r="29" spans="2:30" customFormat="1">
      <c r="B29" s="61"/>
      <c r="C29" s="15" t="s">
        <v>685</v>
      </c>
      <c r="D29" s="41"/>
      <c r="E29" s="74"/>
      <c r="F29" s="289"/>
      <c r="G29" s="289"/>
      <c r="H29" s="289"/>
      <c r="I29" s="289"/>
      <c r="J29" s="289"/>
      <c r="K29" s="289"/>
      <c r="L29" s="289"/>
      <c r="M29" s="289"/>
      <c r="N29" s="289"/>
      <c r="O29" s="289"/>
      <c r="P29" s="289"/>
      <c r="Q29" s="289"/>
      <c r="R29" s="62"/>
      <c r="S29" s="60"/>
      <c r="T29" s="86"/>
      <c r="U29" s="312" t="s">
        <v>22</v>
      </c>
      <c r="V29" s="313"/>
      <c r="W29" s="313"/>
      <c r="X29" s="313"/>
      <c r="Y29" s="313"/>
      <c r="Z29" s="313"/>
      <c r="AA29" s="313"/>
      <c r="AB29" s="313"/>
      <c r="AC29" s="314"/>
      <c r="AD29" s="85"/>
    </row>
    <row r="30" spans="2:30" customFormat="1">
      <c r="B30" s="61"/>
      <c r="C30" s="15" t="s">
        <v>686</v>
      </c>
      <c r="D30" s="41"/>
      <c r="E30" s="74"/>
      <c r="F30" s="74"/>
      <c r="G30" s="290"/>
      <c r="H30" s="290"/>
      <c r="I30" s="290"/>
      <c r="J30" s="290"/>
      <c r="K30" s="290"/>
      <c r="L30" s="290"/>
      <c r="M30" s="290"/>
      <c r="N30" s="290"/>
      <c r="O30" s="290"/>
      <c r="P30" s="290"/>
      <c r="Q30" s="290"/>
      <c r="R30" s="62"/>
      <c r="S30" s="60"/>
      <c r="T30" s="86"/>
      <c r="U30" s="315"/>
      <c r="V30" s="316"/>
      <c r="W30" s="316"/>
      <c r="X30" s="316"/>
      <c r="Y30" s="316"/>
      <c r="Z30" s="316"/>
      <c r="AA30" s="316"/>
      <c r="AB30" s="316"/>
      <c r="AC30" s="317"/>
      <c r="AD30" s="85"/>
    </row>
    <row r="31" spans="2:30" customFormat="1">
      <c r="B31" s="61"/>
      <c r="C31" s="15" t="s">
        <v>687</v>
      </c>
      <c r="D31" s="41"/>
      <c r="E31" s="41"/>
      <c r="F31" s="74"/>
      <c r="G31" s="74"/>
      <c r="H31" s="290"/>
      <c r="I31" s="290"/>
      <c r="J31" s="290"/>
      <c r="K31" s="290"/>
      <c r="L31" s="290"/>
      <c r="M31" s="290"/>
      <c r="N31" s="290"/>
      <c r="O31" s="290"/>
      <c r="P31" s="290"/>
      <c r="Q31" s="290"/>
      <c r="R31" s="62"/>
      <c r="S31" s="60"/>
      <c r="T31" s="86"/>
      <c r="U31" s="318"/>
      <c r="V31" s="319"/>
      <c r="W31" s="319"/>
      <c r="X31" s="319"/>
      <c r="Y31" s="319"/>
      <c r="Z31" s="319"/>
      <c r="AA31" s="319"/>
      <c r="AB31" s="319"/>
      <c r="AC31" s="320"/>
      <c r="AD31" s="85"/>
    </row>
    <row r="32" spans="2:30" customFormat="1">
      <c r="B32" s="61"/>
      <c r="C32" s="15" t="s">
        <v>688</v>
      </c>
      <c r="D32" s="41"/>
      <c r="E32" s="41"/>
      <c r="F32" s="74"/>
      <c r="G32" s="74"/>
      <c r="H32" s="290"/>
      <c r="I32" s="290"/>
      <c r="J32" s="290"/>
      <c r="K32" s="290"/>
      <c r="L32" s="290"/>
      <c r="M32" s="290"/>
      <c r="N32" s="290"/>
      <c r="O32" s="290"/>
      <c r="P32" s="290"/>
      <c r="Q32" s="290"/>
      <c r="R32" s="62"/>
      <c r="S32" s="60"/>
      <c r="T32" s="86"/>
      <c r="U32" s="318"/>
      <c r="V32" s="319"/>
      <c r="W32" s="319"/>
      <c r="X32" s="319"/>
      <c r="Y32" s="319"/>
      <c r="Z32" s="319"/>
      <c r="AA32" s="319"/>
      <c r="AB32" s="319"/>
      <c r="AC32" s="320"/>
      <c r="AD32" s="85"/>
    </row>
    <row r="33" spans="2:30" customFormat="1">
      <c r="B33" s="61"/>
      <c r="C33" s="15" t="s">
        <v>21</v>
      </c>
      <c r="D33" s="74"/>
      <c r="E33" s="289"/>
      <c r="F33" s="289"/>
      <c r="G33" s="289"/>
      <c r="H33" s="289"/>
      <c r="I33" s="289"/>
      <c r="J33" s="289"/>
      <c r="K33" s="289"/>
      <c r="L33" s="289"/>
      <c r="M33" s="289"/>
      <c r="N33" s="289"/>
      <c r="O33" s="289"/>
      <c r="P33" s="289"/>
      <c r="Q33" s="289"/>
      <c r="R33" s="62"/>
      <c r="S33" s="60"/>
      <c r="T33" s="86"/>
      <c r="U33" s="318"/>
      <c r="V33" s="319"/>
      <c r="W33" s="319"/>
      <c r="X33" s="319"/>
      <c r="Y33" s="319"/>
      <c r="Z33" s="319"/>
      <c r="AA33" s="319"/>
      <c r="AB33" s="319"/>
      <c r="AC33" s="320"/>
      <c r="AD33" s="85"/>
    </row>
    <row r="34" spans="2:30" customFormat="1">
      <c r="B34" s="61"/>
      <c r="C34" s="15" t="s">
        <v>19</v>
      </c>
      <c r="D34" s="74"/>
      <c r="E34" s="74"/>
      <c r="F34" s="290"/>
      <c r="G34" s="290"/>
      <c r="H34" s="290"/>
      <c r="I34" s="290"/>
      <c r="J34" s="290"/>
      <c r="K34" s="290"/>
      <c r="L34" s="290"/>
      <c r="M34" s="290"/>
      <c r="N34" s="290"/>
      <c r="O34" s="290"/>
      <c r="P34" s="290"/>
      <c r="Q34" s="290"/>
      <c r="R34" s="62"/>
      <c r="S34" s="60"/>
      <c r="T34" s="86"/>
      <c r="U34" s="318"/>
      <c r="V34" s="319"/>
      <c r="W34" s="319"/>
      <c r="X34" s="319"/>
      <c r="Y34" s="319"/>
      <c r="Z34" s="319"/>
      <c r="AA34" s="319"/>
      <c r="AB34" s="319"/>
      <c r="AC34" s="320"/>
      <c r="AD34" s="85"/>
    </row>
    <row r="35" spans="2:30" customFormat="1">
      <c r="B35" s="61"/>
      <c r="C35" s="15" t="s">
        <v>18</v>
      </c>
      <c r="D35" s="41"/>
      <c r="E35" s="41"/>
      <c r="F35" s="75"/>
      <c r="G35" s="75"/>
      <c r="H35" s="290"/>
      <c r="I35" s="290"/>
      <c r="J35" s="290"/>
      <c r="K35" s="290"/>
      <c r="L35" s="290"/>
      <c r="M35" s="290"/>
      <c r="N35" s="290"/>
      <c r="O35" s="290"/>
      <c r="P35" s="290"/>
      <c r="Q35" s="290"/>
      <c r="R35" s="62"/>
      <c r="S35" s="60"/>
      <c r="T35" s="86"/>
      <c r="U35" s="321"/>
      <c r="V35" s="322"/>
      <c r="W35" s="322"/>
      <c r="X35" s="322"/>
      <c r="Y35" s="322"/>
      <c r="Z35" s="322"/>
      <c r="AA35" s="322"/>
      <c r="AB35" s="322"/>
      <c r="AC35" s="323"/>
      <c r="AD35" s="85"/>
    </row>
    <row r="36" spans="2:30" customFormat="1" ht="15.75" thickBot="1">
      <c r="B36" s="63"/>
      <c r="C36" s="64"/>
      <c r="D36" s="64"/>
      <c r="E36" s="64"/>
      <c r="F36" s="64"/>
      <c r="G36" s="64"/>
      <c r="H36" s="64"/>
      <c r="I36" s="64"/>
      <c r="J36" s="64"/>
      <c r="K36" s="64"/>
      <c r="L36" s="64"/>
      <c r="M36" s="64"/>
      <c r="N36" s="64"/>
      <c r="O36" s="64"/>
      <c r="P36" s="64"/>
      <c r="Q36" s="64"/>
      <c r="R36" s="65"/>
      <c r="T36" s="87"/>
      <c r="U36" s="88"/>
      <c r="V36" s="88"/>
      <c r="W36" s="88"/>
      <c r="X36" s="88"/>
      <c r="Y36" s="88"/>
      <c r="Z36" s="88"/>
      <c r="AA36" s="88"/>
      <c r="AB36" s="88"/>
      <c r="AC36" s="88"/>
      <c r="AD36" s="89"/>
    </row>
    <row r="37" spans="2:30" customFormat="1" ht="15.75" thickBot="1">
      <c r="S37" s="60"/>
      <c r="T37" s="66"/>
    </row>
    <row r="38" spans="2:30" customFormat="1" ht="15.75" thickBot="1">
      <c r="B38" s="324" t="s">
        <v>691</v>
      </c>
      <c r="C38" s="325"/>
      <c r="D38" s="325"/>
      <c r="E38" s="325"/>
      <c r="F38" s="325"/>
      <c r="G38" s="325"/>
      <c r="H38" s="325"/>
      <c r="I38" s="325"/>
      <c r="J38" s="325"/>
      <c r="K38" s="325"/>
      <c r="L38" s="325"/>
      <c r="M38" s="325"/>
      <c r="N38" s="325"/>
      <c r="O38" s="325"/>
      <c r="P38" s="325"/>
      <c r="Q38" s="325"/>
      <c r="R38" s="326"/>
      <c r="T38" s="327" t="s">
        <v>677</v>
      </c>
      <c r="U38" s="328"/>
      <c r="V38" s="328"/>
      <c r="W38" s="328"/>
      <c r="X38" s="328"/>
      <c r="Y38" s="328"/>
      <c r="Z38" s="328"/>
      <c r="AA38" s="328"/>
      <c r="AB38" s="328"/>
      <c r="AC38" s="328"/>
      <c r="AD38" s="329"/>
    </row>
    <row r="39" spans="2:30" customFormat="1" ht="60.05" customHeight="1" thickBot="1">
      <c r="B39" s="58"/>
      <c r="C39" s="330" t="s">
        <v>692</v>
      </c>
      <c r="D39" s="330"/>
      <c r="E39" s="330"/>
      <c r="F39" s="330"/>
      <c r="G39" s="330"/>
      <c r="H39" s="330"/>
      <c r="I39" s="330"/>
      <c r="J39" s="330"/>
      <c r="K39" s="330"/>
      <c r="L39" s="330"/>
      <c r="M39" s="330"/>
      <c r="N39" s="330"/>
      <c r="O39" s="330"/>
      <c r="P39" s="330"/>
      <c r="Q39" s="330"/>
      <c r="R39" s="59"/>
      <c r="S39" s="60"/>
      <c r="T39" s="331" t="s">
        <v>679</v>
      </c>
      <c r="U39" s="332"/>
      <c r="V39" s="332"/>
      <c r="W39" s="332"/>
      <c r="X39" s="332"/>
      <c r="Y39" s="332"/>
      <c r="Z39" s="332"/>
      <c r="AA39" s="332"/>
      <c r="AB39" s="332"/>
      <c r="AC39" s="332"/>
      <c r="AD39" s="333"/>
    </row>
    <row r="40" spans="2:30" customFormat="1">
      <c r="B40" s="61"/>
      <c r="C40" s="44"/>
      <c r="D40" s="44"/>
      <c r="E40" s="44"/>
      <c r="F40" s="44"/>
      <c r="G40" s="44"/>
      <c r="H40" s="44"/>
      <c r="I40" s="44"/>
      <c r="J40" s="44"/>
      <c r="K40" s="44"/>
      <c r="L40" s="44"/>
      <c r="M40" s="44"/>
      <c r="N40" s="44"/>
      <c r="O40" s="44"/>
      <c r="P40" s="44"/>
      <c r="Q40" s="44"/>
      <c r="R40" s="62"/>
      <c r="S40" s="60"/>
      <c r="T40" s="82"/>
      <c r="U40" s="83"/>
      <c r="V40" s="83"/>
      <c r="W40" s="278"/>
      <c r="X40" s="70" t="s">
        <v>680</v>
      </c>
      <c r="Y40" s="277"/>
      <c r="Z40" s="70" t="s">
        <v>680</v>
      </c>
      <c r="AA40" s="279"/>
      <c r="AB40" s="83"/>
      <c r="AC40" s="83"/>
      <c r="AD40" s="84"/>
    </row>
    <row r="41" spans="2:30" customFormat="1">
      <c r="B41" s="61"/>
      <c r="C41" s="15" t="s">
        <v>681</v>
      </c>
      <c r="D41" s="41"/>
      <c r="E41" s="74"/>
      <c r="F41" s="74"/>
      <c r="G41" s="74"/>
      <c r="H41" s="289"/>
      <c r="I41" s="289"/>
      <c r="J41" s="289"/>
      <c r="K41" s="289"/>
      <c r="L41" s="289"/>
      <c r="M41" s="289"/>
      <c r="N41" s="289"/>
      <c r="O41" s="289"/>
      <c r="P41" s="289"/>
      <c r="Q41" s="289"/>
      <c r="R41" s="62"/>
      <c r="S41" s="60"/>
      <c r="T41" s="82"/>
      <c r="U41" s="83"/>
      <c r="V41" s="83"/>
      <c r="W41" s="41" t="s">
        <v>682</v>
      </c>
      <c r="X41" s="41"/>
      <c r="Y41" s="41" t="s">
        <v>683</v>
      </c>
      <c r="Z41" s="41"/>
      <c r="AA41" s="41" t="s">
        <v>684</v>
      </c>
      <c r="AB41" s="83"/>
      <c r="AC41" s="83"/>
      <c r="AD41" s="85"/>
    </row>
    <row r="42" spans="2:30" customFormat="1">
      <c r="B42" s="61"/>
      <c r="C42" s="15" t="s">
        <v>685</v>
      </c>
      <c r="D42" s="41"/>
      <c r="E42" s="74"/>
      <c r="F42" s="289"/>
      <c r="G42" s="289"/>
      <c r="H42" s="289"/>
      <c r="I42" s="289"/>
      <c r="J42" s="289"/>
      <c r="K42" s="289"/>
      <c r="L42" s="289"/>
      <c r="M42" s="289"/>
      <c r="N42" s="289"/>
      <c r="O42" s="289"/>
      <c r="P42" s="289"/>
      <c r="Q42" s="289"/>
      <c r="R42" s="62"/>
      <c r="S42" s="60"/>
      <c r="T42" s="86"/>
      <c r="U42" s="312" t="s">
        <v>22</v>
      </c>
      <c r="V42" s="313"/>
      <c r="W42" s="313"/>
      <c r="X42" s="313"/>
      <c r="Y42" s="313"/>
      <c r="Z42" s="313"/>
      <c r="AA42" s="313"/>
      <c r="AB42" s="313"/>
      <c r="AC42" s="314"/>
      <c r="AD42" s="85"/>
    </row>
    <row r="43" spans="2:30" customFormat="1">
      <c r="B43" s="61"/>
      <c r="C43" s="15" t="s">
        <v>686</v>
      </c>
      <c r="D43" s="41"/>
      <c r="E43" s="74"/>
      <c r="F43" s="74"/>
      <c r="G43" s="290"/>
      <c r="H43" s="290"/>
      <c r="I43" s="290"/>
      <c r="J43" s="290"/>
      <c r="K43" s="290"/>
      <c r="L43" s="290"/>
      <c r="M43" s="290"/>
      <c r="N43" s="290"/>
      <c r="O43" s="290"/>
      <c r="P43" s="290"/>
      <c r="Q43" s="290"/>
      <c r="R43" s="62"/>
      <c r="S43" s="60"/>
      <c r="T43" s="86"/>
      <c r="U43" s="315"/>
      <c r="V43" s="316"/>
      <c r="W43" s="316"/>
      <c r="X43" s="316"/>
      <c r="Y43" s="316"/>
      <c r="Z43" s="316"/>
      <c r="AA43" s="316"/>
      <c r="AB43" s="316"/>
      <c r="AC43" s="317"/>
      <c r="AD43" s="85"/>
    </row>
    <row r="44" spans="2:30" customFormat="1">
      <c r="B44" s="61"/>
      <c r="C44" s="15" t="s">
        <v>687</v>
      </c>
      <c r="D44" s="41"/>
      <c r="E44" s="41"/>
      <c r="F44" s="74"/>
      <c r="G44" s="74"/>
      <c r="H44" s="290"/>
      <c r="I44" s="290"/>
      <c r="J44" s="290"/>
      <c r="K44" s="290"/>
      <c r="L44" s="290"/>
      <c r="M44" s="290"/>
      <c r="N44" s="290"/>
      <c r="O44" s="290"/>
      <c r="P44" s="290"/>
      <c r="Q44" s="290"/>
      <c r="R44" s="62"/>
      <c r="S44" s="60"/>
      <c r="T44" s="86"/>
      <c r="U44" s="318"/>
      <c r="V44" s="319"/>
      <c r="W44" s="319"/>
      <c r="X44" s="319"/>
      <c r="Y44" s="319"/>
      <c r="Z44" s="319"/>
      <c r="AA44" s="319"/>
      <c r="AB44" s="319"/>
      <c r="AC44" s="320"/>
      <c r="AD44" s="85"/>
    </row>
    <row r="45" spans="2:30" customFormat="1">
      <c r="B45" s="61"/>
      <c r="C45" s="15" t="s">
        <v>688</v>
      </c>
      <c r="D45" s="41"/>
      <c r="E45" s="41"/>
      <c r="F45" s="74"/>
      <c r="G45" s="74"/>
      <c r="H45" s="290"/>
      <c r="I45" s="290"/>
      <c r="J45" s="290"/>
      <c r="K45" s="290"/>
      <c r="L45" s="290"/>
      <c r="M45" s="290"/>
      <c r="N45" s="290"/>
      <c r="O45" s="290"/>
      <c r="P45" s="290"/>
      <c r="Q45" s="290"/>
      <c r="R45" s="62"/>
      <c r="S45" s="60"/>
      <c r="T45" s="86"/>
      <c r="U45" s="318"/>
      <c r="V45" s="319"/>
      <c r="W45" s="319"/>
      <c r="X45" s="319"/>
      <c r="Y45" s="319"/>
      <c r="Z45" s="319"/>
      <c r="AA45" s="319"/>
      <c r="AB45" s="319"/>
      <c r="AC45" s="320"/>
      <c r="AD45" s="85"/>
    </row>
    <row r="46" spans="2:30" customFormat="1">
      <c r="B46" s="61"/>
      <c r="C46" s="15" t="s">
        <v>21</v>
      </c>
      <c r="D46" s="74"/>
      <c r="E46" s="289"/>
      <c r="F46" s="289"/>
      <c r="G46" s="289"/>
      <c r="H46" s="289"/>
      <c r="I46" s="289"/>
      <c r="J46" s="289"/>
      <c r="K46" s="289"/>
      <c r="L46" s="289"/>
      <c r="M46" s="289"/>
      <c r="N46" s="289"/>
      <c r="O46" s="289"/>
      <c r="P46" s="289"/>
      <c r="Q46" s="289"/>
      <c r="R46" s="62"/>
      <c r="S46" s="60"/>
      <c r="T46" s="86"/>
      <c r="U46" s="318"/>
      <c r="V46" s="319"/>
      <c r="W46" s="319"/>
      <c r="X46" s="319"/>
      <c r="Y46" s="319"/>
      <c r="Z46" s="319"/>
      <c r="AA46" s="319"/>
      <c r="AB46" s="319"/>
      <c r="AC46" s="320"/>
      <c r="AD46" s="85"/>
    </row>
    <row r="47" spans="2:30" customFormat="1">
      <c r="B47" s="61"/>
      <c r="C47" s="15" t="s">
        <v>19</v>
      </c>
      <c r="D47" s="74"/>
      <c r="E47" s="74"/>
      <c r="F47" s="290"/>
      <c r="G47" s="290"/>
      <c r="H47" s="290"/>
      <c r="I47" s="290"/>
      <c r="J47" s="290"/>
      <c r="K47" s="290"/>
      <c r="L47" s="290"/>
      <c r="M47" s="290"/>
      <c r="N47" s="290"/>
      <c r="O47" s="290"/>
      <c r="P47" s="290"/>
      <c r="Q47" s="290"/>
      <c r="R47" s="62"/>
      <c r="S47" s="60"/>
      <c r="T47" s="86"/>
      <c r="U47" s="318"/>
      <c r="V47" s="319"/>
      <c r="W47" s="319"/>
      <c r="X47" s="319"/>
      <c r="Y47" s="319"/>
      <c r="Z47" s="319"/>
      <c r="AA47" s="319"/>
      <c r="AB47" s="319"/>
      <c r="AC47" s="320"/>
      <c r="AD47" s="85"/>
    </row>
    <row r="48" spans="2:30" customFormat="1">
      <c r="B48" s="61"/>
      <c r="C48" s="15" t="s">
        <v>18</v>
      </c>
      <c r="D48" s="41"/>
      <c r="E48" s="41"/>
      <c r="F48" s="75"/>
      <c r="G48" s="75"/>
      <c r="H48" s="290"/>
      <c r="I48" s="290"/>
      <c r="J48" s="290"/>
      <c r="K48" s="290"/>
      <c r="L48" s="290"/>
      <c r="M48" s="290"/>
      <c r="N48" s="290"/>
      <c r="O48" s="290"/>
      <c r="P48" s="290"/>
      <c r="Q48" s="290"/>
      <c r="R48" s="62"/>
      <c r="S48" s="60"/>
      <c r="T48" s="86"/>
      <c r="U48" s="321"/>
      <c r="V48" s="322"/>
      <c r="W48" s="322"/>
      <c r="X48" s="322"/>
      <c r="Y48" s="322"/>
      <c r="Z48" s="322"/>
      <c r="AA48" s="322"/>
      <c r="AB48" s="322"/>
      <c r="AC48" s="323"/>
      <c r="AD48" s="85"/>
    </row>
    <row r="49" spans="2:30" customFormat="1" ht="15.75" thickBot="1">
      <c r="B49" s="63"/>
      <c r="C49" s="64"/>
      <c r="D49" s="64"/>
      <c r="E49" s="64"/>
      <c r="F49" s="64"/>
      <c r="G49" s="64"/>
      <c r="H49" s="64"/>
      <c r="I49" s="64"/>
      <c r="J49" s="64"/>
      <c r="K49" s="64"/>
      <c r="L49" s="64"/>
      <c r="M49" s="64"/>
      <c r="N49" s="64"/>
      <c r="O49" s="64"/>
      <c r="P49" s="64"/>
      <c r="Q49" s="64"/>
      <c r="R49" s="65"/>
      <c r="T49" s="87"/>
      <c r="U49" s="88"/>
      <c r="V49" s="88"/>
      <c r="W49" s="88"/>
      <c r="X49" s="88"/>
      <c r="Y49" s="88"/>
      <c r="Z49" s="88"/>
      <c r="AA49" s="88"/>
      <c r="AB49" s="88"/>
      <c r="AC49" s="88"/>
      <c r="AD49" s="89"/>
    </row>
    <row r="50" spans="2:30" customFormat="1" ht="15.75" thickBot="1"/>
    <row r="51" spans="2:30" customFormat="1">
      <c r="B51" s="76"/>
      <c r="C51" s="77" t="s">
        <v>23</v>
      </c>
      <c r="D51" s="77"/>
      <c r="E51" s="77"/>
      <c r="F51" s="77"/>
      <c r="G51" s="77"/>
      <c r="H51" s="77"/>
      <c r="I51" s="77"/>
      <c r="J51" s="77"/>
      <c r="K51" s="77"/>
      <c r="L51" s="77"/>
      <c r="M51" s="77"/>
      <c r="N51" s="77"/>
      <c r="O51" s="77"/>
      <c r="P51" s="77"/>
      <c r="Q51" s="77"/>
      <c r="R51" s="77"/>
      <c r="S51" s="78"/>
      <c r="T51" s="77"/>
      <c r="U51" s="77"/>
      <c r="V51" s="77"/>
      <c r="W51" s="77"/>
      <c r="X51" s="77"/>
      <c r="Y51" s="77"/>
      <c r="Z51" s="77"/>
      <c r="AA51" s="77"/>
      <c r="AB51" s="77"/>
      <c r="AC51" s="77"/>
      <c r="AD51" s="79"/>
    </row>
    <row r="52" spans="2:30" customFormat="1" ht="60.05" customHeight="1" thickBot="1">
      <c r="B52" s="80"/>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81"/>
    </row>
    <row r="53" spans="2:30" ht="15.05" customHeight="1"/>
    <row r="54" spans="2:30" ht="15.05" customHeight="1"/>
    <row r="55" spans="2:30" ht="15.05" customHeight="1"/>
    <row r="56" spans="2:30" ht="15.05" customHeight="1"/>
    <row r="57" spans="2:30" ht="15.05" customHeight="1"/>
    <row r="58" spans="2:30" ht="15.05" customHeight="1"/>
  </sheetData>
  <sheetProtection algorithmName="SHA-512" hashValue="zXLff4YqzfUhUUWovPqtc9RpcH+yeHTn/Nw7Ew7fVB/TZMnFhjtXRElnD4Db4K3fddwfe7tPcR3MuQVHmt+qsA==" saltValue="9IqwFHpNPB+Vst58RsqEQw==" spinCount="100000" sheet="1" objects="1" scenarios="1"/>
  <mergeCells count="50">
    <mergeCell ref="B10:L10"/>
    <mergeCell ref="B1:AD1"/>
    <mergeCell ref="B3:AD3"/>
    <mergeCell ref="B5:AD5"/>
    <mergeCell ref="B7:AD7"/>
    <mergeCell ref="AA9:AD9"/>
    <mergeCell ref="N10:O10"/>
    <mergeCell ref="B12:R12"/>
    <mergeCell ref="T12:AD12"/>
    <mergeCell ref="C13:Q13"/>
    <mergeCell ref="T13:AD13"/>
    <mergeCell ref="H15:Q15"/>
    <mergeCell ref="F16:Q16"/>
    <mergeCell ref="U16:AC16"/>
    <mergeCell ref="G17:Q17"/>
    <mergeCell ref="U17:AC22"/>
    <mergeCell ref="H18:Q18"/>
    <mergeCell ref="H19:Q19"/>
    <mergeCell ref="E20:Q20"/>
    <mergeCell ref="F21:Q21"/>
    <mergeCell ref="H22:Q22"/>
    <mergeCell ref="B25:R25"/>
    <mergeCell ref="T25:AD25"/>
    <mergeCell ref="C26:Q26"/>
    <mergeCell ref="T26:AD26"/>
    <mergeCell ref="H28:Q28"/>
    <mergeCell ref="F29:Q29"/>
    <mergeCell ref="U29:AC29"/>
    <mergeCell ref="G30:Q30"/>
    <mergeCell ref="U30:AC35"/>
    <mergeCell ref="H31:Q31"/>
    <mergeCell ref="H32:Q32"/>
    <mergeCell ref="E33:Q33"/>
    <mergeCell ref="F34:Q34"/>
    <mergeCell ref="H35:Q35"/>
    <mergeCell ref="B38:R38"/>
    <mergeCell ref="T38:AD38"/>
    <mergeCell ref="C39:Q39"/>
    <mergeCell ref="T39:AD39"/>
    <mergeCell ref="H41:Q41"/>
    <mergeCell ref="C52:AC52"/>
    <mergeCell ref="F42:Q42"/>
    <mergeCell ref="U42:AC42"/>
    <mergeCell ref="G43:Q43"/>
    <mergeCell ref="U43:AC48"/>
    <mergeCell ref="H44:Q44"/>
    <mergeCell ref="H45:Q45"/>
    <mergeCell ref="E46:Q46"/>
    <mergeCell ref="F47:Q47"/>
    <mergeCell ref="H48:Q48"/>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Sección XI
Informantes</oddHeader>
    <oddFooter>&amp;LCenso Nacional de Gobiernos Estatales 2021&amp;R&amp;P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E57"/>
  <sheetViews>
    <sheetView showGridLines="0" view="pageBreakPreview" zoomScale="120" zoomScaleNormal="100" zoomScaleSheetLayoutView="120" workbookViewId="0"/>
  </sheetViews>
  <sheetFormatPr baseColWidth="10" defaultColWidth="0" defaultRowHeight="15.05" customHeight="1" zeroHeight="1"/>
  <cols>
    <col min="1" max="1" width="5.6640625" style="28" customWidth="1"/>
    <col min="2" max="30" width="3.6640625" style="28" customWidth="1"/>
    <col min="31" max="31" width="5.6640625" style="28" customWidth="1"/>
    <col min="32" max="16384" width="3.6640625" style="28" hidden="1"/>
  </cols>
  <sheetData>
    <row r="1" spans="2:30" customFormat="1" ht="173.3" customHeight="1">
      <c r="B1" s="281" t="s">
        <v>367</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row>
    <row r="2" spans="2:30" customFormat="1" ht="15.05" customHeight="1"/>
    <row r="3" spans="2:30" customFormat="1" ht="45.2" customHeight="1">
      <c r="B3" s="283" t="s">
        <v>0</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row>
    <row r="4" spans="2:30" customFormat="1" ht="15.05" customHeight="1"/>
    <row r="5" spans="2:30" customFormat="1" ht="45.2" customHeight="1">
      <c r="B5" s="283" t="s">
        <v>376</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row>
    <row r="6" spans="2:30" customFormat="1" ht="15.05" customHeight="1"/>
    <row r="7" spans="2:30" customFormat="1" ht="45.2" customHeight="1">
      <c r="B7" s="283" t="s">
        <v>375</v>
      </c>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row>
    <row r="8" spans="2:30" customFormat="1" ht="15.05" customHeight="1"/>
    <row r="9" spans="2:30" customFormat="1" ht="15.05" customHeight="1" thickBot="1">
      <c r="B9" s="72" t="s">
        <v>657</v>
      </c>
      <c r="C9" s="71"/>
      <c r="D9" s="71"/>
      <c r="E9" s="71"/>
      <c r="F9" s="71"/>
      <c r="G9" s="71"/>
      <c r="H9" s="71"/>
      <c r="I9" s="71"/>
      <c r="J9" s="71"/>
      <c r="K9" s="71"/>
      <c r="L9" s="71"/>
      <c r="M9" s="71"/>
      <c r="N9" s="72" t="s">
        <v>658</v>
      </c>
      <c r="O9" s="71"/>
      <c r="AA9" s="310" t="s">
        <v>1</v>
      </c>
      <c r="AB9" s="310"/>
      <c r="AC9" s="310"/>
      <c r="AD9" s="310"/>
    </row>
    <row r="10" spans="2:30" customFormat="1" ht="15.05" customHeight="1" thickBot="1">
      <c r="B10" s="285" t="str">
        <f>IF(Presentación!$B$10="","",Presentación!$B$10)</f>
        <v>Veracruz de Ignacio de la Llave</v>
      </c>
      <c r="C10" s="286"/>
      <c r="D10" s="286"/>
      <c r="E10" s="286"/>
      <c r="F10" s="286"/>
      <c r="G10" s="286"/>
      <c r="H10" s="286"/>
      <c r="I10" s="286"/>
      <c r="J10" s="286"/>
      <c r="K10" s="286"/>
      <c r="L10" s="287"/>
      <c r="M10" s="16"/>
      <c r="N10" s="285" t="str">
        <f>IF(Presentación!$N$10="","",Presentación!$N$10)</f>
        <v>230</v>
      </c>
      <c r="O10" s="287"/>
    </row>
    <row r="11" spans="2:30" customFormat="1" ht="15.05" customHeight="1" thickBot="1"/>
    <row r="12" spans="2:30" customFormat="1" ht="15.75" thickBot="1">
      <c r="B12" s="356" t="s">
        <v>693</v>
      </c>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8"/>
    </row>
    <row r="13" spans="2:30" customFormat="1" ht="24.05" customHeight="1">
      <c r="B13" s="359" t="s">
        <v>694</v>
      </c>
      <c r="C13" s="362" t="s">
        <v>695</v>
      </c>
      <c r="D13" s="362"/>
      <c r="E13" s="362"/>
      <c r="F13" s="362" t="s">
        <v>696</v>
      </c>
      <c r="G13" s="362"/>
      <c r="H13" s="362"/>
      <c r="I13" s="362" t="s">
        <v>697</v>
      </c>
      <c r="J13" s="362"/>
      <c r="K13" s="362"/>
      <c r="L13" s="362" t="s">
        <v>698</v>
      </c>
      <c r="M13" s="362"/>
      <c r="N13" s="362"/>
      <c r="O13" s="362" t="s">
        <v>699</v>
      </c>
      <c r="P13" s="362"/>
      <c r="Q13" s="362"/>
      <c r="R13" s="362"/>
      <c r="S13" s="362" t="s">
        <v>700</v>
      </c>
      <c r="T13" s="362"/>
      <c r="U13" s="362"/>
      <c r="V13" s="362" t="s">
        <v>701</v>
      </c>
      <c r="W13" s="362"/>
      <c r="X13" s="362"/>
      <c r="Y13" s="362" t="s">
        <v>702</v>
      </c>
      <c r="Z13" s="362"/>
      <c r="AA13" s="362"/>
      <c r="AB13" s="362"/>
      <c r="AC13" s="362"/>
      <c r="AD13" s="364"/>
    </row>
    <row r="14" spans="2:30" customFormat="1">
      <c r="B14" s="360"/>
      <c r="C14" s="363"/>
      <c r="D14" s="363"/>
      <c r="E14" s="363"/>
      <c r="F14" s="363"/>
      <c r="G14" s="363"/>
      <c r="H14" s="363"/>
      <c r="I14" s="363"/>
      <c r="J14" s="363"/>
      <c r="K14" s="363"/>
      <c r="L14" s="363"/>
      <c r="M14" s="363"/>
      <c r="N14" s="363"/>
      <c r="O14" s="363"/>
      <c r="P14" s="363"/>
      <c r="Q14" s="363"/>
      <c r="R14" s="363"/>
      <c r="S14" s="363"/>
      <c r="T14" s="363"/>
      <c r="U14" s="363"/>
      <c r="V14" s="363"/>
      <c r="W14" s="363"/>
      <c r="X14" s="363"/>
      <c r="Y14" s="363" t="s">
        <v>703</v>
      </c>
      <c r="Z14" s="363"/>
      <c r="AA14" s="363"/>
      <c r="AB14" s="363" t="s">
        <v>704</v>
      </c>
      <c r="AC14" s="363"/>
      <c r="AD14" s="365"/>
    </row>
    <row r="15" spans="2:30" customFormat="1" ht="114.05" customHeight="1">
      <c r="B15" s="361"/>
      <c r="C15" s="346" t="s">
        <v>705</v>
      </c>
      <c r="D15" s="346"/>
      <c r="E15" s="346"/>
      <c r="F15" s="346"/>
      <c r="G15" s="346"/>
      <c r="H15" s="346"/>
      <c r="I15" s="346"/>
      <c r="J15" s="346"/>
      <c r="K15" s="346"/>
      <c r="L15" s="346" t="s">
        <v>706</v>
      </c>
      <c r="M15" s="346"/>
      <c r="N15" s="346"/>
      <c r="O15" s="346" t="s">
        <v>707</v>
      </c>
      <c r="P15" s="347"/>
      <c r="Q15" s="347"/>
      <c r="R15" s="347"/>
      <c r="S15" s="346" t="s">
        <v>708</v>
      </c>
      <c r="T15" s="346"/>
      <c r="U15" s="346"/>
      <c r="V15" s="346" t="s">
        <v>709</v>
      </c>
      <c r="W15" s="346"/>
      <c r="X15" s="346"/>
      <c r="Y15" s="346" t="s">
        <v>710</v>
      </c>
      <c r="Z15" s="346"/>
      <c r="AA15" s="346"/>
      <c r="AB15" s="346" t="s">
        <v>711</v>
      </c>
      <c r="AC15" s="347"/>
      <c r="AD15" s="348"/>
    </row>
    <row r="16" spans="2:30" customFormat="1" ht="36" customHeight="1">
      <c r="B16" s="67" t="s">
        <v>712</v>
      </c>
      <c r="C16" s="349" t="s">
        <v>713</v>
      </c>
      <c r="D16" s="349"/>
      <c r="E16" s="349"/>
      <c r="F16" s="349" t="s">
        <v>714</v>
      </c>
      <c r="G16" s="349"/>
      <c r="H16" s="349"/>
      <c r="I16" s="349" t="s">
        <v>715</v>
      </c>
      <c r="J16" s="349"/>
      <c r="K16" s="349"/>
      <c r="L16" s="349" t="s">
        <v>716</v>
      </c>
      <c r="M16" s="349"/>
      <c r="N16" s="349"/>
      <c r="O16" s="349" t="s">
        <v>717</v>
      </c>
      <c r="P16" s="350"/>
      <c r="Q16" s="350"/>
      <c r="R16" s="350"/>
      <c r="S16" s="349" t="s">
        <v>718</v>
      </c>
      <c r="T16" s="351"/>
      <c r="U16" s="351"/>
      <c r="V16" s="352" t="s">
        <v>719</v>
      </c>
      <c r="W16" s="353"/>
      <c r="X16" s="353"/>
      <c r="Y16" s="349" t="s">
        <v>720</v>
      </c>
      <c r="Z16" s="349"/>
      <c r="AA16" s="349"/>
      <c r="AB16" s="349" t="s">
        <v>721</v>
      </c>
      <c r="AC16" s="354"/>
      <c r="AD16" s="355"/>
    </row>
    <row r="17" spans="2:30" customFormat="1">
      <c r="B17" s="68" t="s">
        <v>105</v>
      </c>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5"/>
    </row>
    <row r="18" spans="2:30" customFormat="1">
      <c r="B18" s="68" t="s">
        <v>107</v>
      </c>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5"/>
    </row>
    <row r="19" spans="2:30" customFormat="1">
      <c r="B19" s="68" t="s">
        <v>115</v>
      </c>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5"/>
    </row>
    <row r="20" spans="2:30" customFormat="1">
      <c r="B20" s="68" t="s">
        <v>117</v>
      </c>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5"/>
    </row>
    <row r="21" spans="2:30" customFormat="1">
      <c r="B21" s="68" t="s">
        <v>119</v>
      </c>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5"/>
    </row>
    <row r="22" spans="2:30" customFormat="1">
      <c r="B22" s="68" t="s">
        <v>127</v>
      </c>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5"/>
    </row>
    <row r="23" spans="2:30" customFormat="1">
      <c r="B23" s="68" t="s">
        <v>129</v>
      </c>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5"/>
    </row>
    <row r="24" spans="2:30" customFormat="1">
      <c r="B24" s="68" t="s">
        <v>131</v>
      </c>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5"/>
    </row>
    <row r="25" spans="2:30" customFormat="1">
      <c r="B25" s="68" t="s">
        <v>133</v>
      </c>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5"/>
    </row>
    <row r="26" spans="2:30" customFormat="1">
      <c r="B26" s="68" t="s">
        <v>156</v>
      </c>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5"/>
    </row>
    <row r="27" spans="2:30" customFormat="1">
      <c r="B27" s="68" t="s">
        <v>158</v>
      </c>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5"/>
    </row>
    <row r="28" spans="2:30" customFormat="1">
      <c r="B28" s="68" t="s">
        <v>160</v>
      </c>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5"/>
    </row>
    <row r="29" spans="2:30" customFormat="1">
      <c r="B29" s="68" t="s">
        <v>162</v>
      </c>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5"/>
    </row>
    <row r="30" spans="2:30" customFormat="1">
      <c r="B30" s="68" t="s">
        <v>164</v>
      </c>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5"/>
    </row>
    <row r="31" spans="2:30" customFormat="1">
      <c r="B31" s="68" t="s">
        <v>166</v>
      </c>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5"/>
    </row>
    <row r="32" spans="2:30" customFormat="1">
      <c r="B32" s="68" t="s">
        <v>168</v>
      </c>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5"/>
    </row>
    <row r="33" spans="2:30" customFormat="1">
      <c r="B33" s="68" t="s">
        <v>492</v>
      </c>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5"/>
    </row>
    <row r="34" spans="2:30" customFormat="1">
      <c r="B34" s="68" t="s">
        <v>494</v>
      </c>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5"/>
    </row>
    <row r="35" spans="2:30" customFormat="1">
      <c r="B35" s="68" t="s">
        <v>496</v>
      </c>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5"/>
    </row>
    <row r="36" spans="2:30" customFormat="1">
      <c r="B36" s="68" t="s">
        <v>498</v>
      </c>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5"/>
    </row>
    <row r="37" spans="2:30" customFormat="1">
      <c r="B37" s="68" t="s">
        <v>500</v>
      </c>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5"/>
    </row>
    <row r="38" spans="2:30" customFormat="1">
      <c r="B38" s="68" t="s">
        <v>502</v>
      </c>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5"/>
    </row>
    <row r="39" spans="2:30" customFormat="1">
      <c r="B39" s="68" t="s">
        <v>504</v>
      </c>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5"/>
    </row>
    <row r="40" spans="2:30" customFormat="1">
      <c r="B40" s="68" t="s">
        <v>506</v>
      </c>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5"/>
    </row>
    <row r="41" spans="2:30" customFormat="1">
      <c r="B41" s="68" t="s">
        <v>507</v>
      </c>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5"/>
    </row>
    <row r="42" spans="2:30" customFormat="1">
      <c r="B42" s="68" t="s">
        <v>522</v>
      </c>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5"/>
    </row>
    <row r="43" spans="2:30" customFormat="1">
      <c r="B43" s="68" t="s">
        <v>523</v>
      </c>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5"/>
    </row>
    <row r="44" spans="2:30" customFormat="1">
      <c r="B44" s="68" t="s">
        <v>524</v>
      </c>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5"/>
    </row>
    <row r="45" spans="2:30" customFormat="1">
      <c r="B45" s="68" t="s">
        <v>525</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5"/>
    </row>
    <row r="46" spans="2:30" customFormat="1">
      <c r="B46" s="68" t="s">
        <v>526</v>
      </c>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5"/>
    </row>
    <row r="47" spans="2:30" customFormat="1">
      <c r="B47" s="68" t="s">
        <v>527</v>
      </c>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5"/>
    </row>
    <row r="48" spans="2:30" customFormat="1">
      <c r="B48" s="68" t="s">
        <v>528</v>
      </c>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5"/>
    </row>
    <row r="49" spans="2:30" customFormat="1">
      <c r="B49" s="68" t="s">
        <v>529</v>
      </c>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5"/>
    </row>
    <row r="50" spans="2:30" customFormat="1">
      <c r="B50" s="68" t="s">
        <v>530</v>
      </c>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5"/>
    </row>
    <row r="51" spans="2:30" customFormat="1" ht="15.75" thickBot="1">
      <c r="B51" s="69" t="s">
        <v>531</v>
      </c>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3"/>
    </row>
    <row r="52" spans="2:30" customFormat="1"/>
    <row r="53" spans="2:30" ht="15.05" customHeight="1"/>
    <row r="54" spans="2:30" ht="15.05" customHeight="1"/>
    <row r="55" spans="2:30" ht="15.05" customHeight="1"/>
    <row r="56" spans="2:30" ht="15.05" customHeight="1"/>
    <row r="57" spans="2:30" ht="15.05" customHeight="1"/>
  </sheetData>
  <sheetProtection algorithmName="SHA-512" hashValue="VlEKzJ1ENVzx00Aor/ZIpSwOJbuNc+OnyRZtR3GTthq7+b1shYsiE9QIaOMzaPbpGGRrDtKUko3bzYWJyvH0pw==" saltValue="XgH50gSwXv82Ih9OITjpWg==" spinCount="100000" sheet="1" objects="1" scenarios="1"/>
  <mergeCells count="350">
    <mergeCell ref="B10:L10"/>
    <mergeCell ref="B1:AD1"/>
    <mergeCell ref="B3:AD3"/>
    <mergeCell ref="B5:AD5"/>
    <mergeCell ref="B7:AD7"/>
    <mergeCell ref="AA9:AD9"/>
    <mergeCell ref="N10:O10"/>
    <mergeCell ref="B12:AD12"/>
    <mergeCell ref="B13:B15"/>
    <mergeCell ref="C13:E14"/>
    <mergeCell ref="F13:H14"/>
    <mergeCell ref="I13:K14"/>
    <mergeCell ref="L13:N14"/>
    <mergeCell ref="O13:R14"/>
    <mergeCell ref="S13:U14"/>
    <mergeCell ref="V13:X14"/>
    <mergeCell ref="Y13:AD13"/>
    <mergeCell ref="Y14:AA14"/>
    <mergeCell ref="AB14:AD14"/>
    <mergeCell ref="C15:K15"/>
    <mergeCell ref="L15:N15"/>
    <mergeCell ref="O15:R15"/>
    <mergeCell ref="S15:U15"/>
    <mergeCell ref="V15:X15"/>
    <mergeCell ref="Y15:AA15"/>
    <mergeCell ref="AB15:AD15"/>
    <mergeCell ref="C16:E16"/>
    <mergeCell ref="F16:H16"/>
    <mergeCell ref="I16:K16"/>
    <mergeCell ref="L16:N16"/>
    <mergeCell ref="O16:R16"/>
    <mergeCell ref="S16:U16"/>
    <mergeCell ref="V16:X16"/>
    <mergeCell ref="Y16:AA16"/>
    <mergeCell ref="AB16:AD16"/>
    <mergeCell ref="S17:U17"/>
    <mergeCell ref="V17:X17"/>
    <mergeCell ref="Y17:AA17"/>
    <mergeCell ref="AB17:AD17"/>
    <mergeCell ref="C18:E18"/>
    <mergeCell ref="F18:H18"/>
    <mergeCell ref="I18:K18"/>
    <mergeCell ref="L18:N18"/>
    <mergeCell ref="O18:R18"/>
    <mergeCell ref="S18:U18"/>
    <mergeCell ref="V18:X18"/>
    <mergeCell ref="Y18:AA18"/>
    <mergeCell ref="AB18:AD18"/>
    <mergeCell ref="C17:E17"/>
    <mergeCell ref="F17:H17"/>
    <mergeCell ref="I17:K17"/>
    <mergeCell ref="L17:N17"/>
    <mergeCell ref="O17:R17"/>
    <mergeCell ref="S19:U19"/>
    <mergeCell ref="V19:X19"/>
    <mergeCell ref="Y19:AA19"/>
    <mergeCell ref="AB19:AD19"/>
    <mergeCell ref="C20:E20"/>
    <mergeCell ref="F20:H20"/>
    <mergeCell ref="I20:K20"/>
    <mergeCell ref="L20:N20"/>
    <mergeCell ref="O20:R20"/>
    <mergeCell ref="S20:U20"/>
    <mergeCell ref="V20:X20"/>
    <mergeCell ref="Y20:AA20"/>
    <mergeCell ref="AB20:AD20"/>
    <mergeCell ref="C19:E19"/>
    <mergeCell ref="F19:H19"/>
    <mergeCell ref="I19:K19"/>
    <mergeCell ref="L19:N19"/>
    <mergeCell ref="O19:R19"/>
    <mergeCell ref="S21:U21"/>
    <mergeCell ref="V21:X21"/>
    <mergeCell ref="Y21:AA21"/>
    <mergeCell ref="AB21:AD21"/>
    <mergeCell ref="C22:E22"/>
    <mergeCell ref="F22:H22"/>
    <mergeCell ref="I22:K22"/>
    <mergeCell ref="L22:N22"/>
    <mergeCell ref="O22:R22"/>
    <mergeCell ref="S22:U22"/>
    <mergeCell ref="V22:X22"/>
    <mergeCell ref="Y22:AA22"/>
    <mergeCell ref="AB22:AD22"/>
    <mergeCell ref="C21:E21"/>
    <mergeCell ref="F21:H21"/>
    <mergeCell ref="I21:K21"/>
    <mergeCell ref="L21:N21"/>
    <mergeCell ref="O21:R21"/>
    <mergeCell ref="S23:U23"/>
    <mergeCell ref="V23:X23"/>
    <mergeCell ref="Y23:AA23"/>
    <mergeCell ref="AB23:AD23"/>
    <mergeCell ref="C24:E24"/>
    <mergeCell ref="F24:H24"/>
    <mergeCell ref="I24:K24"/>
    <mergeCell ref="L24:N24"/>
    <mergeCell ref="O24:R24"/>
    <mergeCell ref="S24:U24"/>
    <mergeCell ref="V24:X24"/>
    <mergeCell ref="Y24:AA24"/>
    <mergeCell ref="AB24:AD24"/>
    <mergeCell ref="C23:E23"/>
    <mergeCell ref="F23:H23"/>
    <mergeCell ref="I23:K23"/>
    <mergeCell ref="L23:N23"/>
    <mergeCell ref="O23:R23"/>
    <mergeCell ref="S25:U25"/>
    <mergeCell ref="V25:X25"/>
    <mergeCell ref="Y25:AA25"/>
    <mergeCell ref="AB25:AD25"/>
    <mergeCell ref="C26:E26"/>
    <mergeCell ref="F26:H26"/>
    <mergeCell ref="I26:K26"/>
    <mergeCell ref="L26:N26"/>
    <mergeCell ref="O26:R26"/>
    <mergeCell ref="S26:U26"/>
    <mergeCell ref="V26:X26"/>
    <mergeCell ref="Y26:AA26"/>
    <mergeCell ref="AB26:AD26"/>
    <mergeCell ref="C25:E25"/>
    <mergeCell ref="F25:H25"/>
    <mergeCell ref="I25:K25"/>
    <mergeCell ref="L25:N25"/>
    <mergeCell ref="O25:R25"/>
    <mergeCell ref="S27:U27"/>
    <mergeCell ref="V27:X27"/>
    <mergeCell ref="Y27:AA27"/>
    <mergeCell ref="AB27:AD27"/>
    <mergeCell ref="C28:E28"/>
    <mergeCell ref="F28:H28"/>
    <mergeCell ref="I28:K28"/>
    <mergeCell ref="L28:N28"/>
    <mergeCell ref="O28:R28"/>
    <mergeCell ref="S28:U28"/>
    <mergeCell ref="V28:X28"/>
    <mergeCell ref="Y28:AA28"/>
    <mergeCell ref="AB28:AD28"/>
    <mergeCell ref="C27:E27"/>
    <mergeCell ref="F27:H27"/>
    <mergeCell ref="I27:K27"/>
    <mergeCell ref="L27:N27"/>
    <mergeCell ref="O27:R27"/>
    <mergeCell ref="S29:U29"/>
    <mergeCell ref="V29:X29"/>
    <mergeCell ref="Y29:AA29"/>
    <mergeCell ref="AB29:AD29"/>
    <mergeCell ref="C30:E30"/>
    <mergeCell ref="F30:H30"/>
    <mergeCell ref="I30:K30"/>
    <mergeCell ref="L30:N30"/>
    <mergeCell ref="O30:R30"/>
    <mergeCell ref="S30:U30"/>
    <mergeCell ref="V30:X30"/>
    <mergeCell ref="Y30:AA30"/>
    <mergeCell ref="AB30:AD30"/>
    <mergeCell ref="C29:E29"/>
    <mergeCell ref="F29:H29"/>
    <mergeCell ref="I29:K29"/>
    <mergeCell ref="L29:N29"/>
    <mergeCell ref="O29:R29"/>
    <mergeCell ref="S31:U31"/>
    <mergeCell ref="V31:X31"/>
    <mergeCell ref="Y31:AA31"/>
    <mergeCell ref="AB31:AD31"/>
    <mergeCell ref="C32:E32"/>
    <mergeCell ref="F32:H32"/>
    <mergeCell ref="I32:K32"/>
    <mergeCell ref="L32:N32"/>
    <mergeCell ref="O32:R32"/>
    <mergeCell ref="S32:U32"/>
    <mergeCell ref="V32:X32"/>
    <mergeCell ref="Y32:AA32"/>
    <mergeCell ref="AB32:AD32"/>
    <mergeCell ref="C31:E31"/>
    <mergeCell ref="F31:H31"/>
    <mergeCell ref="I31:K31"/>
    <mergeCell ref="L31:N31"/>
    <mergeCell ref="O31:R31"/>
    <mergeCell ref="S33:U33"/>
    <mergeCell ref="V33:X33"/>
    <mergeCell ref="Y33:AA33"/>
    <mergeCell ref="AB33:AD33"/>
    <mergeCell ref="C34:E34"/>
    <mergeCell ref="F34:H34"/>
    <mergeCell ref="I34:K34"/>
    <mergeCell ref="L34:N34"/>
    <mergeCell ref="O34:R34"/>
    <mergeCell ref="S34:U34"/>
    <mergeCell ref="V34:X34"/>
    <mergeCell ref="Y34:AA34"/>
    <mergeCell ref="AB34:AD34"/>
    <mergeCell ref="C33:E33"/>
    <mergeCell ref="F33:H33"/>
    <mergeCell ref="I33:K33"/>
    <mergeCell ref="L33:N33"/>
    <mergeCell ref="O33:R33"/>
    <mergeCell ref="S35:U35"/>
    <mergeCell ref="V35:X35"/>
    <mergeCell ref="Y35:AA35"/>
    <mergeCell ref="AB35:AD35"/>
    <mergeCell ref="C36:E36"/>
    <mergeCell ref="F36:H36"/>
    <mergeCell ref="I36:K36"/>
    <mergeCell ref="L36:N36"/>
    <mergeCell ref="O36:R36"/>
    <mergeCell ref="S36:U36"/>
    <mergeCell ref="V36:X36"/>
    <mergeCell ref="Y36:AA36"/>
    <mergeCell ref="AB36:AD36"/>
    <mergeCell ref="C35:E35"/>
    <mergeCell ref="F35:H35"/>
    <mergeCell ref="I35:K35"/>
    <mergeCell ref="L35:N35"/>
    <mergeCell ref="O35:R35"/>
    <mergeCell ref="S37:U37"/>
    <mergeCell ref="V37:X37"/>
    <mergeCell ref="Y37:AA37"/>
    <mergeCell ref="AB37:AD37"/>
    <mergeCell ref="C38:E38"/>
    <mergeCell ref="F38:H38"/>
    <mergeCell ref="I38:K38"/>
    <mergeCell ref="L38:N38"/>
    <mergeCell ref="O38:R38"/>
    <mergeCell ref="S38:U38"/>
    <mergeCell ref="V38:X38"/>
    <mergeCell ref="Y38:AA38"/>
    <mergeCell ref="AB38:AD38"/>
    <mergeCell ref="C37:E37"/>
    <mergeCell ref="F37:H37"/>
    <mergeCell ref="I37:K37"/>
    <mergeCell ref="L37:N37"/>
    <mergeCell ref="O37:R37"/>
    <mergeCell ref="S39:U39"/>
    <mergeCell ref="V39:X39"/>
    <mergeCell ref="Y39:AA39"/>
    <mergeCell ref="AB39:AD39"/>
    <mergeCell ref="C40:E40"/>
    <mergeCell ref="F40:H40"/>
    <mergeCell ref="I40:K40"/>
    <mergeCell ref="L40:N40"/>
    <mergeCell ref="O40:R40"/>
    <mergeCell ref="S40:U40"/>
    <mergeCell ref="V40:X40"/>
    <mergeCell ref="Y40:AA40"/>
    <mergeCell ref="AB40:AD40"/>
    <mergeCell ref="C39:E39"/>
    <mergeCell ref="F39:H39"/>
    <mergeCell ref="I39:K39"/>
    <mergeCell ref="L39:N39"/>
    <mergeCell ref="O39:R39"/>
    <mergeCell ref="S41:U41"/>
    <mergeCell ref="V41:X41"/>
    <mergeCell ref="Y41:AA41"/>
    <mergeCell ref="AB41:AD41"/>
    <mergeCell ref="C42:E42"/>
    <mergeCell ref="F42:H42"/>
    <mergeCell ref="I42:K42"/>
    <mergeCell ref="L42:N42"/>
    <mergeCell ref="O42:R42"/>
    <mergeCell ref="S42:U42"/>
    <mergeCell ref="V42:X42"/>
    <mergeCell ref="Y42:AA42"/>
    <mergeCell ref="AB42:AD42"/>
    <mergeCell ref="C41:E41"/>
    <mergeCell ref="F41:H41"/>
    <mergeCell ref="I41:K41"/>
    <mergeCell ref="L41:N41"/>
    <mergeCell ref="O41:R41"/>
    <mergeCell ref="S43:U43"/>
    <mergeCell ref="V43:X43"/>
    <mergeCell ref="Y43:AA43"/>
    <mergeCell ref="AB43:AD43"/>
    <mergeCell ref="C44:E44"/>
    <mergeCell ref="F44:H44"/>
    <mergeCell ref="I44:K44"/>
    <mergeCell ref="L44:N44"/>
    <mergeCell ref="O44:R44"/>
    <mergeCell ref="S44:U44"/>
    <mergeCell ref="V44:X44"/>
    <mergeCell ref="Y44:AA44"/>
    <mergeCell ref="AB44:AD44"/>
    <mergeCell ref="C43:E43"/>
    <mergeCell ref="F43:H43"/>
    <mergeCell ref="I43:K43"/>
    <mergeCell ref="L43:N43"/>
    <mergeCell ref="O43:R43"/>
    <mergeCell ref="S45:U45"/>
    <mergeCell ref="V45:X45"/>
    <mergeCell ref="Y45:AA45"/>
    <mergeCell ref="AB45:AD45"/>
    <mergeCell ref="C46:E46"/>
    <mergeCell ref="F46:H46"/>
    <mergeCell ref="I46:K46"/>
    <mergeCell ref="L46:N46"/>
    <mergeCell ref="O46:R46"/>
    <mergeCell ref="S46:U46"/>
    <mergeCell ref="V46:X46"/>
    <mergeCell ref="Y46:AA46"/>
    <mergeCell ref="AB46:AD46"/>
    <mergeCell ref="C45:E45"/>
    <mergeCell ref="F45:H45"/>
    <mergeCell ref="I45:K45"/>
    <mergeCell ref="L45:N45"/>
    <mergeCell ref="O45:R45"/>
    <mergeCell ref="S47:U47"/>
    <mergeCell ref="V47:X47"/>
    <mergeCell ref="Y47:AA47"/>
    <mergeCell ref="AB47:AD47"/>
    <mergeCell ref="C48:E48"/>
    <mergeCell ref="F48:H48"/>
    <mergeCell ref="I48:K48"/>
    <mergeCell ref="L48:N48"/>
    <mergeCell ref="O48:R48"/>
    <mergeCell ref="S48:U48"/>
    <mergeCell ref="V48:X48"/>
    <mergeCell ref="Y48:AA48"/>
    <mergeCell ref="AB48:AD48"/>
    <mergeCell ref="C47:E47"/>
    <mergeCell ref="F47:H47"/>
    <mergeCell ref="I47:K47"/>
    <mergeCell ref="L47:N47"/>
    <mergeCell ref="O47:R47"/>
    <mergeCell ref="S49:U49"/>
    <mergeCell ref="V49:X49"/>
    <mergeCell ref="Y49:AA49"/>
    <mergeCell ref="AB49:AD49"/>
    <mergeCell ref="C50:E50"/>
    <mergeCell ref="F50:H50"/>
    <mergeCell ref="I50:K50"/>
    <mergeCell ref="L50:N50"/>
    <mergeCell ref="O50:R50"/>
    <mergeCell ref="S50:U50"/>
    <mergeCell ref="V50:X50"/>
    <mergeCell ref="Y50:AA50"/>
    <mergeCell ref="AB50:AD50"/>
    <mergeCell ref="C49:E49"/>
    <mergeCell ref="F49:H49"/>
    <mergeCell ref="I49:K49"/>
    <mergeCell ref="L49:N49"/>
    <mergeCell ref="O49:R49"/>
    <mergeCell ref="S51:U51"/>
    <mergeCell ref="V51:X51"/>
    <mergeCell ref="Y51:AA51"/>
    <mergeCell ref="AB51:AD51"/>
    <mergeCell ref="C51:E51"/>
    <mergeCell ref="F51:H51"/>
    <mergeCell ref="I51:K51"/>
    <mergeCell ref="L51:N51"/>
    <mergeCell ref="O51:R51"/>
  </mergeCells>
  <hyperlinks>
    <hyperlink ref="AA9:AD9" location="Índice!B15" display="Índice"/>
    <hyperlink ref="V16" r:id="rId1"/>
  </hyperlinks>
  <pageMargins left="0.70866141732283472" right="0.70866141732283472" top="0.74803149606299213" bottom="0.74803149606299213" header="0.31496062992125984" footer="0.31496062992125984"/>
  <pageSetup scale="75" orientation="portrait" r:id="rId2"/>
  <headerFooter>
    <oddHeader>&amp;CMódulo 1 Sección XI
Participantes</oddHeader>
    <oddFooter>&amp;LCenso Nacional de Gobiernos Estatales 2021&amp;R&amp;P de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CL1682"/>
  <sheetViews>
    <sheetView showGridLines="0" view="pageBreakPreview" zoomScale="120" zoomScaleNormal="100" zoomScaleSheetLayoutView="120" workbookViewId="0"/>
  </sheetViews>
  <sheetFormatPr baseColWidth="10" defaultColWidth="0" defaultRowHeight="15.05" customHeight="1" zeroHeight="1"/>
  <cols>
    <col min="1" max="1" width="5.6640625" style="93" customWidth="1"/>
    <col min="2" max="30" width="3.6640625" style="93" customWidth="1"/>
    <col min="31" max="31" width="5.6640625" style="93" customWidth="1"/>
    <col min="32" max="32" width="3.6640625" style="182" hidden="1" customWidth="1"/>
    <col min="33" max="33" width="11.88671875" style="93" hidden="1" customWidth="1"/>
    <col min="34" max="34" width="5" style="93" hidden="1" customWidth="1"/>
    <col min="35" max="35" width="4" style="93" hidden="1" customWidth="1"/>
    <col min="36" max="36" width="11.44140625" style="93" hidden="1" customWidth="1"/>
    <col min="37" max="16384" width="3.6640625" style="93" hidden="1"/>
  </cols>
  <sheetData>
    <row r="1" spans="1:35" ht="173.3" customHeight="1">
      <c r="A1" s="105"/>
      <c r="B1" s="596" t="s">
        <v>367</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row>
    <row r="2" spans="1:35" ht="15.05" customHeight="1">
      <c r="A2" s="105"/>
    </row>
    <row r="3" spans="1:35" ht="45.2" customHeight="1">
      <c r="A3" s="105"/>
      <c r="B3" s="598" t="s">
        <v>0</v>
      </c>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G3" s="93" t="s">
        <v>935</v>
      </c>
      <c r="AH3" s="93">
        <v>1</v>
      </c>
      <c r="AI3" s="93">
        <v>1</v>
      </c>
    </row>
    <row r="4" spans="1:35" ht="15.05" customHeight="1">
      <c r="A4" s="105"/>
      <c r="AH4" s="93">
        <v>2</v>
      </c>
      <c r="AI4" s="93">
        <v>2</v>
      </c>
    </row>
    <row r="5" spans="1:35" ht="45.2" customHeight="1">
      <c r="A5" s="105"/>
      <c r="B5" s="598" t="s">
        <v>376</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H5" s="93">
        <v>9</v>
      </c>
      <c r="AI5" s="93">
        <v>3</v>
      </c>
    </row>
    <row r="6" spans="1:35" ht="15.05" customHeight="1">
      <c r="A6" s="105"/>
      <c r="AI6" s="93">
        <v>4</v>
      </c>
    </row>
    <row r="7" spans="1:35" ht="15.05" customHeight="1" thickBot="1">
      <c r="A7" s="105"/>
      <c r="B7" s="139" t="s">
        <v>657</v>
      </c>
      <c r="C7" s="140"/>
      <c r="D7" s="140"/>
      <c r="E7" s="140"/>
      <c r="F7" s="140"/>
      <c r="G7" s="140"/>
      <c r="H7" s="140"/>
      <c r="I7" s="140"/>
      <c r="J7" s="140"/>
      <c r="K7" s="140"/>
      <c r="L7" s="140"/>
      <c r="M7" s="140"/>
      <c r="N7" s="139" t="s">
        <v>658</v>
      </c>
      <c r="O7" s="140"/>
      <c r="AA7" s="600" t="s">
        <v>1</v>
      </c>
      <c r="AB7" s="600"/>
      <c r="AC7" s="600"/>
      <c r="AD7" s="600"/>
      <c r="AI7" s="93">
        <v>9</v>
      </c>
    </row>
    <row r="8" spans="1:35" ht="15.05" customHeight="1" thickBot="1">
      <c r="A8" s="105"/>
      <c r="B8" s="601" t="str">
        <f>IF(Presentación!$B$10="","",Presentación!$B$10)</f>
        <v>Veracruz de Ignacio de la Llave</v>
      </c>
      <c r="C8" s="602"/>
      <c r="D8" s="602"/>
      <c r="E8" s="602"/>
      <c r="F8" s="602"/>
      <c r="G8" s="602"/>
      <c r="H8" s="602"/>
      <c r="I8" s="602"/>
      <c r="J8" s="602"/>
      <c r="K8" s="602"/>
      <c r="L8" s="603"/>
      <c r="M8" s="141"/>
      <c r="N8" s="601" t="str">
        <f>IF(Presentación!$N$10="","",Presentación!$N$10)</f>
        <v>230</v>
      </c>
      <c r="O8" s="603"/>
    </row>
    <row r="9" spans="1:35" ht="15.05" customHeight="1">
      <c r="A9" s="105"/>
    </row>
    <row r="10" spans="1:35" ht="15.05" customHeight="1">
      <c r="A10" s="105"/>
      <c r="B10" s="604" t="s">
        <v>74</v>
      </c>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6"/>
    </row>
    <row r="11" spans="1:35" ht="47.95" customHeight="1">
      <c r="A11" s="105"/>
      <c r="B11" s="183"/>
      <c r="C11" s="498" t="s">
        <v>82</v>
      </c>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8"/>
    </row>
    <row r="12" spans="1:35" ht="24.05" customHeight="1">
      <c r="A12" s="105"/>
      <c r="B12" s="183"/>
      <c r="C12" s="498" t="s">
        <v>615</v>
      </c>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8"/>
    </row>
    <row r="13" spans="1:35" ht="36" customHeight="1">
      <c r="A13" s="105"/>
      <c r="B13" s="183"/>
      <c r="C13" s="422" t="s">
        <v>616</v>
      </c>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608"/>
    </row>
    <row r="14" spans="1:35" ht="15.05" customHeight="1">
      <c r="A14" s="105"/>
      <c r="B14" s="184"/>
      <c r="C14" s="609" t="s">
        <v>617</v>
      </c>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1"/>
    </row>
    <row r="15" spans="1:35" ht="15.05" customHeight="1">
      <c r="A15" s="105"/>
      <c r="B15" s="604" t="s">
        <v>75</v>
      </c>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6"/>
    </row>
    <row r="16" spans="1:35" ht="47.95" customHeight="1">
      <c r="A16" s="105"/>
      <c r="B16" s="183"/>
      <c r="C16" s="498" t="s">
        <v>76</v>
      </c>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561"/>
    </row>
    <row r="17" spans="1:30" ht="24.05" customHeight="1">
      <c r="A17" s="105"/>
      <c r="B17" s="183"/>
      <c r="C17" s="498" t="s">
        <v>441</v>
      </c>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561"/>
    </row>
    <row r="18" spans="1:30" ht="24.05" customHeight="1">
      <c r="A18" s="105"/>
      <c r="B18" s="183"/>
      <c r="C18" s="405" t="s">
        <v>442</v>
      </c>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595"/>
    </row>
    <row r="19" spans="1:30" ht="36" customHeight="1">
      <c r="A19" s="105"/>
      <c r="B19" s="183"/>
      <c r="C19" s="498" t="s">
        <v>77</v>
      </c>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561"/>
    </row>
    <row r="20" spans="1:30" ht="36" customHeight="1">
      <c r="A20" s="105"/>
      <c r="B20" s="183"/>
      <c r="C20" s="498" t="s">
        <v>78</v>
      </c>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561"/>
    </row>
    <row r="21" spans="1:30" ht="36" customHeight="1">
      <c r="A21" s="105"/>
      <c r="B21" s="183"/>
      <c r="C21" s="498" t="s">
        <v>79</v>
      </c>
      <c r="D21" s="498"/>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498"/>
      <c r="AC21" s="498"/>
      <c r="AD21" s="561"/>
    </row>
    <row r="22" spans="1:30" ht="47.95" customHeight="1">
      <c r="A22" s="105"/>
      <c r="B22" s="183"/>
      <c r="C22" s="498" t="s">
        <v>652</v>
      </c>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561"/>
    </row>
    <row r="23" spans="1:30" ht="36" customHeight="1">
      <c r="A23" s="105"/>
      <c r="B23" s="183"/>
      <c r="C23" s="498" t="s">
        <v>80</v>
      </c>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561"/>
    </row>
    <row r="24" spans="1:30" ht="83.95" customHeight="1">
      <c r="A24" s="105"/>
      <c r="B24" s="183"/>
      <c r="C24" s="498" t="s">
        <v>819</v>
      </c>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561"/>
    </row>
    <row r="25" spans="1:30" ht="60.05" customHeight="1">
      <c r="A25" s="105"/>
      <c r="B25" s="183"/>
      <c r="C25" s="498" t="s">
        <v>81</v>
      </c>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561"/>
    </row>
    <row r="26" spans="1:30" ht="36" customHeight="1">
      <c r="A26" s="105"/>
      <c r="B26" s="185"/>
      <c r="C26" s="562" t="s">
        <v>639</v>
      </c>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3"/>
    </row>
    <row r="27" spans="1:30" ht="15.05" customHeight="1" thickBot="1">
      <c r="A27" s="105"/>
    </row>
    <row r="28" spans="1:30" ht="15.05" customHeight="1" thickBot="1">
      <c r="A28" s="105"/>
      <c r="B28" s="410" t="s">
        <v>378</v>
      </c>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2"/>
    </row>
    <row r="29" spans="1:30" ht="15.05" customHeight="1">
      <c r="A29" s="105"/>
    </row>
    <row r="30" spans="1:30" ht="24.05" customHeight="1">
      <c r="A30" s="186" t="s">
        <v>84</v>
      </c>
      <c r="B30" s="420" t="s">
        <v>92</v>
      </c>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row>
    <row r="31" spans="1:30" ht="15.05" customHeight="1">
      <c r="A31" s="187"/>
      <c r="B31" s="141"/>
      <c r="C31" s="421" t="s">
        <v>85</v>
      </c>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row>
    <row r="32" spans="1:30" ht="15.05" customHeight="1" thickBot="1">
      <c r="A32" s="187"/>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row>
    <row r="33" spans="1:30" ht="15.05" customHeight="1" thickBot="1">
      <c r="A33" s="187"/>
      <c r="B33" s="141"/>
      <c r="C33" s="270"/>
      <c r="D33" s="188" t="s">
        <v>86</v>
      </c>
      <c r="E33" s="141"/>
      <c r="F33" s="141"/>
      <c r="G33" s="141"/>
      <c r="H33" s="141"/>
      <c r="I33" s="270"/>
      <c r="J33" s="189" t="s">
        <v>87</v>
      </c>
      <c r="K33" s="141"/>
      <c r="L33" s="141"/>
      <c r="M33" s="141"/>
      <c r="N33" s="141"/>
      <c r="O33" s="141"/>
      <c r="P33" s="141"/>
      <c r="Q33" s="141"/>
      <c r="R33" s="141"/>
      <c r="S33" s="141"/>
      <c r="T33" s="270"/>
      <c r="U33" s="189" t="s">
        <v>88</v>
      </c>
      <c r="V33" s="141"/>
      <c r="W33" s="141"/>
      <c r="X33" s="141"/>
      <c r="Y33" s="141"/>
      <c r="Z33" s="141"/>
      <c r="AA33" s="141"/>
      <c r="AB33" s="141"/>
      <c r="AC33" s="141"/>
      <c r="AD33" s="141"/>
    </row>
    <row r="34" spans="1:30">
      <c r="A34" s="187"/>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row>
    <row r="35" spans="1:30" ht="24.05" customHeight="1">
      <c r="A35" s="187"/>
      <c r="B35" s="141"/>
      <c r="C35" s="423" t="s">
        <v>187</v>
      </c>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row>
    <row r="36" spans="1:30" ht="60.05" customHeight="1">
      <c r="A36" s="187"/>
      <c r="B36" s="141"/>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row>
    <row r="37" spans="1:30">
      <c r="A37" s="187"/>
      <c r="B37" s="141"/>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row>
    <row r="38" spans="1:30">
      <c r="A38" s="187"/>
      <c r="B38" s="371" t="str">
        <f>IF(COUNTIF(C33:T33,"X")&gt;1,"Error: seleccionar sólo un código.","")</f>
        <v/>
      </c>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row>
    <row r="39" spans="1:30">
      <c r="A39" s="187"/>
      <c r="B39" s="141"/>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row>
    <row r="40" spans="1:30">
      <c r="A40" s="187"/>
      <c r="B40" s="141"/>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row>
    <row r="41" spans="1:30">
      <c r="A41" s="187"/>
      <c r="B41" s="141"/>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row>
    <row r="42" spans="1:30">
      <c r="A42" s="187"/>
      <c r="B42" s="141"/>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row>
    <row r="43" spans="1:30" ht="24.05" customHeight="1">
      <c r="A43" s="186" t="s">
        <v>89</v>
      </c>
      <c r="B43" s="420" t="s">
        <v>93</v>
      </c>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row>
    <row r="44" spans="1:30" ht="15.05" customHeight="1" thickBot="1">
      <c r="A44" s="187"/>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row>
    <row r="45" spans="1:30" ht="15.05" customHeight="1" thickBot="1">
      <c r="A45" s="187"/>
      <c r="B45" s="141"/>
      <c r="C45" s="622"/>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4"/>
    </row>
    <row r="46" spans="1:30" ht="15.05" customHeight="1">
      <c r="A46" s="187"/>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row>
    <row r="47" spans="1:30" ht="24.05" customHeight="1">
      <c r="A47" s="187"/>
      <c r="B47" s="141"/>
      <c r="C47" s="423" t="s">
        <v>187</v>
      </c>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row>
    <row r="48" spans="1:30" ht="60.05" customHeight="1">
      <c r="A48" s="187"/>
      <c r="B48" s="141"/>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row>
    <row r="49" spans="1:33">
      <c r="A49" s="187"/>
      <c r="B49" s="141"/>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row>
    <row r="50" spans="1:33">
      <c r="A50" s="187"/>
      <c r="B50" s="141"/>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row>
    <row r="51" spans="1:33">
      <c r="A51" s="187"/>
      <c r="B51" s="141"/>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row>
    <row r="52" spans="1:33">
      <c r="A52" s="187"/>
      <c r="B52" s="141"/>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row>
    <row r="53" spans="1:33">
      <c r="A53" s="187"/>
      <c r="B53" s="141"/>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row>
    <row r="54" spans="1:33">
      <c r="A54" s="187"/>
      <c r="B54" s="141"/>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row>
    <row r="55" spans="1:33" ht="24.05" customHeight="1">
      <c r="A55" s="186" t="s">
        <v>90</v>
      </c>
      <c r="B55" s="420" t="s">
        <v>558</v>
      </c>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row>
    <row r="56" spans="1:33" ht="24.05" customHeight="1">
      <c r="A56" s="187"/>
      <c r="B56" s="141"/>
      <c r="C56" s="421" t="s">
        <v>91</v>
      </c>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row>
    <row r="57" spans="1:33" ht="24.05" customHeight="1">
      <c r="A57" s="187"/>
      <c r="B57" s="141"/>
      <c r="C57" s="422" t="s">
        <v>821</v>
      </c>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row>
    <row r="58" spans="1:33" ht="24.05" customHeight="1">
      <c r="A58" s="187"/>
      <c r="B58" s="141"/>
      <c r="C58" s="421" t="s">
        <v>732</v>
      </c>
      <c r="D58" s="421"/>
      <c r="E58" s="421"/>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row>
    <row r="59" spans="1:33" ht="15.05" customHeight="1">
      <c r="A59" s="187"/>
      <c r="B59" s="141"/>
      <c r="C59" s="421" t="s">
        <v>610</v>
      </c>
      <c r="D59" s="421"/>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row>
    <row r="60" spans="1:33" ht="15.05" customHeight="1">
      <c r="A60" s="187"/>
      <c r="B60" s="14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row>
    <row r="61" spans="1:33" ht="15.05" customHeight="1">
      <c r="A61" s="187"/>
      <c r="B61" s="14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480" t="s">
        <v>559</v>
      </c>
      <c r="AB61" s="480"/>
      <c r="AC61" s="480"/>
      <c r="AD61" s="480"/>
    </row>
    <row r="62" spans="1:33" ht="15.05" customHeight="1">
      <c r="A62" s="187"/>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row>
    <row r="63" spans="1:33" ht="15.05" customHeight="1">
      <c r="A63" s="187"/>
      <c r="B63" s="141"/>
      <c r="C63" s="395" t="s">
        <v>557</v>
      </c>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G63" s="93" t="s">
        <v>992</v>
      </c>
    </row>
    <row r="64" spans="1:33" ht="15.05" customHeight="1">
      <c r="A64" s="187"/>
      <c r="B64" s="141"/>
      <c r="C64" s="163" t="s">
        <v>105</v>
      </c>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G64" s="93">
        <f>IF(AND(D65&lt;&gt;"",D64=""),1,0)</f>
        <v>0</v>
      </c>
    </row>
    <row r="65" spans="1:33" ht="15.05" customHeight="1">
      <c r="A65" s="187"/>
      <c r="B65" s="141"/>
      <c r="C65" s="165" t="s">
        <v>107</v>
      </c>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G65" s="93">
        <f t="shared" ref="AG65:AG123" si="0">IF(AND(D66&lt;&gt;"",D65=""),1,0)</f>
        <v>0</v>
      </c>
    </row>
    <row r="66" spans="1:33" ht="15.05" customHeight="1">
      <c r="A66" s="187"/>
      <c r="B66" s="141"/>
      <c r="C66" s="165" t="s">
        <v>115</v>
      </c>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G66" s="93">
        <f t="shared" si="0"/>
        <v>0</v>
      </c>
    </row>
    <row r="67" spans="1:33" ht="15.05" customHeight="1">
      <c r="A67" s="187"/>
      <c r="B67" s="141"/>
      <c r="C67" s="165" t="s">
        <v>117</v>
      </c>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G67" s="93">
        <f t="shared" si="0"/>
        <v>0</v>
      </c>
    </row>
    <row r="68" spans="1:33" ht="15.05" customHeight="1">
      <c r="A68" s="187"/>
      <c r="B68" s="141"/>
      <c r="C68" s="165" t="s">
        <v>119</v>
      </c>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G68" s="93">
        <f t="shared" si="0"/>
        <v>0</v>
      </c>
    </row>
    <row r="69" spans="1:33" ht="15.05" customHeight="1">
      <c r="A69" s="187"/>
      <c r="B69" s="141"/>
      <c r="C69" s="165" t="s">
        <v>127</v>
      </c>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G69" s="93">
        <f t="shared" si="0"/>
        <v>0</v>
      </c>
    </row>
    <row r="70" spans="1:33" ht="15.05" customHeight="1">
      <c r="A70" s="187"/>
      <c r="B70" s="141"/>
      <c r="C70" s="165" t="s">
        <v>129</v>
      </c>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G70" s="93">
        <f t="shared" si="0"/>
        <v>0</v>
      </c>
    </row>
    <row r="71" spans="1:33" ht="15.05" customHeight="1">
      <c r="A71" s="187"/>
      <c r="B71" s="141"/>
      <c r="C71" s="165" t="s">
        <v>131</v>
      </c>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G71" s="93">
        <f t="shared" si="0"/>
        <v>0</v>
      </c>
    </row>
    <row r="72" spans="1:33" ht="15.05" customHeight="1">
      <c r="A72" s="187"/>
      <c r="B72" s="141"/>
      <c r="C72" s="165" t="s">
        <v>133</v>
      </c>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G72" s="93">
        <f t="shared" si="0"/>
        <v>0</v>
      </c>
    </row>
    <row r="73" spans="1:33" ht="15.05" customHeight="1">
      <c r="A73" s="187"/>
      <c r="B73" s="141"/>
      <c r="C73" s="165" t="s">
        <v>156</v>
      </c>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G73" s="93">
        <f t="shared" si="0"/>
        <v>0</v>
      </c>
    </row>
    <row r="74" spans="1:33" ht="15.05" customHeight="1">
      <c r="A74" s="187"/>
      <c r="B74" s="141"/>
      <c r="C74" s="165" t="s">
        <v>158</v>
      </c>
      <c r="D74" s="479"/>
      <c r="E74" s="479"/>
      <c r="F74" s="479"/>
      <c r="G74" s="479"/>
      <c r="H74" s="479"/>
      <c r="I74" s="479"/>
      <c r="J74" s="479"/>
      <c r="K74" s="479"/>
      <c r="L74" s="479"/>
      <c r="M74" s="479"/>
      <c r="N74" s="479"/>
      <c r="O74" s="479"/>
      <c r="P74" s="479"/>
      <c r="Q74" s="479"/>
      <c r="R74" s="479"/>
      <c r="S74" s="479"/>
      <c r="T74" s="479"/>
      <c r="U74" s="479"/>
      <c r="V74" s="479"/>
      <c r="W74" s="479"/>
      <c r="X74" s="479"/>
      <c r="Y74" s="479"/>
      <c r="Z74" s="479"/>
      <c r="AA74" s="479"/>
      <c r="AB74" s="479"/>
      <c r="AC74" s="479"/>
      <c r="AD74" s="479"/>
      <c r="AG74" s="93">
        <f t="shared" si="0"/>
        <v>0</v>
      </c>
    </row>
    <row r="75" spans="1:33" ht="15.05" customHeight="1">
      <c r="A75" s="187"/>
      <c r="B75" s="141"/>
      <c r="C75" s="165" t="s">
        <v>160</v>
      </c>
      <c r="D75" s="479"/>
      <c r="E75" s="479"/>
      <c r="F75" s="479"/>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G75" s="93">
        <f t="shared" si="0"/>
        <v>0</v>
      </c>
    </row>
    <row r="76" spans="1:33" ht="15.05" customHeight="1">
      <c r="A76" s="187"/>
      <c r="B76" s="141"/>
      <c r="C76" s="165" t="s">
        <v>162</v>
      </c>
      <c r="D76" s="479"/>
      <c r="E76" s="479"/>
      <c r="F76" s="479"/>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G76" s="93">
        <f t="shared" si="0"/>
        <v>0</v>
      </c>
    </row>
    <row r="77" spans="1:33" ht="15.05" customHeight="1">
      <c r="A77" s="187"/>
      <c r="B77" s="141"/>
      <c r="C77" s="165" t="s">
        <v>164</v>
      </c>
      <c r="D77" s="479"/>
      <c r="E77" s="479"/>
      <c r="F77" s="479"/>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G77" s="93">
        <f t="shared" si="0"/>
        <v>0</v>
      </c>
    </row>
    <row r="78" spans="1:33" ht="15.05" customHeight="1">
      <c r="A78" s="187"/>
      <c r="B78" s="141"/>
      <c r="C78" s="165" t="s">
        <v>166</v>
      </c>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G78" s="93">
        <f t="shared" si="0"/>
        <v>0</v>
      </c>
    </row>
    <row r="79" spans="1:33" ht="15.05" customHeight="1">
      <c r="A79" s="187"/>
      <c r="B79" s="141"/>
      <c r="C79" s="165" t="s">
        <v>168</v>
      </c>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G79" s="93">
        <f t="shared" si="0"/>
        <v>0</v>
      </c>
    </row>
    <row r="80" spans="1:33" ht="15.05" customHeight="1">
      <c r="A80" s="187"/>
      <c r="B80" s="141"/>
      <c r="C80" s="165" t="s">
        <v>492</v>
      </c>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G80" s="93">
        <f t="shared" si="0"/>
        <v>0</v>
      </c>
    </row>
    <row r="81" spans="1:33" ht="15.05" customHeight="1">
      <c r="A81" s="187"/>
      <c r="B81" s="141"/>
      <c r="C81" s="165" t="s">
        <v>494</v>
      </c>
      <c r="D81" s="479"/>
      <c r="E81" s="479"/>
      <c r="F81" s="479"/>
      <c r="G81" s="479"/>
      <c r="H81" s="479"/>
      <c r="I81" s="479"/>
      <c r="J81" s="479"/>
      <c r="K81" s="479"/>
      <c r="L81" s="479"/>
      <c r="M81" s="479"/>
      <c r="N81" s="479"/>
      <c r="O81" s="479"/>
      <c r="P81" s="479"/>
      <c r="Q81" s="479"/>
      <c r="R81" s="479"/>
      <c r="S81" s="479"/>
      <c r="T81" s="479"/>
      <c r="U81" s="479"/>
      <c r="V81" s="479"/>
      <c r="W81" s="479"/>
      <c r="X81" s="479"/>
      <c r="Y81" s="479"/>
      <c r="Z81" s="479"/>
      <c r="AA81" s="479"/>
      <c r="AB81" s="479"/>
      <c r="AC81" s="479"/>
      <c r="AD81" s="479"/>
      <c r="AG81" s="93">
        <f t="shared" si="0"/>
        <v>0</v>
      </c>
    </row>
    <row r="82" spans="1:33" ht="15.05" customHeight="1">
      <c r="A82" s="187"/>
      <c r="B82" s="141"/>
      <c r="C82" s="165" t="s">
        <v>496</v>
      </c>
      <c r="D82" s="479"/>
      <c r="E82" s="479"/>
      <c r="F82" s="479"/>
      <c r="G82" s="479"/>
      <c r="H82" s="479"/>
      <c r="I82" s="479"/>
      <c r="J82" s="479"/>
      <c r="K82" s="479"/>
      <c r="L82" s="479"/>
      <c r="M82" s="479"/>
      <c r="N82" s="479"/>
      <c r="O82" s="479"/>
      <c r="P82" s="479"/>
      <c r="Q82" s="479"/>
      <c r="R82" s="479"/>
      <c r="S82" s="479"/>
      <c r="T82" s="479"/>
      <c r="U82" s="479"/>
      <c r="V82" s="479"/>
      <c r="W82" s="479"/>
      <c r="X82" s="479"/>
      <c r="Y82" s="479"/>
      <c r="Z82" s="479"/>
      <c r="AA82" s="479"/>
      <c r="AB82" s="479"/>
      <c r="AC82" s="479"/>
      <c r="AD82" s="479"/>
      <c r="AG82" s="93">
        <f t="shared" si="0"/>
        <v>0</v>
      </c>
    </row>
    <row r="83" spans="1:33" ht="15.05" customHeight="1">
      <c r="A83" s="187"/>
      <c r="B83" s="141"/>
      <c r="C83" s="165" t="s">
        <v>498</v>
      </c>
      <c r="D83" s="479"/>
      <c r="E83" s="479"/>
      <c r="F83" s="479"/>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G83" s="93">
        <f t="shared" si="0"/>
        <v>0</v>
      </c>
    </row>
    <row r="84" spans="1:33" ht="15.05" customHeight="1">
      <c r="A84" s="187"/>
      <c r="B84" s="141"/>
      <c r="C84" s="165" t="s">
        <v>500</v>
      </c>
      <c r="D84" s="479"/>
      <c r="E84" s="479"/>
      <c r="F84" s="479"/>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G84" s="93">
        <f t="shared" si="0"/>
        <v>0</v>
      </c>
    </row>
    <row r="85" spans="1:33" ht="15.05" customHeight="1">
      <c r="A85" s="187"/>
      <c r="B85" s="141"/>
      <c r="C85" s="165" t="s">
        <v>502</v>
      </c>
      <c r="D85" s="479"/>
      <c r="E85" s="479"/>
      <c r="F85" s="479"/>
      <c r="G85" s="479"/>
      <c r="H85" s="479"/>
      <c r="I85" s="479"/>
      <c r="J85" s="479"/>
      <c r="K85" s="479"/>
      <c r="L85" s="479"/>
      <c r="M85" s="479"/>
      <c r="N85" s="479"/>
      <c r="O85" s="479"/>
      <c r="P85" s="479"/>
      <c r="Q85" s="479"/>
      <c r="R85" s="479"/>
      <c r="S85" s="479"/>
      <c r="T85" s="479"/>
      <c r="U85" s="479"/>
      <c r="V85" s="479"/>
      <c r="W85" s="479"/>
      <c r="X85" s="479"/>
      <c r="Y85" s="479"/>
      <c r="Z85" s="479"/>
      <c r="AA85" s="479"/>
      <c r="AB85" s="479"/>
      <c r="AC85" s="479"/>
      <c r="AD85" s="479"/>
      <c r="AG85" s="93">
        <f t="shared" si="0"/>
        <v>0</v>
      </c>
    </row>
    <row r="86" spans="1:33" ht="15.05" customHeight="1">
      <c r="A86" s="187"/>
      <c r="B86" s="141"/>
      <c r="C86" s="165" t="s">
        <v>504</v>
      </c>
      <c r="D86" s="479"/>
      <c r="E86" s="479"/>
      <c r="F86" s="479"/>
      <c r="G86" s="479"/>
      <c r="H86" s="479"/>
      <c r="I86" s="479"/>
      <c r="J86" s="479"/>
      <c r="K86" s="479"/>
      <c r="L86" s="479"/>
      <c r="M86" s="479"/>
      <c r="N86" s="479"/>
      <c r="O86" s="479"/>
      <c r="P86" s="479"/>
      <c r="Q86" s="479"/>
      <c r="R86" s="479"/>
      <c r="S86" s="479"/>
      <c r="T86" s="479"/>
      <c r="U86" s="479"/>
      <c r="V86" s="479"/>
      <c r="W86" s="479"/>
      <c r="X86" s="479"/>
      <c r="Y86" s="479"/>
      <c r="Z86" s="479"/>
      <c r="AA86" s="479"/>
      <c r="AB86" s="479"/>
      <c r="AC86" s="479"/>
      <c r="AD86" s="479"/>
      <c r="AG86" s="93">
        <f t="shared" si="0"/>
        <v>0</v>
      </c>
    </row>
    <row r="87" spans="1:33" ht="15.05" customHeight="1">
      <c r="A87" s="187"/>
      <c r="B87" s="141"/>
      <c r="C87" s="165" t="s">
        <v>506</v>
      </c>
      <c r="D87" s="479"/>
      <c r="E87" s="479"/>
      <c r="F87" s="479"/>
      <c r="G87" s="479"/>
      <c r="H87" s="479"/>
      <c r="I87" s="479"/>
      <c r="J87" s="479"/>
      <c r="K87" s="479"/>
      <c r="L87" s="479"/>
      <c r="M87" s="479"/>
      <c r="N87" s="479"/>
      <c r="O87" s="479"/>
      <c r="P87" s="479"/>
      <c r="Q87" s="479"/>
      <c r="R87" s="479"/>
      <c r="S87" s="479"/>
      <c r="T87" s="479"/>
      <c r="U87" s="479"/>
      <c r="V87" s="479"/>
      <c r="W87" s="479"/>
      <c r="X87" s="479"/>
      <c r="Y87" s="479"/>
      <c r="Z87" s="479"/>
      <c r="AA87" s="479"/>
      <c r="AB87" s="479"/>
      <c r="AC87" s="479"/>
      <c r="AD87" s="479"/>
      <c r="AG87" s="93">
        <f t="shared" si="0"/>
        <v>0</v>
      </c>
    </row>
    <row r="88" spans="1:33" ht="15.05" customHeight="1">
      <c r="A88" s="187"/>
      <c r="B88" s="141"/>
      <c r="C88" s="165" t="s">
        <v>507</v>
      </c>
      <c r="D88" s="479"/>
      <c r="E88" s="479"/>
      <c r="F88" s="479"/>
      <c r="G88" s="479"/>
      <c r="H88" s="479"/>
      <c r="I88" s="479"/>
      <c r="J88" s="479"/>
      <c r="K88" s="479"/>
      <c r="L88" s="479"/>
      <c r="M88" s="479"/>
      <c r="N88" s="479"/>
      <c r="O88" s="479"/>
      <c r="P88" s="479"/>
      <c r="Q88" s="479"/>
      <c r="R88" s="479"/>
      <c r="S88" s="479"/>
      <c r="T88" s="479"/>
      <c r="U88" s="479"/>
      <c r="V88" s="479"/>
      <c r="W88" s="479"/>
      <c r="X88" s="479"/>
      <c r="Y88" s="479"/>
      <c r="Z88" s="479"/>
      <c r="AA88" s="479"/>
      <c r="AB88" s="479"/>
      <c r="AC88" s="479"/>
      <c r="AD88" s="479"/>
      <c r="AG88" s="93">
        <f t="shared" si="0"/>
        <v>0</v>
      </c>
    </row>
    <row r="89" spans="1:33" ht="15.05" customHeight="1">
      <c r="A89" s="187"/>
      <c r="B89" s="141"/>
      <c r="C89" s="165" t="s">
        <v>522</v>
      </c>
      <c r="D89" s="479"/>
      <c r="E89" s="479"/>
      <c r="F89" s="479"/>
      <c r="G89" s="479"/>
      <c r="H89" s="479"/>
      <c r="I89" s="479"/>
      <c r="J89" s="479"/>
      <c r="K89" s="479"/>
      <c r="L89" s="479"/>
      <c r="M89" s="479"/>
      <c r="N89" s="479"/>
      <c r="O89" s="479"/>
      <c r="P89" s="479"/>
      <c r="Q89" s="479"/>
      <c r="R89" s="479"/>
      <c r="S89" s="479"/>
      <c r="T89" s="479"/>
      <c r="U89" s="479"/>
      <c r="V89" s="479"/>
      <c r="W89" s="479"/>
      <c r="X89" s="479"/>
      <c r="Y89" s="479"/>
      <c r="Z89" s="479"/>
      <c r="AA89" s="479"/>
      <c r="AB89" s="479"/>
      <c r="AC89" s="479"/>
      <c r="AD89" s="479"/>
      <c r="AG89" s="93">
        <f t="shared" si="0"/>
        <v>0</v>
      </c>
    </row>
    <row r="90" spans="1:33" ht="15.05" customHeight="1">
      <c r="A90" s="187"/>
      <c r="B90" s="141"/>
      <c r="C90" s="165" t="s">
        <v>523</v>
      </c>
      <c r="D90" s="479"/>
      <c r="E90" s="479"/>
      <c r="F90" s="479"/>
      <c r="G90" s="479"/>
      <c r="H90" s="479"/>
      <c r="I90" s="479"/>
      <c r="J90" s="479"/>
      <c r="K90" s="479"/>
      <c r="L90" s="479"/>
      <c r="M90" s="479"/>
      <c r="N90" s="479"/>
      <c r="O90" s="479"/>
      <c r="P90" s="479"/>
      <c r="Q90" s="479"/>
      <c r="R90" s="479"/>
      <c r="S90" s="479"/>
      <c r="T90" s="479"/>
      <c r="U90" s="479"/>
      <c r="V90" s="479"/>
      <c r="W90" s="479"/>
      <c r="X90" s="479"/>
      <c r="Y90" s="479"/>
      <c r="Z90" s="479"/>
      <c r="AA90" s="479"/>
      <c r="AB90" s="479"/>
      <c r="AC90" s="479"/>
      <c r="AD90" s="479"/>
      <c r="AG90" s="93">
        <f t="shared" si="0"/>
        <v>0</v>
      </c>
    </row>
    <row r="91" spans="1:33" ht="15.05" customHeight="1">
      <c r="A91" s="187"/>
      <c r="B91" s="141"/>
      <c r="C91" s="165" t="s">
        <v>524</v>
      </c>
      <c r="D91" s="479"/>
      <c r="E91" s="479"/>
      <c r="F91" s="479"/>
      <c r="G91" s="479"/>
      <c r="H91" s="479"/>
      <c r="I91" s="479"/>
      <c r="J91" s="479"/>
      <c r="K91" s="479"/>
      <c r="L91" s="479"/>
      <c r="M91" s="479"/>
      <c r="N91" s="479"/>
      <c r="O91" s="479"/>
      <c r="P91" s="479"/>
      <c r="Q91" s="479"/>
      <c r="R91" s="479"/>
      <c r="S91" s="479"/>
      <c r="T91" s="479"/>
      <c r="U91" s="479"/>
      <c r="V91" s="479"/>
      <c r="W91" s="479"/>
      <c r="X91" s="479"/>
      <c r="Y91" s="479"/>
      <c r="Z91" s="479"/>
      <c r="AA91" s="479"/>
      <c r="AB91" s="479"/>
      <c r="AC91" s="479"/>
      <c r="AD91" s="479"/>
      <c r="AG91" s="93">
        <f t="shared" si="0"/>
        <v>0</v>
      </c>
    </row>
    <row r="92" spans="1:33" ht="15.05" customHeight="1">
      <c r="A92" s="187"/>
      <c r="B92" s="141"/>
      <c r="C92" s="167" t="s">
        <v>525</v>
      </c>
      <c r="D92" s="479"/>
      <c r="E92" s="479"/>
      <c r="F92" s="479"/>
      <c r="G92" s="479"/>
      <c r="H92" s="479"/>
      <c r="I92" s="479"/>
      <c r="J92" s="479"/>
      <c r="K92" s="479"/>
      <c r="L92" s="479"/>
      <c r="M92" s="479"/>
      <c r="N92" s="479"/>
      <c r="O92" s="479"/>
      <c r="P92" s="479"/>
      <c r="Q92" s="479"/>
      <c r="R92" s="479"/>
      <c r="S92" s="479"/>
      <c r="T92" s="479"/>
      <c r="U92" s="479"/>
      <c r="V92" s="479"/>
      <c r="W92" s="479"/>
      <c r="X92" s="479"/>
      <c r="Y92" s="479"/>
      <c r="Z92" s="479"/>
      <c r="AA92" s="479"/>
      <c r="AB92" s="479"/>
      <c r="AC92" s="479"/>
      <c r="AD92" s="479"/>
      <c r="AG92" s="93">
        <f t="shared" si="0"/>
        <v>0</v>
      </c>
    </row>
    <row r="93" spans="1:33" ht="15.05" customHeight="1">
      <c r="A93" s="187"/>
      <c r="B93" s="141"/>
      <c r="C93" s="167" t="s">
        <v>526</v>
      </c>
      <c r="D93" s="479"/>
      <c r="E93" s="479"/>
      <c r="F93" s="479"/>
      <c r="G93" s="479"/>
      <c r="H93" s="479"/>
      <c r="I93" s="479"/>
      <c r="J93" s="479"/>
      <c r="K93" s="479"/>
      <c r="L93" s="479"/>
      <c r="M93" s="479"/>
      <c r="N93" s="479"/>
      <c r="O93" s="479"/>
      <c r="P93" s="479"/>
      <c r="Q93" s="479"/>
      <c r="R93" s="479"/>
      <c r="S93" s="479"/>
      <c r="T93" s="479"/>
      <c r="U93" s="479"/>
      <c r="V93" s="479"/>
      <c r="W93" s="479"/>
      <c r="X93" s="479"/>
      <c r="Y93" s="479"/>
      <c r="Z93" s="479"/>
      <c r="AA93" s="479"/>
      <c r="AB93" s="479"/>
      <c r="AC93" s="479"/>
      <c r="AD93" s="479"/>
      <c r="AG93" s="93">
        <f t="shared" si="0"/>
        <v>0</v>
      </c>
    </row>
    <row r="94" spans="1:33" ht="15.05" customHeight="1">
      <c r="A94" s="187"/>
      <c r="B94" s="141"/>
      <c r="C94" s="167" t="s">
        <v>527</v>
      </c>
      <c r="D94" s="479"/>
      <c r="E94" s="479"/>
      <c r="F94" s="479"/>
      <c r="G94" s="479"/>
      <c r="H94" s="479"/>
      <c r="I94" s="479"/>
      <c r="J94" s="479"/>
      <c r="K94" s="479"/>
      <c r="L94" s="479"/>
      <c r="M94" s="479"/>
      <c r="N94" s="479"/>
      <c r="O94" s="479"/>
      <c r="P94" s="479"/>
      <c r="Q94" s="479"/>
      <c r="R94" s="479"/>
      <c r="S94" s="479"/>
      <c r="T94" s="479"/>
      <c r="U94" s="479"/>
      <c r="V94" s="479"/>
      <c r="W94" s="479"/>
      <c r="X94" s="479"/>
      <c r="Y94" s="479"/>
      <c r="Z94" s="479"/>
      <c r="AA94" s="479"/>
      <c r="AB94" s="479"/>
      <c r="AC94" s="479"/>
      <c r="AD94" s="479"/>
      <c r="AG94" s="93">
        <f t="shared" si="0"/>
        <v>0</v>
      </c>
    </row>
    <row r="95" spans="1:33" ht="15.05" customHeight="1">
      <c r="A95" s="187"/>
      <c r="B95" s="141"/>
      <c r="C95" s="167" t="s">
        <v>528</v>
      </c>
      <c r="D95" s="479"/>
      <c r="E95" s="479"/>
      <c r="F95" s="479"/>
      <c r="G95" s="479"/>
      <c r="H95" s="479"/>
      <c r="I95" s="479"/>
      <c r="J95" s="479"/>
      <c r="K95" s="479"/>
      <c r="L95" s="479"/>
      <c r="M95" s="479"/>
      <c r="N95" s="479"/>
      <c r="O95" s="479"/>
      <c r="P95" s="479"/>
      <c r="Q95" s="479"/>
      <c r="R95" s="479"/>
      <c r="S95" s="479"/>
      <c r="T95" s="479"/>
      <c r="U95" s="479"/>
      <c r="V95" s="479"/>
      <c r="W95" s="479"/>
      <c r="X95" s="479"/>
      <c r="Y95" s="479"/>
      <c r="Z95" s="479"/>
      <c r="AA95" s="479"/>
      <c r="AB95" s="479"/>
      <c r="AC95" s="479"/>
      <c r="AD95" s="479"/>
      <c r="AG95" s="93">
        <f t="shared" si="0"/>
        <v>0</v>
      </c>
    </row>
    <row r="96" spans="1:33" ht="15.05" customHeight="1">
      <c r="A96" s="187"/>
      <c r="B96" s="141"/>
      <c r="C96" s="167" t="s">
        <v>529</v>
      </c>
      <c r="D96" s="479"/>
      <c r="E96" s="479"/>
      <c r="F96" s="479"/>
      <c r="G96" s="479"/>
      <c r="H96" s="479"/>
      <c r="I96" s="479"/>
      <c r="J96" s="479"/>
      <c r="K96" s="479"/>
      <c r="L96" s="479"/>
      <c r="M96" s="479"/>
      <c r="N96" s="479"/>
      <c r="O96" s="479"/>
      <c r="P96" s="479"/>
      <c r="Q96" s="479"/>
      <c r="R96" s="479"/>
      <c r="S96" s="479"/>
      <c r="T96" s="479"/>
      <c r="U96" s="479"/>
      <c r="V96" s="479"/>
      <c r="W96" s="479"/>
      <c r="X96" s="479"/>
      <c r="Y96" s="479"/>
      <c r="Z96" s="479"/>
      <c r="AA96" s="479"/>
      <c r="AB96" s="479"/>
      <c r="AC96" s="479"/>
      <c r="AD96" s="479"/>
      <c r="AG96" s="93">
        <f t="shared" si="0"/>
        <v>0</v>
      </c>
    </row>
    <row r="97" spans="1:33" ht="15.05" customHeight="1">
      <c r="A97" s="187"/>
      <c r="B97" s="141"/>
      <c r="C97" s="167" t="s">
        <v>530</v>
      </c>
      <c r="D97" s="479"/>
      <c r="E97" s="479"/>
      <c r="F97" s="479"/>
      <c r="G97" s="479"/>
      <c r="H97" s="479"/>
      <c r="I97" s="479"/>
      <c r="J97" s="479"/>
      <c r="K97" s="479"/>
      <c r="L97" s="479"/>
      <c r="M97" s="479"/>
      <c r="N97" s="479"/>
      <c r="O97" s="479"/>
      <c r="P97" s="479"/>
      <c r="Q97" s="479"/>
      <c r="R97" s="479"/>
      <c r="S97" s="479"/>
      <c r="T97" s="479"/>
      <c r="U97" s="479"/>
      <c r="V97" s="479"/>
      <c r="W97" s="479"/>
      <c r="X97" s="479"/>
      <c r="Y97" s="479"/>
      <c r="Z97" s="479"/>
      <c r="AA97" s="479"/>
      <c r="AB97" s="479"/>
      <c r="AC97" s="479"/>
      <c r="AD97" s="479"/>
      <c r="AG97" s="93">
        <f t="shared" si="0"/>
        <v>0</v>
      </c>
    </row>
    <row r="98" spans="1:33" ht="15.05" customHeight="1">
      <c r="A98" s="187"/>
      <c r="B98" s="141"/>
      <c r="C98" s="167" t="s">
        <v>531</v>
      </c>
      <c r="D98" s="479"/>
      <c r="E98" s="479"/>
      <c r="F98" s="479"/>
      <c r="G98" s="479"/>
      <c r="H98" s="479"/>
      <c r="I98" s="479"/>
      <c r="J98" s="479"/>
      <c r="K98" s="479"/>
      <c r="L98" s="479"/>
      <c r="M98" s="479"/>
      <c r="N98" s="479"/>
      <c r="O98" s="479"/>
      <c r="P98" s="479"/>
      <c r="Q98" s="479"/>
      <c r="R98" s="479"/>
      <c r="S98" s="479"/>
      <c r="T98" s="479"/>
      <c r="U98" s="479"/>
      <c r="V98" s="479"/>
      <c r="W98" s="479"/>
      <c r="X98" s="479"/>
      <c r="Y98" s="479"/>
      <c r="Z98" s="479"/>
      <c r="AA98" s="479"/>
      <c r="AB98" s="479"/>
      <c r="AC98" s="479"/>
      <c r="AD98" s="479"/>
      <c r="AG98" s="93">
        <f t="shared" si="0"/>
        <v>0</v>
      </c>
    </row>
    <row r="99" spans="1:33" ht="15.05" customHeight="1">
      <c r="A99" s="187"/>
      <c r="B99" s="141"/>
      <c r="C99" s="167" t="s">
        <v>532</v>
      </c>
      <c r="D99" s="479"/>
      <c r="E99" s="479"/>
      <c r="F99" s="479"/>
      <c r="G99" s="479"/>
      <c r="H99" s="479"/>
      <c r="I99" s="479"/>
      <c r="J99" s="479"/>
      <c r="K99" s="479"/>
      <c r="L99" s="479"/>
      <c r="M99" s="479"/>
      <c r="N99" s="479"/>
      <c r="O99" s="479"/>
      <c r="P99" s="479"/>
      <c r="Q99" s="479"/>
      <c r="R99" s="479"/>
      <c r="S99" s="479"/>
      <c r="T99" s="479"/>
      <c r="U99" s="479"/>
      <c r="V99" s="479"/>
      <c r="W99" s="479"/>
      <c r="X99" s="479"/>
      <c r="Y99" s="479"/>
      <c r="Z99" s="479"/>
      <c r="AA99" s="479"/>
      <c r="AB99" s="479"/>
      <c r="AC99" s="479"/>
      <c r="AD99" s="479"/>
      <c r="AG99" s="93">
        <f t="shared" si="0"/>
        <v>0</v>
      </c>
    </row>
    <row r="100" spans="1:33" ht="15.05" customHeight="1">
      <c r="A100" s="187"/>
      <c r="B100" s="141"/>
      <c r="C100" s="167" t="s">
        <v>533</v>
      </c>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G100" s="93">
        <f t="shared" si="0"/>
        <v>0</v>
      </c>
    </row>
    <row r="101" spans="1:33" ht="15.05" customHeight="1">
      <c r="A101" s="187"/>
      <c r="B101" s="141"/>
      <c r="C101" s="167" t="s">
        <v>534</v>
      </c>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G101" s="93">
        <f t="shared" si="0"/>
        <v>0</v>
      </c>
    </row>
    <row r="102" spans="1:33" ht="15.05" customHeight="1">
      <c r="A102" s="187"/>
      <c r="B102" s="141"/>
      <c r="C102" s="167" t="s">
        <v>535</v>
      </c>
      <c r="D102" s="479"/>
      <c r="E102" s="479"/>
      <c r="F102" s="479"/>
      <c r="G102" s="479"/>
      <c r="H102" s="479"/>
      <c r="I102" s="479"/>
      <c r="J102" s="479"/>
      <c r="K102" s="479"/>
      <c r="L102" s="479"/>
      <c r="M102" s="479"/>
      <c r="N102" s="479"/>
      <c r="O102" s="479"/>
      <c r="P102" s="479"/>
      <c r="Q102" s="479"/>
      <c r="R102" s="479"/>
      <c r="S102" s="479"/>
      <c r="T102" s="479"/>
      <c r="U102" s="479"/>
      <c r="V102" s="479"/>
      <c r="W102" s="479"/>
      <c r="X102" s="479"/>
      <c r="Y102" s="479"/>
      <c r="Z102" s="479"/>
      <c r="AA102" s="479"/>
      <c r="AB102" s="479"/>
      <c r="AC102" s="479"/>
      <c r="AD102" s="479"/>
      <c r="AG102" s="93">
        <f t="shared" si="0"/>
        <v>0</v>
      </c>
    </row>
    <row r="103" spans="1:33" ht="15.05" customHeight="1">
      <c r="A103" s="187"/>
      <c r="B103" s="141"/>
      <c r="C103" s="167" t="s">
        <v>536</v>
      </c>
      <c r="D103" s="479"/>
      <c r="E103" s="479"/>
      <c r="F103" s="479"/>
      <c r="G103" s="479"/>
      <c r="H103" s="479"/>
      <c r="I103" s="479"/>
      <c r="J103" s="479"/>
      <c r="K103" s="479"/>
      <c r="L103" s="479"/>
      <c r="M103" s="479"/>
      <c r="N103" s="479"/>
      <c r="O103" s="479"/>
      <c r="P103" s="479"/>
      <c r="Q103" s="479"/>
      <c r="R103" s="479"/>
      <c r="S103" s="479"/>
      <c r="T103" s="479"/>
      <c r="U103" s="479"/>
      <c r="V103" s="479"/>
      <c r="W103" s="479"/>
      <c r="X103" s="479"/>
      <c r="Y103" s="479"/>
      <c r="Z103" s="479"/>
      <c r="AA103" s="479"/>
      <c r="AB103" s="479"/>
      <c r="AC103" s="479"/>
      <c r="AD103" s="479"/>
      <c r="AG103" s="93">
        <f t="shared" si="0"/>
        <v>0</v>
      </c>
    </row>
    <row r="104" spans="1:33" ht="15.05" customHeight="1">
      <c r="A104" s="187"/>
      <c r="B104" s="141"/>
      <c r="C104" s="167" t="s">
        <v>537</v>
      </c>
      <c r="D104" s="479"/>
      <c r="E104" s="479"/>
      <c r="F104" s="479"/>
      <c r="G104" s="479"/>
      <c r="H104" s="479"/>
      <c r="I104" s="479"/>
      <c r="J104" s="479"/>
      <c r="K104" s="479"/>
      <c r="L104" s="479"/>
      <c r="M104" s="479"/>
      <c r="N104" s="479"/>
      <c r="O104" s="479"/>
      <c r="P104" s="479"/>
      <c r="Q104" s="479"/>
      <c r="R104" s="479"/>
      <c r="S104" s="479"/>
      <c r="T104" s="479"/>
      <c r="U104" s="479"/>
      <c r="V104" s="479"/>
      <c r="W104" s="479"/>
      <c r="X104" s="479"/>
      <c r="Y104" s="479"/>
      <c r="Z104" s="479"/>
      <c r="AA104" s="479"/>
      <c r="AB104" s="479"/>
      <c r="AC104" s="479"/>
      <c r="AD104" s="479"/>
      <c r="AG104" s="93">
        <f t="shared" si="0"/>
        <v>0</v>
      </c>
    </row>
    <row r="105" spans="1:33" ht="15.05" customHeight="1">
      <c r="A105" s="187"/>
      <c r="B105" s="141"/>
      <c r="C105" s="167" t="s">
        <v>538</v>
      </c>
      <c r="D105" s="479"/>
      <c r="E105" s="479"/>
      <c r="F105" s="479"/>
      <c r="G105" s="479"/>
      <c r="H105" s="479"/>
      <c r="I105" s="479"/>
      <c r="J105" s="479"/>
      <c r="K105" s="479"/>
      <c r="L105" s="479"/>
      <c r="M105" s="479"/>
      <c r="N105" s="479"/>
      <c r="O105" s="479"/>
      <c r="P105" s="479"/>
      <c r="Q105" s="479"/>
      <c r="R105" s="479"/>
      <c r="S105" s="479"/>
      <c r="T105" s="479"/>
      <c r="U105" s="479"/>
      <c r="V105" s="479"/>
      <c r="W105" s="479"/>
      <c r="X105" s="479"/>
      <c r="Y105" s="479"/>
      <c r="Z105" s="479"/>
      <c r="AA105" s="479"/>
      <c r="AB105" s="479"/>
      <c r="AC105" s="479"/>
      <c r="AD105" s="479"/>
      <c r="AG105" s="93">
        <f t="shared" si="0"/>
        <v>0</v>
      </c>
    </row>
    <row r="106" spans="1:33" ht="15.05" customHeight="1">
      <c r="A106" s="187"/>
      <c r="B106" s="141"/>
      <c r="C106" s="167" t="s">
        <v>539</v>
      </c>
      <c r="D106" s="479"/>
      <c r="E106" s="479"/>
      <c r="F106" s="479"/>
      <c r="G106" s="479"/>
      <c r="H106" s="479"/>
      <c r="I106" s="479"/>
      <c r="J106" s="479"/>
      <c r="K106" s="479"/>
      <c r="L106" s="479"/>
      <c r="M106" s="479"/>
      <c r="N106" s="479"/>
      <c r="O106" s="479"/>
      <c r="P106" s="479"/>
      <c r="Q106" s="479"/>
      <c r="R106" s="479"/>
      <c r="S106" s="479"/>
      <c r="T106" s="479"/>
      <c r="U106" s="479"/>
      <c r="V106" s="479"/>
      <c r="W106" s="479"/>
      <c r="X106" s="479"/>
      <c r="Y106" s="479"/>
      <c r="Z106" s="479"/>
      <c r="AA106" s="479"/>
      <c r="AB106" s="479"/>
      <c r="AC106" s="479"/>
      <c r="AD106" s="479"/>
      <c r="AG106" s="93">
        <f t="shared" si="0"/>
        <v>0</v>
      </c>
    </row>
    <row r="107" spans="1:33" ht="15.05" customHeight="1">
      <c r="A107" s="187"/>
      <c r="B107" s="141"/>
      <c r="C107" s="167" t="s">
        <v>540</v>
      </c>
      <c r="D107" s="479"/>
      <c r="E107" s="479"/>
      <c r="F107" s="479"/>
      <c r="G107" s="479"/>
      <c r="H107" s="479"/>
      <c r="I107" s="479"/>
      <c r="J107" s="479"/>
      <c r="K107" s="479"/>
      <c r="L107" s="479"/>
      <c r="M107" s="479"/>
      <c r="N107" s="479"/>
      <c r="O107" s="479"/>
      <c r="P107" s="479"/>
      <c r="Q107" s="479"/>
      <c r="R107" s="479"/>
      <c r="S107" s="479"/>
      <c r="T107" s="479"/>
      <c r="U107" s="479"/>
      <c r="V107" s="479"/>
      <c r="W107" s="479"/>
      <c r="X107" s="479"/>
      <c r="Y107" s="479"/>
      <c r="Z107" s="479"/>
      <c r="AA107" s="479"/>
      <c r="AB107" s="479"/>
      <c r="AC107" s="479"/>
      <c r="AD107" s="479"/>
      <c r="AG107" s="93">
        <f t="shared" si="0"/>
        <v>0</v>
      </c>
    </row>
    <row r="108" spans="1:33" ht="15.05" customHeight="1">
      <c r="A108" s="187"/>
      <c r="B108" s="141"/>
      <c r="C108" s="167" t="s">
        <v>541</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79"/>
      <c r="AD108" s="479"/>
      <c r="AG108" s="93">
        <f t="shared" si="0"/>
        <v>0</v>
      </c>
    </row>
    <row r="109" spans="1:33" ht="15.05" customHeight="1">
      <c r="A109" s="187"/>
      <c r="B109" s="141"/>
      <c r="C109" s="167" t="s">
        <v>542</v>
      </c>
      <c r="D109" s="479"/>
      <c r="E109" s="479"/>
      <c r="F109" s="479"/>
      <c r="G109" s="479"/>
      <c r="H109" s="479"/>
      <c r="I109" s="479"/>
      <c r="J109" s="479"/>
      <c r="K109" s="479"/>
      <c r="L109" s="479"/>
      <c r="M109" s="479"/>
      <c r="N109" s="479"/>
      <c r="O109" s="479"/>
      <c r="P109" s="479"/>
      <c r="Q109" s="479"/>
      <c r="R109" s="479"/>
      <c r="S109" s="479"/>
      <c r="T109" s="479"/>
      <c r="U109" s="479"/>
      <c r="V109" s="479"/>
      <c r="W109" s="479"/>
      <c r="X109" s="479"/>
      <c r="Y109" s="479"/>
      <c r="Z109" s="479"/>
      <c r="AA109" s="479"/>
      <c r="AB109" s="479"/>
      <c r="AC109" s="479"/>
      <c r="AD109" s="479"/>
      <c r="AG109" s="93">
        <f t="shared" si="0"/>
        <v>0</v>
      </c>
    </row>
    <row r="110" spans="1:33" ht="15.05" customHeight="1">
      <c r="A110" s="187"/>
      <c r="B110" s="141"/>
      <c r="C110" s="167" t="s">
        <v>543</v>
      </c>
      <c r="D110" s="479"/>
      <c r="E110" s="479"/>
      <c r="F110" s="479"/>
      <c r="G110" s="479"/>
      <c r="H110" s="479"/>
      <c r="I110" s="479"/>
      <c r="J110" s="479"/>
      <c r="K110" s="479"/>
      <c r="L110" s="479"/>
      <c r="M110" s="479"/>
      <c r="N110" s="479"/>
      <c r="O110" s="479"/>
      <c r="P110" s="479"/>
      <c r="Q110" s="479"/>
      <c r="R110" s="479"/>
      <c r="S110" s="479"/>
      <c r="T110" s="479"/>
      <c r="U110" s="479"/>
      <c r="V110" s="479"/>
      <c r="W110" s="479"/>
      <c r="X110" s="479"/>
      <c r="Y110" s="479"/>
      <c r="Z110" s="479"/>
      <c r="AA110" s="479"/>
      <c r="AB110" s="479"/>
      <c r="AC110" s="479"/>
      <c r="AD110" s="479"/>
      <c r="AG110" s="93">
        <f t="shared" si="0"/>
        <v>0</v>
      </c>
    </row>
    <row r="111" spans="1:33" ht="15.05" customHeight="1">
      <c r="A111" s="187"/>
      <c r="B111" s="141"/>
      <c r="C111" s="167" t="s">
        <v>544</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479"/>
      <c r="AG111" s="93">
        <f t="shared" si="0"/>
        <v>0</v>
      </c>
    </row>
    <row r="112" spans="1:33" ht="15.05" customHeight="1">
      <c r="A112" s="187"/>
      <c r="B112" s="141"/>
      <c r="C112" s="167" t="s">
        <v>545</v>
      </c>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479"/>
      <c r="AG112" s="93">
        <f t="shared" si="0"/>
        <v>0</v>
      </c>
    </row>
    <row r="113" spans="1:33" ht="15.05" customHeight="1">
      <c r="A113" s="187"/>
      <c r="B113" s="141"/>
      <c r="C113" s="167" t="s">
        <v>546</v>
      </c>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G113" s="93">
        <f t="shared" si="0"/>
        <v>0</v>
      </c>
    </row>
    <row r="114" spans="1:33" ht="15.05" customHeight="1">
      <c r="A114" s="187"/>
      <c r="B114" s="141"/>
      <c r="C114" s="167" t="s">
        <v>547</v>
      </c>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G114" s="93">
        <f t="shared" si="0"/>
        <v>0</v>
      </c>
    </row>
    <row r="115" spans="1:33" ht="15.05" customHeight="1">
      <c r="A115" s="187"/>
      <c r="B115" s="141"/>
      <c r="C115" s="167" t="s">
        <v>548</v>
      </c>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G115" s="93">
        <f t="shared" si="0"/>
        <v>0</v>
      </c>
    </row>
    <row r="116" spans="1:33" ht="15.05" customHeight="1">
      <c r="A116" s="187"/>
      <c r="B116" s="141"/>
      <c r="C116" s="167" t="s">
        <v>549</v>
      </c>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479"/>
      <c r="AD116" s="479"/>
      <c r="AG116" s="93">
        <f t="shared" si="0"/>
        <v>0</v>
      </c>
    </row>
    <row r="117" spans="1:33" ht="15.05" customHeight="1">
      <c r="A117" s="187"/>
      <c r="B117" s="141"/>
      <c r="C117" s="167" t="s">
        <v>550</v>
      </c>
      <c r="D117" s="479"/>
      <c r="E117" s="479"/>
      <c r="F117" s="479"/>
      <c r="G117" s="479"/>
      <c r="H117" s="479"/>
      <c r="I117" s="479"/>
      <c r="J117" s="479"/>
      <c r="K117" s="479"/>
      <c r="L117" s="479"/>
      <c r="M117" s="479"/>
      <c r="N117" s="479"/>
      <c r="O117" s="479"/>
      <c r="P117" s="479"/>
      <c r="Q117" s="479"/>
      <c r="R117" s="479"/>
      <c r="S117" s="479"/>
      <c r="T117" s="479"/>
      <c r="U117" s="479"/>
      <c r="V117" s="479"/>
      <c r="W117" s="479"/>
      <c r="X117" s="479"/>
      <c r="Y117" s="479"/>
      <c r="Z117" s="479"/>
      <c r="AA117" s="479"/>
      <c r="AB117" s="479"/>
      <c r="AC117" s="479"/>
      <c r="AD117" s="479"/>
      <c r="AG117" s="93">
        <f t="shared" si="0"/>
        <v>0</v>
      </c>
    </row>
    <row r="118" spans="1:33" ht="15.05" customHeight="1">
      <c r="A118" s="187"/>
      <c r="B118" s="141"/>
      <c r="C118" s="167" t="s">
        <v>551</v>
      </c>
      <c r="D118" s="479"/>
      <c r="E118" s="479"/>
      <c r="F118" s="479"/>
      <c r="G118" s="479"/>
      <c r="H118" s="479"/>
      <c r="I118" s="479"/>
      <c r="J118" s="479"/>
      <c r="K118" s="479"/>
      <c r="L118" s="479"/>
      <c r="M118" s="479"/>
      <c r="N118" s="479"/>
      <c r="O118" s="479"/>
      <c r="P118" s="479"/>
      <c r="Q118" s="479"/>
      <c r="R118" s="479"/>
      <c r="S118" s="479"/>
      <c r="T118" s="479"/>
      <c r="U118" s="479"/>
      <c r="V118" s="479"/>
      <c r="W118" s="479"/>
      <c r="X118" s="479"/>
      <c r="Y118" s="479"/>
      <c r="Z118" s="479"/>
      <c r="AA118" s="479"/>
      <c r="AB118" s="479"/>
      <c r="AC118" s="479"/>
      <c r="AD118" s="479"/>
      <c r="AG118" s="93">
        <f t="shared" si="0"/>
        <v>0</v>
      </c>
    </row>
    <row r="119" spans="1:33" ht="15.05" customHeight="1">
      <c r="A119" s="187"/>
      <c r="B119" s="141"/>
      <c r="C119" s="167" t="s">
        <v>552</v>
      </c>
      <c r="D119" s="479"/>
      <c r="E119" s="479"/>
      <c r="F119" s="479"/>
      <c r="G119" s="479"/>
      <c r="H119" s="479"/>
      <c r="I119" s="479"/>
      <c r="J119" s="479"/>
      <c r="K119" s="479"/>
      <c r="L119" s="479"/>
      <c r="M119" s="479"/>
      <c r="N119" s="479"/>
      <c r="O119" s="479"/>
      <c r="P119" s="479"/>
      <c r="Q119" s="479"/>
      <c r="R119" s="479"/>
      <c r="S119" s="479"/>
      <c r="T119" s="479"/>
      <c r="U119" s="479"/>
      <c r="V119" s="479"/>
      <c r="W119" s="479"/>
      <c r="X119" s="479"/>
      <c r="Y119" s="479"/>
      <c r="Z119" s="479"/>
      <c r="AA119" s="479"/>
      <c r="AB119" s="479"/>
      <c r="AC119" s="479"/>
      <c r="AD119" s="479"/>
      <c r="AG119" s="93">
        <f t="shared" si="0"/>
        <v>0</v>
      </c>
    </row>
    <row r="120" spans="1:33" ht="15.05" customHeight="1">
      <c r="A120" s="187"/>
      <c r="B120" s="141"/>
      <c r="C120" s="167" t="s">
        <v>553</v>
      </c>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479"/>
      <c r="AG120" s="93">
        <f t="shared" si="0"/>
        <v>0</v>
      </c>
    </row>
    <row r="121" spans="1:33" ht="15.05" customHeight="1">
      <c r="A121" s="187"/>
      <c r="B121" s="141"/>
      <c r="C121" s="167" t="s">
        <v>554</v>
      </c>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G121" s="93">
        <f t="shared" si="0"/>
        <v>0</v>
      </c>
    </row>
    <row r="122" spans="1:33" ht="15.05" customHeight="1">
      <c r="A122" s="187"/>
      <c r="B122" s="141"/>
      <c r="C122" s="167" t="s">
        <v>555</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79"/>
      <c r="AD122" s="479"/>
      <c r="AG122" s="93">
        <f t="shared" si="0"/>
        <v>0</v>
      </c>
    </row>
    <row r="123" spans="1:33" ht="15.05" customHeight="1">
      <c r="A123" s="187"/>
      <c r="B123" s="141"/>
      <c r="C123" s="167" t="s">
        <v>556</v>
      </c>
      <c r="D123" s="479"/>
      <c r="E123" s="479"/>
      <c r="F123" s="479"/>
      <c r="G123" s="479"/>
      <c r="H123" s="479"/>
      <c r="I123" s="479"/>
      <c r="J123" s="479"/>
      <c r="K123" s="479"/>
      <c r="L123" s="479"/>
      <c r="M123" s="479"/>
      <c r="N123" s="479"/>
      <c r="O123" s="479"/>
      <c r="P123" s="479"/>
      <c r="Q123" s="479"/>
      <c r="R123" s="479"/>
      <c r="S123" s="479"/>
      <c r="T123" s="479"/>
      <c r="U123" s="479"/>
      <c r="V123" s="479"/>
      <c r="W123" s="479"/>
      <c r="X123" s="479"/>
      <c r="Y123" s="479"/>
      <c r="Z123" s="479"/>
      <c r="AA123" s="479"/>
      <c r="AB123" s="479"/>
      <c r="AC123" s="479"/>
      <c r="AD123" s="479"/>
      <c r="AG123" s="93">
        <f t="shared" si="0"/>
        <v>0</v>
      </c>
    </row>
    <row r="124" spans="1:33" ht="15.05" customHeight="1" thickBot="1">
      <c r="A124" s="187"/>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G124" s="111">
        <f>SUM(AG64:AG123)</f>
        <v>0</v>
      </c>
    </row>
    <row r="125" spans="1:33" ht="15.05" customHeight="1" thickBot="1">
      <c r="A125" s="187"/>
      <c r="B125" s="141"/>
      <c r="C125" s="625">
        <f>COUNTA(D64:AD123)</f>
        <v>0</v>
      </c>
      <c r="D125" s="626"/>
      <c r="E125" s="626"/>
      <c r="F125" s="627"/>
      <c r="G125" s="192" t="s">
        <v>822</v>
      </c>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row>
    <row r="126" spans="1:33" ht="15.05" customHeight="1">
      <c r="A126" s="105"/>
    </row>
    <row r="127" spans="1:33" ht="24.05" customHeight="1">
      <c r="A127" s="105"/>
      <c r="C127" s="423" t="s">
        <v>187</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23"/>
      <c r="AA127" s="423"/>
      <c r="AB127" s="423"/>
      <c r="AC127" s="423"/>
      <c r="AD127" s="423"/>
    </row>
    <row r="128" spans="1:33" ht="60.05" customHeight="1">
      <c r="A128" s="105"/>
      <c r="C128" s="424"/>
      <c r="D128" s="424"/>
      <c r="E128" s="424"/>
      <c r="F128" s="424"/>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424"/>
      <c r="AC128" s="424"/>
      <c r="AD128" s="424"/>
    </row>
    <row r="129" spans="1:30">
      <c r="A129" s="105"/>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row>
    <row r="130" spans="1:30">
      <c r="A130" s="105"/>
      <c r="B130" s="367" t="str">
        <f>IF(AG124=0,"","Error: no debe dejar fila inicial o intermedias vacías.")</f>
        <v/>
      </c>
      <c r="C130" s="367"/>
      <c r="D130" s="367"/>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row>
    <row r="131" spans="1:30">
      <c r="A131" s="105"/>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row>
    <row r="132" spans="1:30">
      <c r="A132" s="105"/>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row>
    <row r="133" spans="1:30">
      <c r="A133" s="105"/>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row>
    <row r="134" spans="1:30" ht="15.05" customHeight="1" thickBot="1">
      <c r="A134" s="105"/>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row>
    <row r="135" spans="1:30" ht="15.05" customHeight="1" thickBot="1">
      <c r="A135" s="105"/>
      <c r="B135" s="410" t="s">
        <v>379</v>
      </c>
      <c r="C135" s="411"/>
      <c r="D135" s="411"/>
      <c r="E135" s="411"/>
      <c r="F135" s="411"/>
      <c r="G135" s="411"/>
      <c r="H135" s="411"/>
      <c r="I135" s="411"/>
      <c r="J135" s="411"/>
      <c r="K135" s="411"/>
      <c r="L135" s="411"/>
      <c r="M135" s="411"/>
      <c r="N135" s="411"/>
      <c r="O135" s="411"/>
      <c r="P135" s="411"/>
      <c r="Q135" s="411"/>
      <c r="R135" s="411"/>
      <c r="S135" s="411"/>
      <c r="T135" s="411"/>
      <c r="U135" s="411"/>
      <c r="V135" s="411"/>
      <c r="W135" s="411"/>
      <c r="X135" s="411"/>
      <c r="Y135" s="411"/>
      <c r="Z135" s="411"/>
      <c r="AA135" s="411"/>
      <c r="AB135" s="411"/>
      <c r="AC135" s="411"/>
      <c r="AD135" s="412"/>
    </row>
    <row r="136" spans="1:30" ht="15.05" customHeight="1" thickBot="1">
      <c r="A136" s="105"/>
      <c r="B136" s="546" t="s">
        <v>380</v>
      </c>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8"/>
    </row>
    <row r="137" spans="1:30" ht="15.05" customHeight="1">
      <c r="A137" s="105"/>
      <c r="B137" s="558" t="s">
        <v>94</v>
      </c>
      <c r="C137" s="559"/>
      <c r="D137" s="559"/>
      <c r="E137" s="559"/>
      <c r="F137" s="559"/>
      <c r="G137" s="559"/>
      <c r="H137" s="559"/>
      <c r="I137" s="559"/>
      <c r="J137" s="559"/>
      <c r="K137" s="559"/>
      <c r="L137" s="559"/>
      <c r="M137" s="559"/>
      <c r="N137" s="559"/>
      <c r="O137" s="559"/>
      <c r="P137" s="559"/>
      <c r="Q137" s="559"/>
      <c r="R137" s="559"/>
      <c r="S137" s="559"/>
      <c r="T137" s="559"/>
      <c r="U137" s="559"/>
      <c r="V137" s="559"/>
      <c r="W137" s="559"/>
      <c r="X137" s="559"/>
      <c r="Y137" s="559"/>
      <c r="Z137" s="559"/>
      <c r="AA137" s="559"/>
      <c r="AB137" s="559"/>
      <c r="AC137" s="559"/>
      <c r="AD137" s="560"/>
    </row>
    <row r="138" spans="1:30" ht="36" customHeight="1">
      <c r="A138" s="105"/>
      <c r="B138" s="193"/>
      <c r="C138" s="567" t="s">
        <v>95</v>
      </c>
      <c r="D138" s="567"/>
      <c r="E138" s="567"/>
      <c r="F138" s="567"/>
      <c r="G138" s="567"/>
      <c r="H138" s="567"/>
      <c r="I138" s="567"/>
      <c r="J138" s="567"/>
      <c r="K138" s="567"/>
      <c r="L138" s="567"/>
      <c r="M138" s="567"/>
      <c r="N138" s="567"/>
      <c r="O138" s="567"/>
      <c r="P138" s="567"/>
      <c r="Q138" s="567"/>
      <c r="R138" s="567"/>
      <c r="S138" s="567"/>
      <c r="T138" s="567"/>
      <c r="U138" s="567"/>
      <c r="V138" s="567"/>
      <c r="W138" s="567"/>
      <c r="X138" s="567"/>
      <c r="Y138" s="567"/>
      <c r="Z138" s="567"/>
      <c r="AA138" s="567"/>
      <c r="AB138" s="567"/>
      <c r="AC138" s="567"/>
      <c r="AD138" s="595"/>
    </row>
    <row r="139" spans="1:30" ht="24.05" customHeight="1">
      <c r="A139" s="105"/>
      <c r="B139" s="193"/>
      <c r="C139" s="567" t="s">
        <v>800</v>
      </c>
      <c r="D139" s="567"/>
      <c r="E139" s="567"/>
      <c r="F139" s="567"/>
      <c r="G139" s="567"/>
      <c r="H139" s="567"/>
      <c r="I139" s="567"/>
      <c r="J139" s="567"/>
      <c r="K139" s="567"/>
      <c r="L139" s="567"/>
      <c r="M139" s="567"/>
      <c r="N139" s="567"/>
      <c r="O139" s="567"/>
      <c r="P139" s="567"/>
      <c r="Q139" s="567"/>
      <c r="R139" s="567"/>
      <c r="S139" s="567"/>
      <c r="T139" s="567"/>
      <c r="U139" s="567"/>
      <c r="V139" s="567"/>
      <c r="W139" s="567"/>
      <c r="X139" s="567"/>
      <c r="Y139" s="567"/>
      <c r="Z139" s="567"/>
      <c r="AA139" s="567"/>
      <c r="AB139" s="567"/>
      <c r="AC139" s="567"/>
      <c r="AD139" s="595"/>
    </row>
    <row r="140" spans="1:30" ht="15.05" customHeight="1">
      <c r="A140" s="105"/>
      <c r="B140" s="614" t="s">
        <v>96</v>
      </c>
      <c r="C140" s="615"/>
      <c r="D140" s="615"/>
      <c r="E140" s="615"/>
      <c r="F140" s="615"/>
      <c r="G140" s="615"/>
      <c r="H140" s="615"/>
      <c r="I140" s="615"/>
      <c r="J140" s="615"/>
      <c r="K140" s="615"/>
      <c r="L140" s="615"/>
      <c r="M140" s="615"/>
      <c r="N140" s="615"/>
      <c r="O140" s="615"/>
      <c r="P140" s="615"/>
      <c r="Q140" s="615"/>
      <c r="R140" s="615"/>
      <c r="S140" s="615"/>
      <c r="T140" s="615"/>
      <c r="U140" s="615"/>
      <c r="V140" s="615"/>
      <c r="W140" s="615"/>
      <c r="X140" s="615"/>
      <c r="Y140" s="615"/>
      <c r="Z140" s="615"/>
      <c r="AA140" s="615"/>
      <c r="AB140" s="615"/>
      <c r="AC140" s="615"/>
      <c r="AD140" s="616"/>
    </row>
    <row r="141" spans="1:30" ht="47.95" customHeight="1">
      <c r="A141" s="105"/>
      <c r="B141" s="193"/>
      <c r="C141" s="498" t="s">
        <v>97</v>
      </c>
      <c r="D141" s="498"/>
      <c r="E141" s="498"/>
      <c r="F141" s="498"/>
      <c r="G141" s="498"/>
      <c r="H141" s="498"/>
      <c r="I141" s="498"/>
      <c r="J141" s="498"/>
      <c r="K141" s="498"/>
      <c r="L141" s="498"/>
      <c r="M141" s="498"/>
      <c r="N141" s="498"/>
      <c r="O141" s="498"/>
      <c r="P141" s="498"/>
      <c r="Q141" s="498"/>
      <c r="R141" s="498"/>
      <c r="S141" s="498"/>
      <c r="T141" s="498"/>
      <c r="U141" s="498"/>
      <c r="V141" s="498"/>
      <c r="W141" s="498"/>
      <c r="X141" s="498"/>
      <c r="Y141" s="498"/>
      <c r="Z141" s="498"/>
      <c r="AA141" s="498"/>
      <c r="AB141" s="498"/>
      <c r="AC141" s="498"/>
      <c r="AD141" s="561"/>
    </row>
    <row r="142" spans="1:30" ht="47.95" customHeight="1">
      <c r="A142" s="105"/>
      <c r="B142" s="185"/>
      <c r="C142" s="522" t="s">
        <v>98</v>
      </c>
      <c r="D142" s="522"/>
      <c r="E142" s="522"/>
      <c r="F142" s="522"/>
      <c r="G142" s="522"/>
      <c r="H142" s="522"/>
      <c r="I142" s="522"/>
      <c r="J142" s="522"/>
      <c r="K142" s="522"/>
      <c r="L142" s="522"/>
      <c r="M142" s="522"/>
      <c r="N142" s="522"/>
      <c r="O142" s="522"/>
      <c r="P142" s="522"/>
      <c r="Q142" s="522"/>
      <c r="R142" s="522"/>
      <c r="S142" s="522"/>
      <c r="T142" s="522"/>
      <c r="U142" s="522"/>
      <c r="V142" s="522"/>
      <c r="W142" s="522"/>
      <c r="X142" s="522"/>
      <c r="Y142" s="522"/>
      <c r="Z142" s="522"/>
      <c r="AA142" s="522"/>
      <c r="AB142" s="522"/>
      <c r="AC142" s="522"/>
      <c r="AD142" s="612"/>
    </row>
    <row r="143" spans="1:30" ht="15.05" customHeight="1">
      <c r="A143" s="105"/>
    </row>
    <row r="144" spans="1:30" ht="24.05" customHeight="1">
      <c r="A144" s="186" t="s">
        <v>99</v>
      </c>
      <c r="B144" s="420" t="s">
        <v>798</v>
      </c>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row>
    <row r="145" spans="1:36" ht="24.05" customHeight="1">
      <c r="A145" s="187"/>
      <c r="B145" s="141"/>
      <c r="C145" s="422" t="s">
        <v>467</v>
      </c>
      <c r="D145" s="422"/>
      <c r="E145" s="422"/>
      <c r="F145" s="422"/>
      <c r="G145" s="422"/>
      <c r="H145" s="422"/>
      <c r="I145" s="422"/>
      <c r="J145" s="422"/>
      <c r="K145" s="422"/>
      <c r="L145" s="422"/>
      <c r="M145" s="422"/>
      <c r="N145" s="422"/>
      <c r="O145" s="422"/>
      <c r="P145" s="422"/>
      <c r="Q145" s="422"/>
      <c r="R145" s="422"/>
      <c r="S145" s="422"/>
      <c r="T145" s="422"/>
      <c r="U145" s="422"/>
      <c r="V145" s="422"/>
      <c r="W145" s="422"/>
      <c r="X145" s="422"/>
      <c r="Y145" s="422"/>
      <c r="Z145" s="422"/>
      <c r="AA145" s="422"/>
      <c r="AB145" s="422"/>
      <c r="AC145" s="422"/>
      <c r="AD145" s="422"/>
    </row>
    <row r="146" spans="1:36" ht="15.05" customHeight="1">
      <c r="A146" s="187"/>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G146" s="91" t="s">
        <v>936</v>
      </c>
      <c r="AH146" s="92" t="s">
        <v>937</v>
      </c>
      <c r="AI146" s="92" t="s">
        <v>938</v>
      </c>
    </row>
    <row r="147" spans="1:36" ht="24.05" customHeight="1">
      <c r="A147" s="187"/>
      <c r="B147" s="141"/>
      <c r="C147" s="481" t="s">
        <v>465</v>
      </c>
      <c r="D147" s="482"/>
      <c r="E147" s="482"/>
      <c r="F147" s="482"/>
      <c r="G147" s="482"/>
      <c r="H147" s="482"/>
      <c r="I147" s="482"/>
      <c r="J147" s="482"/>
      <c r="K147" s="482"/>
      <c r="L147" s="483"/>
      <c r="M147" s="426" t="s">
        <v>466</v>
      </c>
      <c r="N147" s="427"/>
      <c r="O147" s="427"/>
      <c r="P147" s="427"/>
      <c r="Q147" s="427"/>
      <c r="R147" s="427"/>
      <c r="S147" s="427"/>
      <c r="T147" s="427"/>
      <c r="U147" s="427"/>
      <c r="V147" s="427"/>
      <c r="W147" s="427"/>
      <c r="X147" s="427"/>
      <c r="Y147" s="427"/>
      <c r="Z147" s="427"/>
      <c r="AA147" s="427"/>
      <c r="AB147" s="427"/>
      <c r="AC147" s="427"/>
      <c r="AD147" s="428"/>
      <c r="AG147" s="91">
        <f>COUNTBLANK(M149:AD155)</f>
        <v>126</v>
      </c>
      <c r="AH147" s="92">
        <v>126</v>
      </c>
      <c r="AI147" s="92">
        <v>105</v>
      </c>
    </row>
    <row r="148" spans="1:36" ht="15.05" customHeight="1">
      <c r="A148" s="187"/>
      <c r="B148" s="141"/>
      <c r="C148" s="484"/>
      <c r="D148" s="485"/>
      <c r="E148" s="485"/>
      <c r="F148" s="485"/>
      <c r="G148" s="485"/>
      <c r="H148" s="485"/>
      <c r="I148" s="485"/>
      <c r="J148" s="485"/>
      <c r="K148" s="485"/>
      <c r="L148" s="486"/>
      <c r="M148" s="495" t="s">
        <v>101</v>
      </c>
      <c r="N148" s="496"/>
      <c r="O148" s="496"/>
      <c r="P148" s="496"/>
      <c r="Q148" s="496"/>
      <c r="R148" s="497"/>
      <c r="S148" s="489" t="s">
        <v>106</v>
      </c>
      <c r="T148" s="490"/>
      <c r="U148" s="490"/>
      <c r="V148" s="490"/>
      <c r="W148" s="490"/>
      <c r="X148" s="491"/>
      <c r="Y148" s="489" t="s">
        <v>108</v>
      </c>
      <c r="Z148" s="490"/>
      <c r="AA148" s="490"/>
      <c r="AB148" s="490"/>
      <c r="AC148" s="490"/>
      <c r="AD148" s="491"/>
      <c r="AG148" s="94" t="s">
        <v>941</v>
      </c>
      <c r="AH148" s="95" t="s">
        <v>942</v>
      </c>
      <c r="AI148" s="95" t="s">
        <v>943</v>
      </c>
      <c r="AJ148" s="95" t="s">
        <v>944</v>
      </c>
    </row>
    <row r="149" spans="1:36" ht="15.05" customHeight="1">
      <c r="A149" s="187"/>
      <c r="B149" s="141"/>
      <c r="C149" s="194" t="s">
        <v>105</v>
      </c>
      <c r="D149" s="487" t="s">
        <v>38</v>
      </c>
      <c r="E149" s="487"/>
      <c r="F149" s="487"/>
      <c r="G149" s="487"/>
      <c r="H149" s="487"/>
      <c r="I149" s="487"/>
      <c r="J149" s="487"/>
      <c r="K149" s="487"/>
      <c r="L149" s="487"/>
      <c r="M149" s="402"/>
      <c r="N149" s="403"/>
      <c r="O149" s="403"/>
      <c r="P149" s="403"/>
      <c r="Q149" s="403"/>
      <c r="R149" s="404"/>
      <c r="S149" s="402"/>
      <c r="T149" s="403"/>
      <c r="U149" s="403"/>
      <c r="V149" s="403"/>
      <c r="W149" s="403"/>
      <c r="X149" s="404"/>
      <c r="Y149" s="402"/>
      <c r="Z149" s="403"/>
      <c r="AA149" s="403"/>
      <c r="AB149" s="403"/>
      <c r="AC149" s="403"/>
      <c r="AD149" s="404"/>
      <c r="AG149" s="93">
        <f>M149</f>
        <v>0</v>
      </c>
      <c r="AH149" s="92">
        <f>IF(COUNTIF(S149:AD149,"NA")=2,"NA",SUM(S149:AD149))</f>
        <v>0</v>
      </c>
      <c r="AI149" s="92">
        <f>COUNTIF(S149:AD149, "NS")</f>
        <v>0</v>
      </c>
      <c r="AJ149" s="92">
        <f>IF($AG$147 = $AH$147, 0, IF(OR(AND(AG149 = 0, AI149 &gt; 0), AND(AG149 = "NS", AH149 &gt; 0), AND(AG149 = "NS", AI149 = 0, AH149 =0), AND(AG149="NA", AH149&lt;&gt;"NA")), 1, IF(OR(AND(AG149 &gt; 0, AI149 = 2), AND(AG149 = "NS", AI149 = 2), AND(AG149 = "NS", AH149 = 0, AI149 &gt; 0), AG149 = AH149), 0, 1)))</f>
        <v>0</v>
      </c>
    </row>
    <row r="150" spans="1:36" ht="15.05" customHeight="1">
      <c r="A150" s="187"/>
      <c r="B150" s="141"/>
      <c r="C150" s="194" t="s">
        <v>107</v>
      </c>
      <c r="D150" s="487" t="s">
        <v>24</v>
      </c>
      <c r="E150" s="487"/>
      <c r="F150" s="487"/>
      <c r="G150" s="487"/>
      <c r="H150" s="487"/>
      <c r="I150" s="487"/>
      <c r="J150" s="487"/>
      <c r="K150" s="487"/>
      <c r="L150" s="487"/>
      <c r="M150" s="402"/>
      <c r="N150" s="403"/>
      <c r="O150" s="403"/>
      <c r="P150" s="403"/>
      <c r="Q150" s="403"/>
      <c r="R150" s="404"/>
      <c r="S150" s="402"/>
      <c r="T150" s="403"/>
      <c r="U150" s="403"/>
      <c r="V150" s="403"/>
      <c r="W150" s="403"/>
      <c r="X150" s="404"/>
      <c r="Y150" s="402"/>
      <c r="Z150" s="403"/>
      <c r="AA150" s="403"/>
      <c r="AB150" s="403"/>
      <c r="AC150" s="403"/>
      <c r="AD150" s="404"/>
      <c r="AG150" s="93">
        <f t="shared" ref="AG150:AG155" si="1">M150</f>
        <v>0</v>
      </c>
      <c r="AH150" s="92">
        <f t="shared" ref="AH150:AH155" si="2">IF(COUNTIF(S150:AD150,"NA")=2,"NA",SUM(S150:AD150))</f>
        <v>0</v>
      </c>
      <c r="AI150" s="92">
        <f t="shared" ref="AI150:AI155" si="3">COUNTIF(S150:AD150, "NS")</f>
        <v>0</v>
      </c>
      <c r="AJ150" s="92">
        <f t="shared" ref="AJ150:AJ155" si="4">IF($AG$147 = $AH$147, 0, IF(OR(AND(AG150 = 0, AI150 &gt; 0), AND(AG150 = "NS", AH150 &gt; 0), AND(AG150 = "NS", AI150 = 0, AH150 =0), AND(AG150="NA", AH150&lt;&gt;"NA")), 1, IF(OR(AND(AG150 &gt; 0, AI150 = 2), AND(AG150 = "NS", AI150 = 2), AND(AG150 = "NS", AH150 = 0, AI150 &gt; 0), AG150 = AH150), 0, 1)))</f>
        <v>0</v>
      </c>
    </row>
    <row r="151" spans="1:36" ht="15.05" customHeight="1">
      <c r="A151" s="187"/>
      <c r="B151" s="141"/>
      <c r="C151" s="194" t="s">
        <v>115</v>
      </c>
      <c r="D151" s="487" t="s">
        <v>49</v>
      </c>
      <c r="E151" s="487"/>
      <c r="F151" s="487"/>
      <c r="G151" s="487"/>
      <c r="H151" s="487"/>
      <c r="I151" s="487"/>
      <c r="J151" s="487"/>
      <c r="K151" s="487"/>
      <c r="L151" s="487"/>
      <c r="M151" s="402"/>
      <c r="N151" s="403"/>
      <c r="O151" s="403"/>
      <c r="P151" s="403"/>
      <c r="Q151" s="403"/>
      <c r="R151" s="404"/>
      <c r="S151" s="402"/>
      <c r="T151" s="403"/>
      <c r="U151" s="403"/>
      <c r="V151" s="403"/>
      <c r="W151" s="403"/>
      <c r="X151" s="404"/>
      <c r="Y151" s="402"/>
      <c r="Z151" s="403"/>
      <c r="AA151" s="403"/>
      <c r="AB151" s="403"/>
      <c r="AC151" s="403"/>
      <c r="AD151" s="404"/>
      <c r="AG151" s="93">
        <f t="shared" si="1"/>
        <v>0</v>
      </c>
      <c r="AH151" s="92">
        <f t="shared" si="2"/>
        <v>0</v>
      </c>
      <c r="AI151" s="92">
        <f t="shared" si="3"/>
        <v>0</v>
      </c>
      <c r="AJ151" s="92">
        <f t="shared" si="4"/>
        <v>0</v>
      </c>
    </row>
    <row r="152" spans="1:36" ht="15.05" customHeight="1">
      <c r="A152" s="187"/>
      <c r="B152" s="141"/>
      <c r="C152" s="194" t="s">
        <v>117</v>
      </c>
      <c r="D152" s="492" t="s">
        <v>103</v>
      </c>
      <c r="E152" s="493"/>
      <c r="F152" s="493"/>
      <c r="G152" s="493"/>
      <c r="H152" s="493"/>
      <c r="I152" s="493"/>
      <c r="J152" s="493"/>
      <c r="K152" s="493"/>
      <c r="L152" s="494"/>
      <c r="M152" s="402"/>
      <c r="N152" s="403"/>
      <c r="O152" s="403"/>
      <c r="P152" s="403"/>
      <c r="Q152" s="403"/>
      <c r="R152" s="404"/>
      <c r="S152" s="402"/>
      <c r="T152" s="403"/>
      <c r="U152" s="403"/>
      <c r="V152" s="403"/>
      <c r="W152" s="403"/>
      <c r="X152" s="404"/>
      <c r="Y152" s="402"/>
      <c r="Z152" s="403"/>
      <c r="AA152" s="403"/>
      <c r="AB152" s="403"/>
      <c r="AC152" s="403"/>
      <c r="AD152" s="404"/>
      <c r="AG152" s="93">
        <f t="shared" si="1"/>
        <v>0</v>
      </c>
      <c r="AH152" s="92">
        <f t="shared" si="2"/>
        <v>0</v>
      </c>
      <c r="AI152" s="92">
        <f t="shared" si="3"/>
        <v>0</v>
      </c>
      <c r="AJ152" s="92">
        <f t="shared" si="4"/>
        <v>0</v>
      </c>
    </row>
    <row r="153" spans="1:36" ht="15.05" customHeight="1">
      <c r="A153" s="187"/>
      <c r="B153" s="141"/>
      <c r="C153" s="194" t="s">
        <v>119</v>
      </c>
      <c r="D153" s="492" t="s">
        <v>71</v>
      </c>
      <c r="E153" s="493"/>
      <c r="F153" s="493"/>
      <c r="G153" s="493"/>
      <c r="H153" s="493"/>
      <c r="I153" s="493"/>
      <c r="J153" s="493"/>
      <c r="K153" s="493"/>
      <c r="L153" s="494"/>
      <c r="M153" s="402"/>
      <c r="N153" s="403"/>
      <c r="O153" s="403"/>
      <c r="P153" s="403"/>
      <c r="Q153" s="403"/>
      <c r="R153" s="404"/>
      <c r="S153" s="402"/>
      <c r="T153" s="403"/>
      <c r="U153" s="403"/>
      <c r="V153" s="403"/>
      <c r="W153" s="403"/>
      <c r="X153" s="404"/>
      <c r="Y153" s="402"/>
      <c r="Z153" s="403"/>
      <c r="AA153" s="403"/>
      <c r="AB153" s="403"/>
      <c r="AC153" s="403"/>
      <c r="AD153" s="404"/>
      <c r="AG153" s="93">
        <f t="shared" si="1"/>
        <v>0</v>
      </c>
      <c r="AH153" s="92">
        <f t="shared" si="2"/>
        <v>0</v>
      </c>
      <c r="AI153" s="92">
        <f t="shared" si="3"/>
        <v>0</v>
      </c>
      <c r="AJ153" s="92">
        <f t="shared" si="4"/>
        <v>0</v>
      </c>
    </row>
    <row r="154" spans="1:36" ht="15.05" customHeight="1">
      <c r="A154" s="187"/>
      <c r="B154" s="141"/>
      <c r="C154" s="194" t="s">
        <v>127</v>
      </c>
      <c r="D154" s="492" t="s">
        <v>50</v>
      </c>
      <c r="E154" s="493"/>
      <c r="F154" s="493"/>
      <c r="G154" s="493"/>
      <c r="H154" s="493"/>
      <c r="I154" s="493"/>
      <c r="J154" s="493"/>
      <c r="K154" s="493"/>
      <c r="L154" s="494"/>
      <c r="M154" s="402"/>
      <c r="N154" s="403"/>
      <c r="O154" s="403"/>
      <c r="P154" s="403"/>
      <c r="Q154" s="403"/>
      <c r="R154" s="404"/>
      <c r="S154" s="402"/>
      <c r="T154" s="403"/>
      <c r="U154" s="403"/>
      <c r="V154" s="403"/>
      <c r="W154" s="403"/>
      <c r="X154" s="404"/>
      <c r="Y154" s="402"/>
      <c r="Z154" s="403"/>
      <c r="AA154" s="403"/>
      <c r="AB154" s="403"/>
      <c r="AC154" s="403"/>
      <c r="AD154" s="404"/>
      <c r="AG154" s="93">
        <f t="shared" si="1"/>
        <v>0</v>
      </c>
      <c r="AH154" s="92">
        <f t="shared" si="2"/>
        <v>0</v>
      </c>
      <c r="AI154" s="92">
        <f t="shared" si="3"/>
        <v>0</v>
      </c>
      <c r="AJ154" s="92">
        <f t="shared" si="4"/>
        <v>0</v>
      </c>
    </row>
    <row r="155" spans="1:36" ht="15.05" customHeight="1">
      <c r="A155" s="187"/>
      <c r="B155" s="141"/>
      <c r="C155" s="194" t="s">
        <v>129</v>
      </c>
      <c r="D155" s="492" t="s">
        <v>468</v>
      </c>
      <c r="E155" s="493"/>
      <c r="F155" s="493"/>
      <c r="G155" s="493"/>
      <c r="H155" s="493"/>
      <c r="I155" s="493"/>
      <c r="J155" s="493"/>
      <c r="K155" s="493"/>
      <c r="L155" s="494"/>
      <c r="M155" s="402"/>
      <c r="N155" s="403"/>
      <c r="O155" s="403"/>
      <c r="P155" s="403"/>
      <c r="Q155" s="403"/>
      <c r="R155" s="404"/>
      <c r="S155" s="402"/>
      <c r="T155" s="403"/>
      <c r="U155" s="403"/>
      <c r="V155" s="403"/>
      <c r="W155" s="403"/>
      <c r="X155" s="404"/>
      <c r="Y155" s="402"/>
      <c r="Z155" s="403"/>
      <c r="AA155" s="403"/>
      <c r="AB155" s="403"/>
      <c r="AC155" s="403"/>
      <c r="AD155" s="404"/>
      <c r="AG155" s="93">
        <f t="shared" si="1"/>
        <v>0</v>
      </c>
      <c r="AH155" s="92">
        <f t="shared" si="2"/>
        <v>0</v>
      </c>
      <c r="AI155" s="92">
        <f t="shared" si="3"/>
        <v>0</v>
      </c>
      <c r="AJ155" s="92">
        <f t="shared" si="4"/>
        <v>0</v>
      </c>
    </row>
    <row r="156" spans="1:36" ht="15.05" customHeight="1">
      <c r="A156" s="187"/>
      <c r="B156" s="141"/>
      <c r="C156" s="190"/>
      <c r="D156" s="190"/>
      <c r="E156" s="190"/>
      <c r="F156" s="190"/>
      <c r="G156" s="190"/>
      <c r="H156" s="190"/>
      <c r="I156" s="190"/>
      <c r="J156" s="190"/>
      <c r="K156" s="190"/>
      <c r="L156" s="195" t="s">
        <v>109</v>
      </c>
      <c r="M156" s="395">
        <f t="shared" ref="M156:Y156" si="5">IF(AND(SUM(M149:M155)=0,COUNTIF(M149:M155,"NS")&gt;0),"NS",
IF(AND(SUM(M149:M155)=0,COUNTIF(M149:M155,0)&gt;0),0,
IF(AND(SUM(M149:M155)=0,COUNTIF(M149:M155,"NA")&gt;0),"NA",
SUM(M149:M155))))</f>
        <v>0</v>
      </c>
      <c r="N156" s="395"/>
      <c r="O156" s="395"/>
      <c r="P156" s="395"/>
      <c r="Q156" s="395"/>
      <c r="R156" s="395"/>
      <c r="S156" s="450">
        <f t="shared" si="5"/>
        <v>0</v>
      </c>
      <c r="T156" s="451"/>
      <c r="U156" s="451"/>
      <c r="V156" s="451"/>
      <c r="W156" s="451"/>
      <c r="X156" s="452"/>
      <c r="Y156" s="450">
        <f t="shared" si="5"/>
        <v>0</v>
      </c>
      <c r="Z156" s="451"/>
      <c r="AA156" s="451"/>
      <c r="AB156" s="451"/>
      <c r="AC156" s="451"/>
      <c r="AD156" s="452"/>
      <c r="AJ156" s="92">
        <f>SUM(AJ149:AJ155)</f>
        <v>0</v>
      </c>
    </row>
    <row r="157" spans="1:36" ht="15.05" customHeight="1">
      <c r="A157" s="187"/>
      <c r="B157" s="141"/>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row>
    <row r="158" spans="1:36" ht="24.05" customHeight="1">
      <c r="A158" s="187"/>
      <c r="B158" s="141"/>
      <c r="C158" s="423" t="s">
        <v>187</v>
      </c>
      <c r="D158" s="423"/>
      <c r="E158" s="423"/>
      <c r="F158" s="423"/>
      <c r="G158" s="423"/>
      <c r="H158" s="423"/>
      <c r="I158" s="423"/>
      <c r="J158" s="423"/>
      <c r="K158" s="423"/>
      <c r="L158" s="423"/>
      <c r="M158" s="423"/>
      <c r="N158" s="423"/>
      <c r="O158" s="423"/>
      <c r="P158" s="423"/>
      <c r="Q158" s="423"/>
      <c r="R158" s="423"/>
      <c r="S158" s="423"/>
      <c r="T158" s="423"/>
      <c r="U158" s="423"/>
      <c r="V158" s="423"/>
      <c r="W158" s="423"/>
      <c r="X158" s="423"/>
      <c r="Y158" s="423"/>
      <c r="Z158" s="423"/>
      <c r="AA158" s="423"/>
      <c r="AB158" s="423"/>
      <c r="AC158" s="423"/>
      <c r="AD158" s="423"/>
    </row>
    <row r="159" spans="1:36" ht="60.05" customHeight="1">
      <c r="A159" s="187"/>
      <c r="B159" s="141"/>
      <c r="C159" s="424"/>
      <c r="D159" s="424"/>
      <c r="E159" s="424"/>
      <c r="F159" s="424"/>
      <c r="G159" s="424"/>
      <c r="H159" s="424"/>
      <c r="I159" s="424"/>
      <c r="J159" s="424"/>
      <c r="K159" s="424"/>
      <c r="L159" s="424"/>
      <c r="M159" s="424"/>
      <c r="N159" s="424"/>
      <c r="O159" s="424"/>
      <c r="P159" s="424"/>
      <c r="Q159" s="424"/>
      <c r="R159" s="424"/>
      <c r="S159" s="424"/>
      <c r="T159" s="424"/>
      <c r="U159" s="424"/>
      <c r="V159" s="424"/>
      <c r="W159" s="424"/>
      <c r="X159" s="424"/>
      <c r="Y159" s="424"/>
      <c r="Z159" s="424"/>
      <c r="AA159" s="424"/>
      <c r="AB159" s="424"/>
      <c r="AC159" s="424"/>
      <c r="AD159" s="424"/>
    </row>
    <row r="160" spans="1:36" ht="15.05" customHeight="1">
      <c r="A160" s="187"/>
      <c r="B160" s="141"/>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row>
    <row r="161" spans="1:61" ht="15.05" customHeight="1">
      <c r="A161" s="187"/>
      <c r="B161" s="366" t="str">
        <f>IF(AJ156=0,"","Error: verificar sumas por fila.")</f>
        <v/>
      </c>
      <c r="C161" s="366"/>
      <c r="D161" s="366"/>
      <c r="E161" s="366"/>
      <c r="F161" s="366"/>
      <c r="G161" s="366"/>
      <c r="H161" s="366"/>
      <c r="I161" s="366"/>
      <c r="J161" s="366"/>
      <c r="K161" s="366"/>
      <c r="L161" s="366"/>
      <c r="M161" s="366"/>
      <c r="N161" s="366"/>
      <c r="O161" s="366"/>
      <c r="P161" s="366"/>
      <c r="Q161" s="366"/>
      <c r="R161" s="366"/>
      <c r="S161" s="366"/>
      <c r="T161" s="366"/>
      <c r="U161" s="366"/>
      <c r="V161" s="366"/>
      <c r="W161" s="366"/>
      <c r="X161" s="366"/>
      <c r="Y161" s="366"/>
      <c r="Z161" s="366"/>
      <c r="AA161" s="366"/>
      <c r="AB161" s="366"/>
      <c r="AC161" s="366"/>
      <c r="AD161" s="366"/>
    </row>
    <row r="162" spans="1:61" ht="15.05" customHeight="1">
      <c r="A162" s="187"/>
      <c r="B162" s="367" t="str">
        <f>IF(OR(AG147=AH147,AG147=AI147),"","Error: debe completar toda la información requerida.")</f>
        <v/>
      </c>
      <c r="C162" s="367"/>
      <c r="D162" s="367"/>
      <c r="E162" s="367"/>
      <c r="F162" s="367"/>
      <c r="G162" s="367"/>
      <c r="H162" s="367"/>
      <c r="I162" s="367"/>
      <c r="J162" s="367"/>
      <c r="K162" s="367"/>
      <c r="L162" s="367"/>
      <c r="M162" s="367"/>
      <c r="N162" s="367"/>
      <c r="O162" s="367"/>
      <c r="P162" s="367"/>
      <c r="Q162" s="367"/>
      <c r="R162" s="367"/>
      <c r="S162" s="367"/>
      <c r="T162" s="367"/>
      <c r="U162" s="367"/>
      <c r="V162" s="367"/>
      <c r="W162" s="367"/>
      <c r="X162" s="367"/>
      <c r="Y162" s="367"/>
      <c r="Z162" s="367"/>
      <c r="AA162" s="367"/>
      <c r="AB162" s="367"/>
      <c r="AC162" s="367"/>
      <c r="AD162" s="367"/>
    </row>
    <row r="163" spans="1:61" ht="15.05" customHeight="1">
      <c r="A163" s="187"/>
      <c r="B163" s="141"/>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row>
    <row r="164" spans="1:61" ht="15.05" customHeight="1">
      <c r="A164" s="187"/>
      <c r="B164" s="141"/>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row>
    <row r="165" spans="1:61" ht="15.05" customHeight="1">
      <c r="A165" s="187"/>
      <c r="B165" s="141"/>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row>
    <row r="166" spans="1:61" ht="24.05" customHeight="1">
      <c r="A166" s="186" t="s">
        <v>100</v>
      </c>
      <c r="B166" s="420" t="s">
        <v>111</v>
      </c>
      <c r="C166" s="420"/>
      <c r="D166" s="420"/>
      <c r="E166" s="420"/>
      <c r="F166" s="420"/>
      <c r="G166" s="420"/>
      <c r="H166" s="420"/>
      <c r="I166" s="420"/>
      <c r="J166" s="420"/>
      <c r="K166" s="420"/>
      <c r="L166" s="420"/>
      <c r="M166" s="420"/>
      <c r="N166" s="420"/>
      <c r="O166" s="420"/>
      <c r="P166" s="420"/>
      <c r="Q166" s="420"/>
      <c r="R166" s="420"/>
      <c r="S166" s="420"/>
      <c r="T166" s="420"/>
      <c r="U166" s="420"/>
      <c r="V166" s="420"/>
      <c r="W166" s="420"/>
      <c r="X166" s="420"/>
      <c r="Y166" s="420"/>
      <c r="Z166" s="420"/>
      <c r="AA166" s="420"/>
      <c r="AB166" s="420"/>
      <c r="AC166" s="420"/>
      <c r="AD166" s="420"/>
    </row>
    <row r="167" spans="1:61" ht="36" customHeight="1">
      <c r="A167" s="186"/>
      <c r="B167" s="196"/>
      <c r="C167" s="422" t="s">
        <v>618</v>
      </c>
      <c r="D167" s="422"/>
      <c r="E167" s="422"/>
      <c r="F167" s="422"/>
      <c r="G167" s="422"/>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2"/>
      <c r="AD167" s="422"/>
    </row>
    <row r="168" spans="1:61" ht="15.05" customHeight="1">
      <c r="A168" s="187"/>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row>
    <row r="169" spans="1:61" ht="36" customHeight="1">
      <c r="A169" s="187"/>
      <c r="B169" s="141"/>
      <c r="C169" s="369" t="s">
        <v>112</v>
      </c>
      <c r="D169" s="369"/>
      <c r="E169" s="369"/>
      <c r="F169" s="369"/>
      <c r="G169" s="369"/>
      <c r="H169" s="369"/>
      <c r="I169" s="369"/>
      <c r="J169" s="369"/>
      <c r="K169" s="435" t="s">
        <v>469</v>
      </c>
      <c r="L169" s="435"/>
      <c r="M169" s="435"/>
      <c r="N169" s="435"/>
      <c r="O169" s="435"/>
      <c r="P169" s="435"/>
      <c r="Q169" s="435"/>
      <c r="R169" s="435"/>
      <c r="S169" s="435"/>
      <c r="T169" s="435"/>
      <c r="U169" s="435"/>
      <c r="V169" s="435"/>
      <c r="W169" s="435"/>
      <c r="X169" s="435"/>
      <c r="Y169" s="435"/>
      <c r="Z169" s="435"/>
      <c r="AA169" s="435"/>
      <c r="AB169" s="435"/>
      <c r="AC169" s="435"/>
      <c r="AD169" s="436"/>
      <c r="AG169" s="91" t="s">
        <v>936</v>
      </c>
      <c r="AH169" s="92" t="s">
        <v>937</v>
      </c>
      <c r="AI169" s="92" t="s">
        <v>938</v>
      </c>
      <c r="AT169" s="93" t="s">
        <v>956</v>
      </c>
      <c r="AU169" s="374" t="s">
        <v>102</v>
      </c>
      <c r="AV169" s="375"/>
      <c r="AW169" s="374" t="s">
        <v>24</v>
      </c>
      <c r="AX169" s="375"/>
      <c r="AY169" s="374" t="s">
        <v>49</v>
      </c>
      <c r="AZ169" s="375"/>
      <c r="BA169" s="374" t="s">
        <v>103</v>
      </c>
      <c r="BB169" s="375"/>
      <c r="BC169" s="374" t="s">
        <v>71</v>
      </c>
      <c r="BD169" s="375"/>
      <c r="BE169" s="374" t="s">
        <v>50</v>
      </c>
      <c r="BF169" s="375"/>
      <c r="BG169" s="374" t="s">
        <v>468</v>
      </c>
      <c r="BH169" s="375"/>
    </row>
    <row r="170" spans="1:61" ht="114.05" customHeight="1">
      <c r="A170" s="187"/>
      <c r="B170" s="141"/>
      <c r="C170" s="369"/>
      <c r="D170" s="369"/>
      <c r="E170" s="369"/>
      <c r="F170" s="369"/>
      <c r="G170" s="369"/>
      <c r="H170" s="369"/>
      <c r="I170" s="369"/>
      <c r="J170" s="369"/>
      <c r="K170" s="369" t="s">
        <v>101</v>
      </c>
      <c r="L170" s="369"/>
      <c r="M170" s="370" t="s">
        <v>106</v>
      </c>
      <c r="N170" s="370"/>
      <c r="O170" s="370" t="s">
        <v>108</v>
      </c>
      <c r="P170" s="370"/>
      <c r="Q170" s="374" t="s">
        <v>102</v>
      </c>
      <c r="R170" s="375"/>
      <c r="S170" s="374" t="s">
        <v>24</v>
      </c>
      <c r="T170" s="375"/>
      <c r="U170" s="374" t="s">
        <v>49</v>
      </c>
      <c r="V170" s="375"/>
      <c r="W170" s="374" t="s">
        <v>103</v>
      </c>
      <c r="X170" s="375"/>
      <c r="Y170" s="374" t="s">
        <v>71</v>
      </c>
      <c r="Z170" s="375"/>
      <c r="AA170" s="374" t="s">
        <v>50</v>
      </c>
      <c r="AB170" s="375"/>
      <c r="AC170" s="374" t="s">
        <v>468</v>
      </c>
      <c r="AD170" s="375"/>
      <c r="AG170" s="91">
        <f>COUNTBLANK(K172:AD176)</f>
        <v>100</v>
      </c>
      <c r="AH170" s="92">
        <v>100</v>
      </c>
      <c r="AI170" s="92">
        <v>15</v>
      </c>
      <c r="AK170" s="93" t="s">
        <v>939</v>
      </c>
      <c r="AO170" s="93">
        <f>SUM(R173,T173,V173,X173,Z173,AB173,AD173)</f>
        <v>0</v>
      </c>
      <c r="AP170" s="93" t="s">
        <v>940</v>
      </c>
      <c r="AT170" s="105"/>
      <c r="AU170" s="197" t="s">
        <v>106</v>
      </c>
      <c r="AV170" s="197" t="s">
        <v>108</v>
      </c>
      <c r="AW170" s="197" t="s">
        <v>106</v>
      </c>
      <c r="AX170" s="197" t="s">
        <v>108</v>
      </c>
      <c r="AY170" s="197" t="s">
        <v>106</v>
      </c>
      <c r="AZ170" s="197" t="s">
        <v>108</v>
      </c>
      <c r="BA170" s="197" t="s">
        <v>106</v>
      </c>
      <c r="BB170" s="197" t="s">
        <v>108</v>
      </c>
      <c r="BC170" s="197" t="s">
        <v>106</v>
      </c>
      <c r="BD170" s="197" t="s">
        <v>108</v>
      </c>
      <c r="BE170" s="197" t="s">
        <v>106</v>
      </c>
      <c r="BF170" s="197" t="s">
        <v>108</v>
      </c>
      <c r="BG170" s="197" t="s">
        <v>106</v>
      </c>
      <c r="BH170" s="197" t="s">
        <v>108</v>
      </c>
    </row>
    <row r="171" spans="1:61" ht="47.95" customHeight="1">
      <c r="A171" s="187"/>
      <c r="B171" s="141"/>
      <c r="C171" s="369"/>
      <c r="D171" s="369"/>
      <c r="E171" s="369"/>
      <c r="F171" s="369"/>
      <c r="G171" s="369"/>
      <c r="H171" s="369"/>
      <c r="I171" s="369"/>
      <c r="J171" s="369"/>
      <c r="K171" s="369"/>
      <c r="L171" s="369"/>
      <c r="M171" s="370"/>
      <c r="N171" s="370"/>
      <c r="O171" s="370"/>
      <c r="P171" s="370"/>
      <c r="Q171" s="197" t="s">
        <v>106</v>
      </c>
      <c r="R171" s="197" t="s">
        <v>108</v>
      </c>
      <c r="S171" s="197" t="s">
        <v>106</v>
      </c>
      <c r="T171" s="197" t="s">
        <v>108</v>
      </c>
      <c r="U171" s="197" t="s">
        <v>106</v>
      </c>
      <c r="V171" s="197" t="s">
        <v>108</v>
      </c>
      <c r="W171" s="197" t="s">
        <v>106</v>
      </c>
      <c r="X171" s="197" t="s">
        <v>108</v>
      </c>
      <c r="Y171" s="197" t="s">
        <v>106</v>
      </c>
      <c r="Z171" s="197" t="s">
        <v>108</v>
      </c>
      <c r="AA171" s="197" t="s">
        <v>106</v>
      </c>
      <c r="AB171" s="197" t="s">
        <v>108</v>
      </c>
      <c r="AC171" s="197" t="s">
        <v>106</v>
      </c>
      <c r="AD171" s="197" t="s">
        <v>108</v>
      </c>
      <c r="AG171" s="94" t="s">
        <v>941</v>
      </c>
      <c r="AH171" s="95" t="s">
        <v>942</v>
      </c>
      <c r="AI171" s="95" t="s">
        <v>943</v>
      </c>
      <c r="AJ171" s="95" t="s">
        <v>944</v>
      </c>
      <c r="AK171" s="96" t="s">
        <v>941</v>
      </c>
      <c r="AL171" s="97" t="s">
        <v>945</v>
      </c>
      <c r="AM171" s="97" t="s">
        <v>946</v>
      </c>
      <c r="AN171" s="97" t="s">
        <v>947</v>
      </c>
      <c r="AO171" s="96" t="s">
        <v>941</v>
      </c>
      <c r="AP171" s="97" t="s">
        <v>945</v>
      </c>
      <c r="AQ171" s="97" t="s">
        <v>946</v>
      </c>
      <c r="AR171" s="97" t="s">
        <v>947</v>
      </c>
      <c r="AT171" s="117" t="s">
        <v>941</v>
      </c>
      <c r="AU171" s="98">
        <f>$S$149</f>
        <v>0</v>
      </c>
      <c r="AV171" s="98">
        <f>$Y$149</f>
        <v>0</v>
      </c>
      <c r="AW171" s="98">
        <f>$S$150</f>
        <v>0</v>
      </c>
      <c r="AX171" s="98">
        <f>$Y$150</f>
        <v>0</v>
      </c>
      <c r="AY171" s="98">
        <f>$S$151</f>
        <v>0</v>
      </c>
      <c r="AZ171" s="98">
        <f>$Y$151</f>
        <v>0</v>
      </c>
      <c r="BA171" s="98">
        <f>$S$152</f>
        <v>0</v>
      </c>
      <c r="BB171" s="98">
        <f>$Y$152</f>
        <v>0</v>
      </c>
      <c r="BC171" s="98">
        <f>$S$153</f>
        <v>0</v>
      </c>
      <c r="BD171" s="98">
        <f>$Y$153</f>
        <v>0</v>
      </c>
      <c r="BE171" s="98">
        <f>$S$154</f>
        <v>0</v>
      </c>
      <c r="BF171" s="98">
        <f>$Y$154</f>
        <v>0</v>
      </c>
      <c r="BG171" s="98">
        <f>$S$155</f>
        <v>0</v>
      </c>
      <c r="BH171" s="98">
        <f>$Y$155</f>
        <v>0</v>
      </c>
    </row>
    <row r="172" spans="1:61" ht="15.05" customHeight="1">
      <c r="A172" s="187"/>
      <c r="B172" s="141"/>
      <c r="C172" s="194" t="s">
        <v>105</v>
      </c>
      <c r="D172" s="430" t="s">
        <v>113</v>
      </c>
      <c r="E172" s="431"/>
      <c r="F172" s="431"/>
      <c r="G172" s="431"/>
      <c r="H172" s="431"/>
      <c r="I172" s="431"/>
      <c r="J172" s="432"/>
      <c r="K172" s="293"/>
      <c r="L172" s="294"/>
      <c r="M172" s="293"/>
      <c r="N172" s="294"/>
      <c r="O172" s="293"/>
      <c r="P172" s="294"/>
      <c r="Q172" s="271"/>
      <c r="R172" s="271"/>
      <c r="S172" s="271"/>
      <c r="T172" s="271"/>
      <c r="U172" s="271"/>
      <c r="V172" s="271"/>
      <c r="W172" s="271"/>
      <c r="X172" s="271"/>
      <c r="Y172" s="271"/>
      <c r="Z172" s="271"/>
      <c r="AA172" s="271"/>
      <c r="AB172" s="271"/>
      <c r="AC172" s="271"/>
      <c r="AD172" s="271"/>
      <c r="AG172" s="93">
        <f>K172</f>
        <v>0</v>
      </c>
      <c r="AH172" s="92">
        <f>IF(COUNTIF(M172:P172,"NA")=2,"NA",SUM(M172:P172))</f>
        <v>0</v>
      </c>
      <c r="AI172" s="92">
        <f>COUNTIF(M172:P172, "NS")</f>
        <v>0</v>
      </c>
      <c r="AJ172" s="92">
        <f>IF($AG$170 = $AH$170, 0, IF(OR(AND(AG172 = 0, AI172 &gt; 0), AND(AG172 = "NS", AH172 &gt; 0), AND(AG172 = "NS", AI172 = 0, AH172 =0), AND(AG172="NA", AH172&lt;&gt;"NA")), 1, IF(OR(AND(AG172 &gt; 0, AI172 = 2), AND(AG172 = "NS", AI172 = 2), AND(AG172 = "NS", AH172 = 0, AI172 &gt; 0), AG172 = AH172), 0, 1)))</f>
        <v>0</v>
      </c>
      <c r="AK172" s="98">
        <f>IF(M172="",0,M172)</f>
        <v>0</v>
      </c>
      <c r="AL172" s="99">
        <f>IF(COUNTIF(Q172,"NA")+COUNTIF(S172,"NA")+COUNTIF(U172,"NA")+COUNTIF(W172,"NA")+COUNTIF(Y172,"NA")+COUNTIF(AA172,"NA")+COUNTIF(AC172,"NA")=COUNTA($Q$171,$S$171,$U$171,$W$171,$Y$171,$AA$171,$AC$171),"NA",SUM(Q172,S172,U172,W172,Y172,AA172,AC172))</f>
        <v>0</v>
      </c>
      <c r="AM172" s="99">
        <f>COUNTIF(Q172, "NS")+COUNTIF(S172, "NS")+COUNTIF(U172, "NS")+COUNTIF(W172, "NS")+COUNTIF(Y172, "NS")+COUNTIF(AA172, "NS")+COUNTIF(AC172, "NS")</f>
        <v>0</v>
      </c>
      <c r="AN172" s="100">
        <f>IF($AG$170=$AH$170, 0, IF(OR(AND(AK172 =0, AM172 &gt;0), AND(AK172 ="NS", AL172&gt;0), AND(AK172 ="NS", AL172 =0, AM172=0), AND(AK172="NA", AL172&lt;&gt;"NA") ), 1, IF(OR(AND(AM172&gt;=2, AL172&lt;AK172), AND(AK172="NS", AL172=0, AM172&gt;0), AL172=AK172 ), 0, 1)))</f>
        <v>0</v>
      </c>
      <c r="AO172" s="98">
        <f>IF(O172="",0,O172)</f>
        <v>0</v>
      </c>
      <c r="AP172" s="99">
        <f>IF(COUNTIF(R172,"NA")+COUNTIF(T172,"NA")+COUNTIF(V172,"NA")+COUNTIF(X172,"NA")+COUNTIF(Z172,"NA")+COUNTIF(AB172,"NA")+COUNTIF(AD172,"NA")=COUNTA($R$171,$T$171,$V$171,$X$171,$Z$171,$AB$171,$AD$171),"NA",SUM(R172,T172,V172,X172,Z172,AB172,AD172))</f>
        <v>0</v>
      </c>
      <c r="AQ172" s="99">
        <f>COUNTIF(R172, "NS")+COUNTIF(T172, "NS")+COUNTIF(V172, "NS")+COUNTIF(X172, "NS")+COUNTIF(Z172, "NS")+COUNTIF(AB172, "NS")+COUNTIF(AD172, "NS")</f>
        <v>0</v>
      </c>
      <c r="AR172" s="100">
        <f>IF($AG$170=$AH$170, 0, IF(OR(AND(AO172 =0, AQ172 &gt;0), AND(AO172 ="NS", AP172&gt;0), AND(AO172 ="NS", AP172 =0, AQ172=0), AND(AO172="NA", AP172&lt;&gt;"NA") ), 1, IF(OR(AND(AQ172&gt;=2, AP172&lt;AO172), AND(AO172="NS", AP172=0, AQ172&gt;0), AP172=AO172 ), 0, 1)))</f>
        <v>0</v>
      </c>
      <c r="AT172" s="93" t="s">
        <v>949</v>
      </c>
      <c r="AU172" s="99">
        <f>IF(AND(COUNTA(Q172:Q176)&lt;&gt;0,COUNTIF(Q172:Q176,"NA")=COUNTA(Q172:Q176)),"NA",SUM(Q172:Q176))</f>
        <v>0</v>
      </c>
      <c r="AV172" s="99">
        <f t="shared" ref="AV172:BH172" si="6">IF(AND(COUNTA(R172:R176)&lt;&gt;0,COUNTIF(R172:R176,"NA")=COUNTA(R172:R176)),"NA",SUM(R172:R176))</f>
        <v>0</v>
      </c>
      <c r="AW172" s="99">
        <f t="shared" si="6"/>
        <v>0</v>
      </c>
      <c r="AX172" s="99">
        <f t="shared" si="6"/>
        <v>0</v>
      </c>
      <c r="AY172" s="99">
        <f t="shared" si="6"/>
        <v>0</v>
      </c>
      <c r="AZ172" s="99">
        <f t="shared" si="6"/>
        <v>0</v>
      </c>
      <c r="BA172" s="99">
        <f t="shared" si="6"/>
        <v>0</v>
      </c>
      <c r="BB172" s="99">
        <f t="shared" si="6"/>
        <v>0</v>
      </c>
      <c r="BC172" s="99">
        <f t="shared" si="6"/>
        <v>0</v>
      </c>
      <c r="BD172" s="99">
        <f t="shared" si="6"/>
        <v>0</v>
      </c>
      <c r="BE172" s="99">
        <f t="shared" si="6"/>
        <v>0</v>
      </c>
      <c r="BF172" s="99">
        <f t="shared" si="6"/>
        <v>0</v>
      </c>
      <c r="BG172" s="99">
        <f t="shared" si="6"/>
        <v>0</v>
      </c>
      <c r="BH172" s="99">
        <f t="shared" si="6"/>
        <v>0</v>
      </c>
    </row>
    <row r="173" spans="1:61" ht="15.05" customHeight="1">
      <c r="A173" s="187"/>
      <c r="B173" s="141"/>
      <c r="C173" s="194" t="s">
        <v>107</v>
      </c>
      <c r="D173" s="430" t="s">
        <v>114</v>
      </c>
      <c r="E173" s="431"/>
      <c r="F173" s="431"/>
      <c r="G173" s="431"/>
      <c r="H173" s="431"/>
      <c r="I173" s="431"/>
      <c r="J173" s="432"/>
      <c r="K173" s="293"/>
      <c r="L173" s="294"/>
      <c r="M173" s="293"/>
      <c r="N173" s="294"/>
      <c r="O173" s="293"/>
      <c r="P173" s="294"/>
      <c r="Q173" s="271"/>
      <c r="R173" s="271"/>
      <c r="S173" s="271"/>
      <c r="T173" s="271"/>
      <c r="U173" s="271"/>
      <c r="V173" s="271"/>
      <c r="W173" s="271"/>
      <c r="X173" s="271"/>
      <c r="Y173" s="271"/>
      <c r="Z173" s="271"/>
      <c r="AA173" s="271"/>
      <c r="AB173" s="271"/>
      <c r="AC173" s="271"/>
      <c r="AD173" s="271"/>
      <c r="AG173" s="93">
        <f t="shared" ref="AG173:AG176" si="7">K173</f>
        <v>0</v>
      </c>
      <c r="AH173" s="92">
        <f t="shared" ref="AH173:AH176" si="8">IF(COUNTIF(M173:P173,"NA")=2,"NA",SUM(M173:P173))</f>
        <v>0</v>
      </c>
      <c r="AI173" s="92">
        <f t="shared" ref="AI173:AI176" si="9">COUNTIF(M173:P173, "NS")</f>
        <v>0</v>
      </c>
      <c r="AJ173" s="92">
        <f t="shared" ref="AJ173:AJ176" si="10">IF($AG$170 = $AH$170, 0, IF(OR(AND(AG173 = 0, AI173 &gt; 0), AND(AG173 = "NS", AH173 &gt; 0), AND(AG173 = "NS", AI173 = 0, AH173 =0), AND(AG173="NA", AH173&lt;&gt;"NA")), 1, IF(OR(AND(AG173 &gt; 0, AI173 = 2), AND(AG173 = "NS", AI173 = 2), AND(AG173 = "NS", AH173 = 0, AI173 &gt; 0), AG173 = AH173), 0, 1)))</f>
        <v>0</v>
      </c>
      <c r="AK173" s="98">
        <f t="shared" ref="AK173:AK176" si="11">IF(M173="",0,M173)</f>
        <v>0</v>
      </c>
      <c r="AL173" s="99">
        <f t="shared" ref="AL173:AL176" si="12">IF(COUNTIF(Q173,"NA")+COUNTIF(S173,"NA")+COUNTIF(U173,"NA")+COUNTIF(W173,"NA")+COUNTIF(Y173,"NA")+COUNTIF(AA173,"NA")+COUNTIF(AC173,"NA")=COUNTA($Q$171,$S$171,$U$171,$W$171,$Y$171,$AA$171,$AC$171),"NA",SUM(Q173,S173,U173,W173,Y173,AA173,AC173))</f>
        <v>0</v>
      </c>
      <c r="AM173" s="99">
        <f t="shared" ref="AM173:AM176" si="13">COUNTIF(Q173, "NS")+COUNTIF(S173, "NS")+COUNTIF(U173, "NS")+COUNTIF(W173, "NS")+COUNTIF(Y173, "NS")+COUNTIF(AA173, "NS")+COUNTIF(AC173, "NS")</f>
        <v>0</v>
      </c>
      <c r="AN173" s="100">
        <f t="shared" ref="AN173:AN176" si="14">IF($AG$170=$AH$170, 0, IF(OR(AND(AK173 =0, AM173 &gt;0), AND(AK173 ="NS", AL173&gt;0), AND(AK173 ="NS", AL173 =0, AM173=0), AND(AK173="NA", AL173&lt;&gt;"NA") ), 1, IF(OR(AND(AM173&gt;=2, AL173&lt;AK173), AND(AK173="NS", AL173=0, AM173&gt;0), AL173=AK173 ), 0, 1)))</f>
        <v>0</v>
      </c>
      <c r="AO173" s="98">
        <f t="shared" ref="AO173:AO176" si="15">IF(O173="",0,O173)</f>
        <v>0</v>
      </c>
      <c r="AP173" s="99">
        <f>IF(COUNTIF(R173,"NA")+COUNTIF(T173,"NA")+COUNTIF(V173,"NA")+COUNTIF(X173,"NA")+COUNTIF(Z173,"NA")+COUNTIF(AB173,"NA")+COUNTIF(AD173,"NA")=COUNTA($R$171,$T$171,$V$171,$X$171,$Z$171,$AB$171,$AD$171),"NA",SUM(R173,T173,V173,X173,Z173,AB173,AD173))</f>
        <v>0</v>
      </c>
      <c r="AQ173" s="99">
        <f t="shared" ref="AQ173:AQ176" si="16">COUNTIF(R173, "NS")+COUNTIF(T173, "NS")+COUNTIF(V173, "NS")+COUNTIF(X173, "NS")+COUNTIF(Z173, "NS")+COUNTIF(AB173, "NS")+COUNTIF(AD173, "NS")</f>
        <v>0</v>
      </c>
      <c r="AR173" s="100">
        <f t="shared" ref="AR173:AR176" si="17">IF($AG$170=$AH$170, 0, IF(OR(AND(AO173 =0, AQ173 &gt;0), AND(AO173 ="NS", AP173&gt;0), AND(AO173 ="NS", AP173 =0, AQ173=0), AND(AO173="NA", AP173&lt;&gt;"NA") ), 1, IF(OR(AND(AQ173&gt;=2, AP173&lt;AO173), AND(AO173="NS", AP173=0, AQ173&gt;0), AP173=AO173 ), 0, 1)))</f>
        <v>0</v>
      </c>
      <c r="AT173" s="93" t="s">
        <v>948</v>
      </c>
      <c r="AU173" s="99">
        <f>COUNTIF(Q172:Q176, "NS")</f>
        <v>0</v>
      </c>
      <c r="AV173" s="99">
        <f t="shared" ref="AV173:BH173" si="18">COUNTIF(R172:R176, "NS")</f>
        <v>0</v>
      </c>
      <c r="AW173" s="99">
        <f t="shared" si="18"/>
        <v>0</v>
      </c>
      <c r="AX173" s="99">
        <f t="shared" si="18"/>
        <v>0</v>
      </c>
      <c r="AY173" s="99">
        <f t="shared" si="18"/>
        <v>0</v>
      </c>
      <c r="AZ173" s="99">
        <f t="shared" si="18"/>
        <v>0</v>
      </c>
      <c r="BA173" s="99">
        <f t="shared" si="18"/>
        <v>0</v>
      </c>
      <c r="BB173" s="99">
        <f t="shared" si="18"/>
        <v>0</v>
      </c>
      <c r="BC173" s="99">
        <f t="shared" si="18"/>
        <v>0</v>
      </c>
      <c r="BD173" s="99">
        <f t="shared" si="18"/>
        <v>0</v>
      </c>
      <c r="BE173" s="99">
        <f t="shared" si="18"/>
        <v>0</v>
      </c>
      <c r="BF173" s="99">
        <f t="shared" si="18"/>
        <v>0</v>
      </c>
      <c r="BG173" s="99">
        <f t="shared" si="18"/>
        <v>0</v>
      </c>
      <c r="BH173" s="99">
        <f t="shared" si="18"/>
        <v>0</v>
      </c>
    </row>
    <row r="174" spans="1:61" ht="15.05" customHeight="1">
      <c r="A174" s="187"/>
      <c r="B174" s="141"/>
      <c r="C174" s="194" t="s">
        <v>115</v>
      </c>
      <c r="D174" s="430" t="s">
        <v>116</v>
      </c>
      <c r="E174" s="431"/>
      <c r="F174" s="431"/>
      <c r="G174" s="431"/>
      <c r="H174" s="431"/>
      <c r="I174" s="431"/>
      <c r="J174" s="432"/>
      <c r="K174" s="293"/>
      <c r="L174" s="294"/>
      <c r="M174" s="293"/>
      <c r="N174" s="294"/>
      <c r="O174" s="293"/>
      <c r="P174" s="294"/>
      <c r="Q174" s="271"/>
      <c r="R174" s="271"/>
      <c r="S174" s="271"/>
      <c r="T174" s="271"/>
      <c r="U174" s="271"/>
      <c r="V174" s="271"/>
      <c r="W174" s="271"/>
      <c r="X174" s="271"/>
      <c r="Y174" s="271"/>
      <c r="Z174" s="271"/>
      <c r="AA174" s="271"/>
      <c r="AB174" s="271"/>
      <c r="AC174" s="271"/>
      <c r="AD174" s="271"/>
      <c r="AG174" s="93">
        <f t="shared" si="7"/>
        <v>0</v>
      </c>
      <c r="AH174" s="92">
        <f t="shared" si="8"/>
        <v>0</v>
      </c>
      <c r="AI174" s="92">
        <f t="shared" si="9"/>
        <v>0</v>
      </c>
      <c r="AJ174" s="92">
        <f t="shared" si="10"/>
        <v>0</v>
      </c>
      <c r="AK174" s="98">
        <f t="shared" si="11"/>
        <v>0</v>
      </c>
      <c r="AL174" s="99">
        <f t="shared" si="12"/>
        <v>0</v>
      </c>
      <c r="AM174" s="99">
        <f t="shared" si="13"/>
        <v>0</v>
      </c>
      <c r="AN174" s="100">
        <f t="shared" si="14"/>
        <v>0</v>
      </c>
      <c r="AO174" s="98">
        <f t="shared" si="15"/>
        <v>0</v>
      </c>
      <c r="AP174" s="99">
        <f>IF(COUNTIF(R174,"NA")+COUNTIF(T174,"NA")+COUNTIF(V174,"NA")+COUNTIF(X174,"NA")+COUNTIF(Z174,"NA")+COUNTIF(AB174,"NA")+COUNTIF(AD174,"NA")=COUNTA($R$171,$T$171,$V$171,$X$171,$Z$171,$AB$171,$AD$171),"NA",SUM(R174,T174,V174,X174,Z174,AB174,AD174))</f>
        <v>0</v>
      </c>
      <c r="AQ174" s="99">
        <f t="shared" si="16"/>
        <v>0</v>
      </c>
      <c r="AR174" s="100">
        <f t="shared" si="17"/>
        <v>0</v>
      </c>
      <c r="AT174" s="93" t="s">
        <v>944</v>
      </c>
      <c r="AU174" s="116">
        <f t="shared" ref="AU174:BA174" si="19">IF($AG$170=$AH$170, 0, IF(OR(AND(AU171 =0, AU173 &gt;0), AND(AU171 ="NS", AU172&gt;0), AND(AU171 ="NS", AU172 =0, AU173=0), AND(AU171="NA", AU172&lt;&gt;"NA"), AND(AU171&lt;&gt;"NA", AU172="NA")  ), 1, IF(OR(AND(AU173&gt;=2, AU172&lt;AU171), AND(AU171="NS", AU172=0, AU173&gt;0), AU172=AU171 ), 0, 1)))</f>
        <v>0</v>
      </c>
      <c r="AV174" s="116">
        <f t="shared" si="19"/>
        <v>0</v>
      </c>
      <c r="AW174" s="116">
        <f t="shared" si="19"/>
        <v>0</v>
      </c>
      <c r="AX174" s="116">
        <f t="shared" si="19"/>
        <v>0</v>
      </c>
      <c r="AY174" s="116">
        <f t="shared" si="19"/>
        <v>0</v>
      </c>
      <c r="AZ174" s="116">
        <f t="shared" si="19"/>
        <v>0</v>
      </c>
      <c r="BA174" s="116">
        <f t="shared" si="19"/>
        <v>0</v>
      </c>
      <c r="BB174" s="116">
        <f t="shared" ref="BB174:BH174" si="20">IF($AG$170=$AH$170, 0, IF(OR(AND(BB171 =0, BB173 &gt;0), AND(BB171 ="NS", BB172&gt;0), AND(BB171 ="NS", BB172 =0, BB173=0), AND(BB171="NA", BB172&lt;&gt;"NA"), AND(BB171&lt;&gt;"NA", BB172="NA")  ), 1, IF(OR(AND(BB173&gt;=2, BB172&lt;BB171), AND(BB171="NS", BB172=0, BB173&gt;0), BB172=BB171 ), 0, 1)))</f>
        <v>0</v>
      </c>
      <c r="BC174" s="116">
        <f t="shared" si="20"/>
        <v>0</v>
      </c>
      <c r="BD174" s="116">
        <f t="shared" si="20"/>
        <v>0</v>
      </c>
      <c r="BE174" s="116">
        <f t="shared" si="20"/>
        <v>0</v>
      </c>
      <c r="BF174" s="116">
        <f t="shared" si="20"/>
        <v>0</v>
      </c>
      <c r="BG174" s="116">
        <f t="shared" si="20"/>
        <v>0</v>
      </c>
      <c r="BH174" s="116">
        <f t="shared" si="20"/>
        <v>0</v>
      </c>
      <c r="BI174" s="128">
        <f>SUM(AU174:BH174)</f>
        <v>0</v>
      </c>
    </row>
    <row r="175" spans="1:61" ht="15.05" customHeight="1">
      <c r="A175" s="187"/>
      <c r="B175" s="141"/>
      <c r="C175" s="194" t="s">
        <v>117</v>
      </c>
      <c r="D175" s="430" t="s">
        <v>118</v>
      </c>
      <c r="E175" s="431"/>
      <c r="F175" s="431"/>
      <c r="G175" s="431"/>
      <c r="H175" s="431"/>
      <c r="I175" s="431"/>
      <c r="J175" s="432"/>
      <c r="K175" s="293"/>
      <c r="L175" s="294"/>
      <c r="M175" s="293"/>
      <c r="N175" s="294"/>
      <c r="O175" s="293"/>
      <c r="P175" s="294"/>
      <c r="Q175" s="271"/>
      <c r="R175" s="271"/>
      <c r="S175" s="271"/>
      <c r="T175" s="271"/>
      <c r="U175" s="271"/>
      <c r="V175" s="271"/>
      <c r="W175" s="271"/>
      <c r="X175" s="271"/>
      <c r="Y175" s="271"/>
      <c r="Z175" s="271"/>
      <c r="AA175" s="271"/>
      <c r="AB175" s="271"/>
      <c r="AC175" s="271"/>
      <c r="AD175" s="271"/>
      <c r="AG175" s="93">
        <f t="shared" si="7"/>
        <v>0</v>
      </c>
      <c r="AH175" s="92">
        <f t="shared" si="8"/>
        <v>0</v>
      </c>
      <c r="AI175" s="92">
        <f t="shared" si="9"/>
        <v>0</v>
      </c>
      <c r="AJ175" s="92">
        <f t="shared" si="10"/>
        <v>0</v>
      </c>
      <c r="AK175" s="98">
        <f t="shared" si="11"/>
        <v>0</v>
      </c>
      <c r="AL175" s="99">
        <f t="shared" si="12"/>
        <v>0</v>
      </c>
      <c r="AM175" s="99">
        <f t="shared" si="13"/>
        <v>0</v>
      </c>
      <c r="AN175" s="100">
        <f t="shared" si="14"/>
        <v>0</v>
      </c>
      <c r="AO175" s="98">
        <f t="shared" si="15"/>
        <v>0</v>
      </c>
      <c r="AP175" s="99">
        <f>IF(COUNTIF(R175,"NA")+COUNTIF(T175,"NA")+COUNTIF(V175,"NA")+COUNTIF(X175,"NA")+COUNTIF(Z175,"NA")+COUNTIF(AB175,"NA")+COUNTIF(AD175,"NA")=COUNTA($R$171,$T$171,$V$171,$X$171,$Z$171,$AB$171,$AD$171),"NA",SUM(R175,T175,V175,X175,Z175,AB175,AD175))</f>
        <v>0</v>
      </c>
      <c r="AQ175" s="99">
        <f t="shared" si="16"/>
        <v>0</v>
      </c>
      <c r="AR175" s="100">
        <f t="shared" si="17"/>
        <v>0</v>
      </c>
    </row>
    <row r="176" spans="1:61" ht="15.05" customHeight="1">
      <c r="A176" s="187"/>
      <c r="B176" s="141"/>
      <c r="C176" s="194" t="s">
        <v>119</v>
      </c>
      <c r="D176" s="430" t="s">
        <v>104</v>
      </c>
      <c r="E176" s="431"/>
      <c r="F176" s="431"/>
      <c r="G176" s="431"/>
      <c r="H176" s="431"/>
      <c r="I176" s="431"/>
      <c r="J176" s="432"/>
      <c r="K176" s="293"/>
      <c r="L176" s="294"/>
      <c r="M176" s="293"/>
      <c r="N176" s="294"/>
      <c r="O176" s="293"/>
      <c r="P176" s="294"/>
      <c r="Q176" s="271"/>
      <c r="R176" s="271"/>
      <c r="S176" s="271"/>
      <c r="T176" s="271"/>
      <c r="U176" s="271"/>
      <c r="V176" s="271"/>
      <c r="W176" s="271"/>
      <c r="X176" s="271"/>
      <c r="Y176" s="271"/>
      <c r="Z176" s="271"/>
      <c r="AA176" s="271"/>
      <c r="AB176" s="271"/>
      <c r="AC176" s="271"/>
      <c r="AD176" s="271"/>
      <c r="AG176" s="93">
        <f t="shared" si="7"/>
        <v>0</v>
      </c>
      <c r="AH176" s="92">
        <f t="shared" si="8"/>
        <v>0</v>
      </c>
      <c r="AI176" s="92">
        <f t="shared" si="9"/>
        <v>0</v>
      </c>
      <c r="AJ176" s="92">
        <f t="shared" si="10"/>
        <v>0</v>
      </c>
      <c r="AK176" s="98">
        <f t="shared" si="11"/>
        <v>0</v>
      </c>
      <c r="AL176" s="99">
        <f t="shared" si="12"/>
        <v>0</v>
      </c>
      <c r="AM176" s="99">
        <f t="shared" si="13"/>
        <v>0</v>
      </c>
      <c r="AN176" s="100">
        <f t="shared" si="14"/>
        <v>0</v>
      </c>
      <c r="AO176" s="98">
        <f t="shared" si="15"/>
        <v>0</v>
      </c>
      <c r="AP176" s="99">
        <f>IF(COUNTIF(R176,"NA")+COUNTIF(T176,"NA")+COUNTIF(V176,"NA")+COUNTIF(X176,"NA")+COUNTIF(Z176,"NA")+COUNTIF(AB176,"NA")+COUNTIF(AD176,"NA")=COUNTA($R$171,$T$171,$V$171,$X$171,$Z$171,$AB$171,$AD$171),"NA",SUM(R176,T176,V176,X176,Z176,AB176,AD176))</f>
        <v>0</v>
      </c>
      <c r="AQ176" s="99">
        <f t="shared" si="16"/>
        <v>0</v>
      </c>
      <c r="AR176" s="100">
        <f t="shared" si="17"/>
        <v>0</v>
      </c>
    </row>
    <row r="177" spans="1:60" ht="15.05" customHeight="1">
      <c r="A177" s="187"/>
      <c r="B177" s="141"/>
      <c r="C177" s="198"/>
      <c r="D177" s="199"/>
      <c r="E177" s="199"/>
      <c r="F177" s="199"/>
      <c r="G177" s="200"/>
      <c r="H177" s="200"/>
      <c r="I177" s="200"/>
      <c r="J177" s="201" t="s">
        <v>109</v>
      </c>
      <c r="K177" s="434">
        <f t="shared" ref="K177:AD177" si="21">IF(AND(SUM(K172:K176)=0,COUNTIF(K172:K176,"NS")&gt;0),"NS",
IF(AND(SUM(K172:K176)=0,COUNTIF(K172:K176,0)&gt;0),0,
IF(AND(SUM(K172:K176)=0,COUNTIF(K172:K176,"NA")&gt;0),"NA",
SUM(K172:K176))))</f>
        <v>0</v>
      </c>
      <c r="L177" s="436"/>
      <c r="M177" s="434">
        <f t="shared" si="21"/>
        <v>0</v>
      </c>
      <c r="N177" s="436"/>
      <c r="O177" s="434">
        <f t="shared" si="21"/>
        <v>0</v>
      </c>
      <c r="P177" s="436"/>
      <c r="Q177" s="164">
        <f t="shared" si="21"/>
        <v>0</v>
      </c>
      <c r="R177" s="164">
        <f t="shared" si="21"/>
        <v>0</v>
      </c>
      <c r="S177" s="164">
        <f t="shared" si="21"/>
        <v>0</v>
      </c>
      <c r="T177" s="164">
        <f t="shared" si="21"/>
        <v>0</v>
      </c>
      <c r="U177" s="164">
        <f t="shared" si="21"/>
        <v>0</v>
      </c>
      <c r="V177" s="164">
        <f t="shared" si="21"/>
        <v>0</v>
      </c>
      <c r="W177" s="164">
        <f t="shared" si="21"/>
        <v>0</v>
      </c>
      <c r="X177" s="164">
        <f t="shared" si="21"/>
        <v>0</v>
      </c>
      <c r="Y177" s="164">
        <f t="shared" si="21"/>
        <v>0</v>
      </c>
      <c r="Z177" s="164">
        <f t="shared" si="21"/>
        <v>0</v>
      </c>
      <c r="AA177" s="164">
        <f t="shared" si="21"/>
        <v>0</v>
      </c>
      <c r="AB177" s="164">
        <f t="shared" si="21"/>
        <v>0</v>
      </c>
      <c r="AC177" s="164">
        <f t="shared" si="21"/>
        <v>0</v>
      </c>
      <c r="AD177" s="164">
        <f t="shared" si="21"/>
        <v>0</v>
      </c>
      <c r="AJ177" s="202">
        <f>SUM(AJ172:AJ176)</f>
        <v>0</v>
      </c>
      <c r="AN177" s="202">
        <f>SUM(AN172:AN176)</f>
        <v>0</v>
      </c>
      <c r="AR177" s="202">
        <f>SUM(AR172:AR176)</f>
        <v>0</v>
      </c>
    </row>
    <row r="178" spans="1:60" ht="15.05" customHeight="1">
      <c r="A178" s="187"/>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J178" s="109">
        <f>SUM(AJ177,AN177,AR177)</f>
        <v>0</v>
      </c>
    </row>
    <row r="179" spans="1:60" ht="24.05" customHeight="1">
      <c r="A179" s="187"/>
      <c r="B179" s="141"/>
      <c r="C179" s="423" t="s">
        <v>187</v>
      </c>
      <c r="D179" s="423"/>
      <c r="E179" s="423"/>
      <c r="F179" s="423"/>
      <c r="G179" s="423"/>
      <c r="H179" s="423"/>
      <c r="I179" s="423"/>
      <c r="J179" s="423"/>
      <c r="K179" s="423"/>
      <c r="L179" s="423"/>
      <c r="M179" s="423"/>
      <c r="N179" s="423"/>
      <c r="O179" s="423"/>
      <c r="P179" s="423"/>
      <c r="Q179" s="423"/>
      <c r="R179" s="423"/>
      <c r="S179" s="423"/>
      <c r="T179" s="423"/>
      <c r="U179" s="423"/>
      <c r="V179" s="423"/>
      <c r="W179" s="423"/>
      <c r="X179" s="423"/>
      <c r="Y179" s="423"/>
      <c r="Z179" s="423"/>
      <c r="AA179" s="423"/>
      <c r="AB179" s="423"/>
      <c r="AC179" s="423"/>
      <c r="AD179" s="423"/>
    </row>
    <row r="180" spans="1:60" ht="60.05" customHeight="1">
      <c r="A180" s="187"/>
      <c r="B180" s="141"/>
      <c r="C180" s="424"/>
      <c r="D180" s="424"/>
      <c r="E180" s="424"/>
      <c r="F180" s="424"/>
      <c r="G180" s="424"/>
      <c r="H180" s="424"/>
      <c r="I180" s="424"/>
      <c r="J180" s="424"/>
      <c r="K180" s="424"/>
      <c r="L180" s="424"/>
      <c r="M180" s="424"/>
      <c r="N180" s="424"/>
      <c r="O180" s="424"/>
      <c r="P180" s="424"/>
      <c r="Q180" s="424"/>
      <c r="R180" s="424"/>
      <c r="S180" s="424"/>
      <c r="T180" s="424"/>
      <c r="U180" s="424"/>
      <c r="V180" s="424"/>
      <c r="W180" s="424"/>
      <c r="X180" s="424"/>
      <c r="Y180" s="424"/>
      <c r="Z180" s="424"/>
      <c r="AA180" s="424"/>
      <c r="AB180" s="424"/>
      <c r="AC180" s="424"/>
      <c r="AD180" s="424"/>
    </row>
    <row r="181" spans="1:60" ht="15.05" customHeight="1">
      <c r="A181" s="187"/>
      <c r="B181" s="141"/>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row>
    <row r="182" spans="1:60" ht="15.05" customHeight="1">
      <c r="A182" s="187"/>
      <c r="B182" s="366" t="str">
        <f>IF(AJ178=0,"","Error: verificar sumas por fila.")</f>
        <v/>
      </c>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row>
    <row r="183" spans="1:60" ht="15.05" customHeight="1">
      <c r="A183" s="187"/>
      <c r="B183" s="366" t="str">
        <f>IF(BI174=0,"","Error: verificar la consistencia con la pregunta 4.")</f>
        <v/>
      </c>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row>
    <row r="184" spans="1:60" ht="15.05" customHeight="1">
      <c r="A184" s="187"/>
      <c r="B184" s="367" t="str">
        <f>IF(OR(AG170=AH170,AG170=AI170),"","Error: debe completar toda la información requerida.")</f>
        <v/>
      </c>
      <c r="C184" s="367"/>
      <c r="D184" s="367"/>
      <c r="E184" s="367"/>
      <c r="F184" s="367"/>
      <c r="G184" s="367"/>
      <c r="H184" s="367"/>
      <c r="I184" s="367"/>
      <c r="J184" s="367"/>
      <c r="K184" s="367"/>
      <c r="L184" s="367"/>
      <c r="M184" s="367"/>
      <c r="N184" s="367"/>
      <c r="O184" s="367"/>
      <c r="P184" s="367"/>
      <c r="Q184" s="367"/>
      <c r="R184" s="367"/>
      <c r="S184" s="367"/>
      <c r="T184" s="367"/>
      <c r="U184" s="367"/>
      <c r="V184" s="367"/>
      <c r="W184" s="367"/>
      <c r="X184" s="367"/>
      <c r="Y184" s="367"/>
      <c r="Z184" s="367"/>
      <c r="AA184" s="367"/>
      <c r="AB184" s="367"/>
      <c r="AC184" s="367"/>
      <c r="AD184" s="367"/>
    </row>
    <row r="185" spans="1:60" ht="15.05" customHeight="1">
      <c r="A185" s="187"/>
      <c r="B185" s="141"/>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row>
    <row r="186" spans="1:60" ht="15.05" customHeight="1">
      <c r="A186" s="187"/>
      <c r="B186" s="141"/>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row>
    <row r="187" spans="1:60" ht="24.05" customHeight="1">
      <c r="A187" s="186" t="s">
        <v>110</v>
      </c>
      <c r="B187" s="499" t="s">
        <v>470</v>
      </c>
      <c r="C187" s="499"/>
      <c r="D187" s="499"/>
      <c r="E187" s="499"/>
      <c r="F187" s="499"/>
      <c r="G187" s="499"/>
      <c r="H187" s="499"/>
      <c r="I187" s="499"/>
      <c r="J187" s="499"/>
      <c r="K187" s="499"/>
      <c r="L187" s="499"/>
      <c r="M187" s="499"/>
      <c r="N187" s="499"/>
      <c r="O187" s="499"/>
      <c r="P187" s="499"/>
      <c r="Q187" s="499"/>
      <c r="R187" s="499"/>
      <c r="S187" s="499"/>
      <c r="T187" s="499"/>
      <c r="U187" s="499"/>
      <c r="V187" s="499"/>
      <c r="W187" s="499"/>
      <c r="X187" s="499"/>
      <c r="Y187" s="499"/>
      <c r="Z187" s="499"/>
      <c r="AA187" s="499"/>
      <c r="AB187" s="499"/>
      <c r="AC187" s="499"/>
      <c r="AD187" s="499"/>
    </row>
    <row r="188" spans="1:60" ht="36" customHeight="1">
      <c r="A188" s="187"/>
      <c r="B188" s="141"/>
      <c r="C188" s="422" t="s">
        <v>619</v>
      </c>
      <c r="D188" s="422"/>
      <c r="E188" s="422"/>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row>
    <row r="189" spans="1:60" ht="15.05" customHeight="1">
      <c r="A189" s="187"/>
      <c r="B189" s="141"/>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row>
    <row r="190" spans="1:60" ht="36" customHeight="1">
      <c r="A190" s="187"/>
      <c r="B190" s="141"/>
      <c r="C190" s="500" t="s">
        <v>474</v>
      </c>
      <c r="D190" s="501"/>
      <c r="E190" s="501"/>
      <c r="F190" s="501"/>
      <c r="G190" s="501"/>
      <c r="H190" s="501"/>
      <c r="I190" s="501"/>
      <c r="J190" s="502"/>
      <c r="K190" s="435" t="s">
        <v>469</v>
      </c>
      <c r="L190" s="435"/>
      <c r="M190" s="435"/>
      <c r="N190" s="435"/>
      <c r="O190" s="435"/>
      <c r="P190" s="435"/>
      <c r="Q190" s="435"/>
      <c r="R190" s="435"/>
      <c r="S190" s="435"/>
      <c r="T190" s="435"/>
      <c r="U190" s="435"/>
      <c r="V190" s="435"/>
      <c r="W190" s="435"/>
      <c r="X190" s="435"/>
      <c r="Y190" s="435"/>
      <c r="Z190" s="435"/>
      <c r="AA190" s="435"/>
      <c r="AB190" s="435"/>
      <c r="AC190" s="435"/>
      <c r="AD190" s="436"/>
      <c r="AG190" s="91" t="s">
        <v>936</v>
      </c>
      <c r="AH190" s="92" t="s">
        <v>937</v>
      </c>
      <c r="AI190" s="92" t="s">
        <v>938</v>
      </c>
      <c r="AT190" s="93" t="s">
        <v>956</v>
      </c>
      <c r="AU190" s="374" t="s">
        <v>102</v>
      </c>
      <c r="AV190" s="375"/>
      <c r="AW190" s="374" t="s">
        <v>24</v>
      </c>
      <c r="AX190" s="375"/>
      <c r="AY190" s="374" t="s">
        <v>49</v>
      </c>
      <c r="AZ190" s="375"/>
      <c r="BA190" s="374" t="s">
        <v>103</v>
      </c>
      <c r="BB190" s="375"/>
      <c r="BC190" s="374" t="s">
        <v>71</v>
      </c>
      <c r="BD190" s="375"/>
      <c r="BE190" s="374" t="s">
        <v>50</v>
      </c>
      <c r="BF190" s="375"/>
      <c r="BG190" s="374" t="s">
        <v>468</v>
      </c>
      <c r="BH190" s="375"/>
    </row>
    <row r="191" spans="1:60" ht="114.05" customHeight="1">
      <c r="A191" s="187"/>
      <c r="B191" s="141"/>
      <c r="C191" s="503"/>
      <c r="D191" s="504"/>
      <c r="E191" s="504"/>
      <c r="F191" s="504"/>
      <c r="G191" s="504"/>
      <c r="H191" s="504"/>
      <c r="I191" s="504"/>
      <c r="J191" s="505"/>
      <c r="K191" s="436" t="s">
        <v>101</v>
      </c>
      <c r="L191" s="369"/>
      <c r="M191" s="370" t="s">
        <v>106</v>
      </c>
      <c r="N191" s="370"/>
      <c r="O191" s="370" t="s">
        <v>108</v>
      </c>
      <c r="P191" s="370"/>
      <c r="Q191" s="374" t="s">
        <v>102</v>
      </c>
      <c r="R191" s="375"/>
      <c r="S191" s="374" t="s">
        <v>24</v>
      </c>
      <c r="T191" s="375"/>
      <c r="U191" s="374" t="s">
        <v>49</v>
      </c>
      <c r="V191" s="375"/>
      <c r="W191" s="374" t="s">
        <v>103</v>
      </c>
      <c r="X191" s="375"/>
      <c r="Y191" s="374" t="s">
        <v>71</v>
      </c>
      <c r="Z191" s="375"/>
      <c r="AA191" s="374" t="s">
        <v>50</v>
      </c>
      <c r="AB191" s="375"/>
      <c r="AC191" s="374" t="s">
        <v>468</v>
      </c>
      <c r="AD191" s="375"/>
      <c r="AG191" s="91">
        <f>COUNTBLANK(K193:AD197)</f>
        <v>100</v>
      </c>
      <c r="AH191" s="92">
        <v>100</v>
      </c>
      <c r="AI191" s="92">
        <v>15</v>
      </c>
      <c r="AK191" s="93" t="s">
        <v>939</v>
      </c>
      <c r="AP191" s="93" t="s">
        <v>940</v>
      </c>
      <c r="AT191" s="105"/>
      <c r="AU191" s="197" t="s">
        <v>106</v>
      </c>
      <c r="AV191" s="197" t="s">
        <v>108</v>
      </c>
      <c r="AW191" s="197" t="s">
        <v>106</v>
      </c>
      <c r="AX191" s="197" t="s">
        <v>108</v>
      </c>
      <c r="AY191" s="197" t="s">
        <v>106</v>
      </c>
      <c r="AZ191" s="197" t="s">
        <v>108</v>
      </c>
      <c r="BA191" s="197" t="s">
        <v>106</v>
      </c>
      <c r="BB191" s="197" t="s">
        <v>108</v>
      </c>
      <c r="BC191" s="197" t="s">
        <v>106</v>
      </c>
      <c r="BD191" s="197" t="s">
        <v>108</v>
      </c>
      <c r="BE191" s="197" t="s">
        <v>106</v>
      </c>
      <c r="BF191" s="197" t="s">
        <v>108</v>
      </c>
      <c r="BG191" s="197" t="s">
        <v>106</v>
      </c>
      <c r="BH191" s="197" t="s">
        <v>108</v>
      </c>
    </row>
    <row r="192" spans="1:60" ht="47.95" customHeight="1">
      <c r="A192" s="187"/>
      <c r="B192" s="141"/>
      <c r="C192" s="506"/>
      <c r="D192" s="507"/>
      <c r="E192" s="507"/>
      <c r="F192" s="507"/>
      <c r="G192" s="507"/>
      <c r="H192" s="507"/>
      <c r="I192" s="507"/>
      <c r="J192" s="508"/>
      <c r="K192" s="436"/>
      <c r="L192" s="369"/>
      <c r="M192" s="370"/>
      <c r="N192" s="370"/>
      <c r="O192" s="370"/>
      <c r="P192" s="370"/>
      <c r="Q192" s="197" t="s">
        <v>106</v>
      </c>
      <c r="R192" s="197" t="s">
        <v>108</v>
      </c>
      <c r="S192" s="197" t="s">
        <v>106</v>
      </c>
      <c r="T192" s="197" t="s">
        <v>108</v>
      </c>
      <c r="U192" s="197" t="s">
        <v>106</v>
      </c>
      <c r="V192" s="197" t="s">
        <v>108</v>
      </c>
      <c r="W192" s="197" t="s">
        <v>106</v>
      </c>
      <c r="X192" s="197" t="s">
        <v>108</v>
      </c>
      <c r="Y192" s="197" t="s">
        <v>106</v>
      </c>
      <c r="Z192" s="197" t="s">
        <v>108</v>
      </c>
      <c r="AA192" s="197" t="s">
        <v>106</v>
      </c>
      <c r="AB192" s="197" t="s">
        <v>108</v>
      </c>
      <c r="AC192" s="197" t="s">
        <v>106</v>
      </c>
      <c r="AD192" s="197" t="s">
        <v>108</v>
      </c>
      <c r="AG192" s="94" t="s">
        <v>941</v>
      </c>
      <c r="AH192" s="95" t="s">
        <v>942</v>
      </c>
      <c r="AI192" s="95" t="s">
        <v>943</v>
      </c>
      <c r="AJ192" s="95" t="s">
        <v>944</v>
      </c>
      <c r="AK192" s="96" t="s">
        <v>941</v>
      </c>
      <c r="AL192" s="97" t="s">
        <v>945</v>
      </c>
      <c r="AM192" s="97" t="s">
        <v>946</v>
      </c>
      <c r="AN192" s="97" t="s">
        <v>947</v>
      </c>
      <c r="AO192" s="96" t="s">
        <v>941</v>
      </c>
      <c r="AP192" s="97" t="s">
        <v>945</v>
      </c>
      <c r="AQ192" s="97" t="s">
        <v>946</v>
      </c>
      <c r="AR192" s="97" t="s">
        <v>947</v>
      </c>
      <c r="AT192" s="117" t="s">
        <v>941</v>
      </c>
      <c r="AU192" s="98">
        <f>$S$149</f>
        <v>0</v>
      </c>
      <c r="AV192" s="98">
        <f>$Y$149</f>
        <v>0</v>
      </c>
      <c r="AW192" s="98">
        <f>$S$150</f>
        <v>0</v>
      </c>
      <c r="AX192" s="98">
        <f>$Y$150</f>
        <v>0</v>
      </c>
      <c r="AY192" s="98">
        <f>$S$151</f>
        <v>0</v>
      </c>
      <c r="AZ192" s="98">
        <f>$Y$151</f>
        <v>0</v>
      </c>
      <c r="BA192" s="98">
        <f>$S$152</f>
        <v>0</v>
      </c>
      <c r="BB192" s="98">
        <f>$Y$152</f>
        <v>0</v>
      </c>
      <c r="BC192" s="98">
        <f>$S$153</f>
        <v>0</v>
      </c>
      <c r="BD192" s="98">
        <f>$Y$153</f>
        <v>0</v>
      </c>
      <c r="BE192" s="98">
        <f>$S$154</f>
        <v>0</v>
      </c>
      <c r="BF192" s="98">
        <f>$Y$154</f>
        <v>0</v>
      </c>
      <c r="BG192" s="98">
        <f>$S$155</f>
        <v>0</v>
      </c>
      <c r="BH192" s="98">
        <f>$Y$155</f>
        <v>0</v>
      </c>
    </row>
    <row r="193" spans="1:61" ht="47.95" customHeight="1">
      <c r="A193" s="187"/>
      <c r="B193" s="141"/>
      <c r="C193" s="204" t="s">
        <v>105</v>
      </c>
      <c r="D193" s="516" t="s">
        <v>734</v>
      </c>
      <c r="E193" s="517"/>
      <c r="F193" s="517"/>
      <c r="G193" s="517"/>
      <c r="H193" s="517"/>
      <c r="I193" s="517"/>
      <c r="J193" s="518"/>
      <c r="K193" s="293"/>
      <c r="L193" s="294"/>
      <c r="M193" s="293"/>
      <c r="N193" s="294"/>
      <c r="O193" s="293"/>
      <c r="P193" s="294"/>
      <c r="Q193" s="271"/>
      <c r="R193" s="271"/>
      <c r="S193" s="271"/>
      <c r="T193" s="271"/>
      <c r="U193" s="271"/>
      <c r="V193" s="271"/>
      <c r="W193" s="271"/>
      <c r="X193" s="271"/>
      <c r="Y193" s="271"/>
      <c r="Z193" s="271"/>
      <c r="AA193" s="271"/>
      <c r="AB193" s="271"/>
      <c r="AC193" s="271"/>
      <c r="AD193" s="271"/>
      <c r="AG193" s="93">
        <f>K193</f>
        <v>0</v>
      </c>
      <c r="AH193" s="92">
        <f>IF(COUNTIF(M193:P193,"NA")=2,"NA",SUM(M193:P193))</f>
        <v>0</v>
      </c>
      <c r="AI193" s="92">
        <f>COUNTIF(M193:P193, "NS")</f>
        <v>0</v>
      </c>
      <c r="AJ193" s="92">
        <f>IF($AG$191 = $AH$191, 0, IF(OR(AND(AG193 = 0, AI193 &gt; 0), AND(AG193 = "NS", AH193 &gt; 0), AND(AG193 = "NS", AI193 = 0, AH193 =0), AND(AG193="NA", AH193&lt;&gt;"NA")), 1, IF(OR(AND(AG193 &gt; 0, AI193 = 2), AND(AG193 = "NS", AI193 = 2), AND(AG193 = "NS", AH193 = 0, AI193 &gt; 0), AG193 = AH193), 0, 1)))</f>
        <v>0</v>
      </c>
      <c r="AK193" s="98">
        <f>IF(M193="",0,M193)</f>
        <v>0</v>
      </c>
      <c r="AL193" s="99">
        <f>IF(COUNTIF(Q193,"NA")+COUNTIF(S193,"NA")+COUNTIF(U193,"NA")+COUNTIF(W193,"NA")+COUNTIF(Y193,"NA")+COUNTIF(AA193,"NA")+COUNTIF(AC193,"NA")=COUNTA($Q$192,$S$192,$U$192,$W$192,$Y$192,$AA$192,$AC$192),"NA",SUM(Q193,S193,U193,W193,Y193,AA193,AC193))</f>
        <v>0</v>
      </c>
      <c r="AM193" s="99">
        <f>COUNTIF(Q193, "NS")+COUNTIF(S193, "NS")+COUNTIF(U193, "NS")+COUNTIF(W193, "NS")+COUNTIF(Y193, "NS")+COUNTIF(AA193, "NS")+COUNTIF(AC193, "NS")</f>
        <v>0</v>
      </c>
      <c r="AN193" s="100">
        <f>IF($AG$191=$AH$191, 0, IF(OR(AND(AK193 =0, AM193 &gt;0), AND(AK193 ="NS", AL193&gt;0), AND(AK193 ="NS", AL193 =0, AM193=0), AND(AK193="NA", AL193&lt;&gt;"NA") ), 1, IF(OR(AND(AM193&gt;=2, AL193&lt;AK193), AND(AK193="NS", AL193=0, AM193&gt;0), AL193=AK193 ), 0, 1)))</f>
        <v>0</v>
      </c>
      <c r="AO193" s="98">
        <f>IF(O193="",0,O193)</f>
        <v>0</v>
      </c>
      <c r="AP193" s="99">
        <f>IF(COUNTIF(R193,"NA")+COUNTIF(T193,"NA")+COUNTIF(V193,"NA")+COUNTIF(X193,"NA")+COUNTIF(Z193,"NA")+COUNTIF(AB193,"NA")+COUNTIF(AD193,"NA")=COUNTA($R$192,$T$192,$V$192,$X$192,$Z$192,$AB$192,$AD$192),"NA",SUM(R193,T193,V193,X193,Z193,AB193,AD193))</f>
        <v>0</v>
      </c>
      <c r="AQ193" s="99">
        <f>COUNTIF(R193, "NS")+COUNTIF(T193, "NS")+COUNTIF(V193, "NS")+COUNTIF(X193, "NS")+COUNTIF(Z193, "NS")+COUNTIF(AB193, "NS")+COUNTIF(AD193, "NS")</f>
        <v>0</v>
      </c>
      <c r="AR193" s="100">
        <f>IF($AG$191=$AH$191, 0, IF(OR(AND(AO193 =0, AQ193 &gt;0), AND(AO193 ="NS", AP193&gt;0), AND(AO193 ="NS", AP193 =0, AQ193=0), AND(AO193="NA", AP193&lt;&gt;"NA") ), 1, IF(OR(AND(AQ193&gt;=2, AP193&lt;AO193), AND(AO193="NS", AP193=0, AQ193&gt;0), AP193=AO193 ), 0, 1)))</f>
        <v>0</v>
      </c>
      <c r="AT193" s="93" t="s">
        <v>949</v>
      </c>
      <c r="AU193" s="99">
        <f t="shared" ref="AU193:BH193" si="22">IF(AND(COUNTA(Q193:Q197)&lt;&gt;0,COUNTIF(Q193:Q197,"NA")=COUNTA(Q193:Q197)),"NA",SUM(Q193:Q197))</f>
        <v>0</v>
      </c>
      <c r="AV193" s="99">
        <f t="shared" si="22"/>
        <v>0</v>
      </c>
      <c r="AW193" s="99">
        <f t="shared" si="22"/>
        <v>0</v>
      </c>
      <c r="AX193" s="99">
        <f t="shared" si="22"/>
        <v>0</v>
      </c>
      <c r="AY193" s="99">
        <f t="shared" si="22"/>
        <v>0</v>
      </c>
      <c r="AZ193" s="99">
        <f t="shared" si="22"/>
        <v>0</v>
      </c>
      <c r="BA193" s="99">
        <f t="shared" si="22"/>
        <v>0</v>
      </c>
      <c r="BB193" s="99">
        <f t="shared" si="22"/>
        <v>0</v>
      </c>
      <c r="BC193" s="99">
        <f t="shared" si="22"/>
        <v>0</v>
      </c>
      <c r="BD193" s="99">
        <f t="shared" si="22"/>
        <v>0</v>
      </c>
      <c r="BE193" s="99">
        <f t="shared" si="22"/>
        <v>0</v>
      </c>
      <c r="BF193" s="99">
        <f t="shared" si="22"/>
        <v>0</v>
      </c>
      <c r="BG193" s="99">
        <f t="shared" si="22"/>
        <v>0</v>
      </c>
      <c r="BH193" s="99">
        <f t="shared" si="22"/>
        <v>0</v>
      </c>
    </row>
    <row r="194" spans="1:61" ht="36" customHeight="1">
      <c r="A194" s="187"/>
      <c r="B194" s="141"/>
      <c r="C194" s="205" t="s">
        <v>107</v>
      </c>
      <c r="D194" s="396" t="s">
        <v>471</v>
      </c>
      <c r="E194" s="397"/>
      <c r="F194" s="397"/>
      <c r="G194" s="397"/>
      <c r="H194" s="397"/>
      <c r="I194" s="397"/>
      <c r="J194" s="398"/>
      <c r="K194" s="293"/>
      <c r="L194" s="294"/>
      <c r="M194" s="293"/>
      <c r="N194" s="294"/>
      <c r="O194" s="293"/>
      <c r="P194" s="294"/>
      <c r="Q194" s="271"/>
      <c r="R194" s="271"/>
      <c r="S194" s="271"/>
      <c r="T194" s="271"/>
      <c r="U194" s="271"/>
      <c r="V194" s="271"/>
      <c r="W194" s="271"/>
      <c r="X194" s="271"/>
      <c r="Y194" s="271"/>
      <c r="Z194" s="271"/>
      <c r="AA194" s="271"/>
      <c r="AB194" s="271"/>
      <c r="AC194" s="271"/>
      <c r="AD194" s="271"/>
      <c r="AG194" s="93">
        <f t="shared" ref="AG194:AG197" si="23">K194</f>
        <v>0</v>
      </c>
      <c r="AH194" s="92">
        <f t="shared" ref="AH194:AH197" si="24">IF(COUNTIF(M194:P194,"NA")=2,"NA",SUM(M194:P194))</f>
        <v>0</v>
      </c>
      <c r="AI194" s="92">
        <f t="shared" ref="AI194:AI197" si="25">COUNTIF(M194:P194, "NS")</f>
        <v>0</v>
      </c>
      <c r="AJ194" s="92">
        <f t="shared" ref="AJ194:AJ197" si="26">IF($AG$191 = $AH$191, 0, IF(OR(AND(AG194 = 0, AI194 &gt; 0), AND(AG194 = "NS", AH194 &gt; 0), AND(AG194 = "NS", AI194 = 0, AH194 =0), AND(AG194="NA", AH194&lt;&gt;"NA")), 1, IF(OR(AND(AG194 &gt; 0, AI194 = 2), AND(AG194 = "NS", AI194 = 2), AND(AG194 = "NS", AH194 = 0, AI194 &gt; 0), AG194 = AH194), 0, 1)))</f>
        <v>0</v>
      </c>
      <c r="AK194" s="98">
        <f t="shared" ref="AK194:AK197" si="27">IF(M194="",0,M194)</f>
        <v>0</v>
      </c>
      <c r="AL194" s="99">
        <f t="shared" ref="AL194:AL197" si="28">IF(COUNTIF(Q194,"NA")+COUNTIF(S194,"NA")+COUNTIF(U194,"NA")+COUNTIF(W194,"NA")+COUNTIF(Y194,"NA")+COUNTIF(AA194,"NA")+COUNTIF(AC194,"NA")=COUNTA($Q$192,$S$192,$U$192,$W$192,$Y$192,$AA$192,$AC$192),"NA",SUM(Q194,S194,U194,W194,Y194,AA194,AC194))</f>
        <v>0</v>
      </c>
      <c r="AM194" s="99">
        <f t="shared" ref="AM194:AM197" si="29">COUNTIF(Q194, "NS")+COUNTIF(S194, "NS")+COUNTIF(U194, "NS")+COUNTIF(W194, "NS")+COUNTIF(Y194, "NS")+COUNTIF(AA194, "NS")+COUNTIF(AC194, "NS")</f>
        <v>0</v>
      </c>
      <c r="AN194" s="100">
        <f t="shared" ref="AN194:AN197" si="30">IF($AG$191=$AH$191, 0, IF(OR(AND(AK194 =0, AM194 &gt;0), AND(AK194 ="NS", AL194&gt;0), AND(AK194 ="NS", AL194 =0, AM194=0), AND(AK194="NA", AL194&lt;&gt;"NA") ), 1, IF(OR(AND(AM194&gt;=2, AL194&lt;AK194), AND(AK194="NS", AL194=0, AM194&gt;0), AL194=AK194 ), 0, 1)))</f>
        <v>0</v>
      </c>
      <c r="AO194" s="98">
        <f t="shared" ref="AO194:AO197" si="31">IF(O194="",0,O194)</f>
        <v>0</v>
      </c>
      <c r="AP194" s="99">
        <f t="shared" ref="AP194:AP197" si="32">IF(COUNTIF(R194,"NA")+COUNTIF(T194,"NA")+COUNTIF(V194,"NA")+COUNTIF(X194,"NA")+COUNTIF(Z194,"NA")+COUNTIF(AB194,"NA")+COUNTIF(AD194,"NA")=COUNTA($R$192,$T$192,$V$192,$X$192,$Z$192,$AB$192,$AD$192),"NA",SUM(R194,T194,V194,X194,Z194,AB194,AD194))</f>
        <v>0</v>
      </c>
      <c r="AQ194" s="99">
        <f t="shared" ref="AQ194:AQ197" si="33">COUNTIF(R194, "NS")+COUNTIF(T194, "NS")+COUNTIF(V194, "NS")+COUNTIF(X194, "NS")+COUNTIF(Z194, "NS")+COUNTIF(AB194, "NS")+COUNTIF(AD194, "NS")</f>
        <v>0</v>
      </c>
      <c r="AR194" s="100">
        <f t="shared" ref="AR194:AR197" si="34">IF($AG$191=$AH$191, 0, IF(OR(AND(AO194 =0, AQ194 &gt;0), AND(AO194 ="NS", AP194&gt;0), AND(AO194 ="NS", AP194 =0, AQ194=0), AND(AO194="NA", AP194&lt;&gt;"NA") ), 1, IF(OR(AND(AQ194&gt;=2, AP194&lt;AO194), AND(AO194="NS", AP194=0, AQ194&gt;0), AP194=AO194 ), 0, 1)))</f>
        <v>0</v>
      </c>
      <c r="AT194" s="93" t="s">
        <v>948</v>
      </c>
      <c r="AU194" s="99">
        <f t="shared" ref="AU194:BH194" si="35">COUNTIF(Q193:Q197, "NS")</f>
        <v>0</v>
      </c>
      <c r="AV194" s="99">
        <f t="shared" si="35"/>
        <v>0</v>
      </c>
      <c r="AW194" s="99">
        <f t="shared" si="35"/>
        <v>0</v>
      </c>
      <c r="AX194" s="99">
        <f t="shared" si="35"/>
        <v>0</v>
      </c>
      <c r="AY194" s="99">
        <f t="shared" si="35"/>
        <v>0</v>
      </c>
      <c r="AZ194" s="99">
        <f t="shared" si="35"/>
        <v>0</v>
      </c>
      <c r="BA194" s="99">
        <f t="shared" si="35"/>
        <v>0</v>
      </c>
      <c r="BB194" s="99">
        <f t="shared" si="35"/>
        <v>0</v>
      </c>
      <c r="BC194" s="99">
        <f t="shared" si="35"/>
        <v>0</v>
      </c>
      <c r="BD194" s="99">
        <f t="shared" si="35"/>
        <v>0</v>
      </c>
      <c r="BE194" s="99">
        <f t="shared" si="35"/>
        <v>0</v>
      </c>
      <c r="BF194" s="99">
        <f t="shared" si="35"/>
        <v>0</v>
      </c>
      <c r="BG194" s="99">
        <f t="shared" si="35"/>
        <v>0</v>
      </c>
      <c r="BH194" s="99">
        <f t="shared" si="35"/>
        <v>0</v>
      </c>
    </row>
    <row r="195" spans="1:61" ht="24.05" customHeight="1">
      <c r="A195" s="187"/>
      <c r="B195" s="141"/>
      <c r="C195" s="205" t="s">
        <v>115</v>
      </c>
      <c r="D195" s="396" t="s">
        <v>735</v>
      </c>
      <c r="E195" s="397"/>
      <c r="F195" s="397"/>
      <c r="G195" s="397"/>
      <c r="H195" s="397"/>
      <c r="I195" s="397"/>
      <c r="J195" s="398"/>
      <c r="K195" s="293"/>
      <c r="L195" s="294"/>
      <c r="M195" s="293"/>
      <c r="N195" s="294"/>
      <c r="O195" s="293"/>
      <c r="P195" s="294"/>
      <c r="Q195" s="271"/>
      <c r="R195" s="271"/>
      <c r="S195" s="271"/>
      <c r="T195" s="271"/>
      <c r="U195" s="271"/>
      <c r="V195" s="271"/>
      <c r="W195" s="271"/>
      <c r="X195" s="271"/>
      <c r="Y195" s="271"/>
      <c r="Z195" s="271"/>
      <c r="AA195" s="271"/>
      <c r="AB195" s="271"/>
      <c r="AC195" s="271"/>
      <c r="AD195" s="271"/>
      <c r="AG195" s="93">
        <f t="shared" si="23"/>
        <v>0</v>
      </c>
      <c r="AH195" s="92">
        <f t="shared" si="24"/>
        <v>0</v>
      </c>
      <c r="AI195" s="92">
        <f t="shared" si="25"/>
        <v>0</v>
      </c>
      <c r="AJ195" s="92">
        <f t="shared" si="26"/>
        <v>0</v>
      </c>
      <c r="AK195" s="98">
        <f t="shared" si="27"/>
        <v>0</v>
      </c>
      <c r="AL195" s="99">
        <f t="shared" si="28"/>
        <v>0</v>
      </c>
      <c r="AM195" s="99">
        <f t="shared" si="29"/>
        <v>0</v>
      </c>
      <c r="AN195" s="100">
        <f t="shared" si="30"/>
        <v>0</v>
      </c>
      <c r="AO195" s="98">
        <f t="shared" si="31"/>
        <v>0</v>
      </c>
      <c r="AP195" s="99">
        <f t="shared" si="32"/>
        <v>0</v>
      </c>
      <c r="AQ195" s="99">
        <f t="shared" si="33"/>
        <v>0</v>
      </c>
      <c r="AR195" s="100">
        <f t="shared" si="34"/>
        <v>0</v>
      </c>
      <c r="AT195" s="93" t="s">
        <v>944</v>
      </c>
      <c r="AU195" s="116">
        <f t="shared" ref="AU195:BH195" si="36">IF($AG$191=$AH$191, 0, IF(OR(AND(AU192 =0, AU194 &gt;0), AND(AU192 ="NS", AU193&gt;0), AND(AU192 ="NS", AU193 =0, AU194=0), AND(AU192="NA", AU193&lt;&gt;"NA"), AND(AU192&lt;&gt;"NA", AU193="NA")  ), 1, IF(OR(AND(AU194&gt;=2, AU193&lt;AU192), AND(AU192="NS", AU193=0, AU194&gt;0), AU193=AU192 ), 0, 1)))</f>
        <v>0</v>
      </c>
      <c r="AV195" s="116">
        <f t="shared" si="36"/>
        <v>0</v>
      </c>
      <c r="AW195" s="116">
        <f t="shared" si="36"/>
        <v>0</v>
      </c>
      <c r="AX195" s="116">
        <f t="shared" si="36"/>
        <v>0</v>
      </c>
      <c r="AY195" s="116">
        <f t="shared" si="36"/>
        <v>0</v>
      </c>
      <c r="AZ195" s="116">
        <f t="shared" si="36"/>
        <v>0</v>
      </c>
      <c r="BA195" s="116">
        <f t="shared" si="36"/>
        <v>0</v>
      </c>
      <c r="BB195" s="116">
        <f t="shared" si="36"/>
        <v>0</v>
      </c>
      <c r="BC195" s="116">
        <f t="shared" si="36"/>
        <v>0</v>
      </c>
      <c r="BD195" s="116">
        <f t="shared" si="36"/>
        <v>0</v>
      </c>
      <c r="BE195" s="116">
        <f t="shared" si="36"/>
        <v>0</v>
      </c>
      <c r="BF195" s="116">
        <f t="shared" si="36"/>
        <v>0</v>
      </c>
      <c r="BG195" s="116">
        <f t="shared" si="36"/>
        <v>0</v>
      </c>
      <c r="BH195" s="116">
        <f t="shared" si="36"/>
        <v>0</v>
      </c>
      <c r="BI195" s="128">
        <f>SUM(AU195:BH195)</f>
        <v>0</v>
      </c>
    </row>
    <row r="196" spans="1:61" ht="24.05" customHeight="1">
      <c r="A196" s="187"/>
      <c r="B196" s="141"/>
      <c r="C196" s="205" t="s">
        <v>117</v>
      </c>
      <c r="D196" s="396" t="s">
        <v>472</v>
      </c>
      <c r="E196" s="397"/>
      <c r="F196" s="397"/>
      <c r="G196" s="397"/>
      <c r="H196" s="397"/>
      <c r="I196" s="397"/>
      <c r="J196" s="398"/>
      <c r="K196" s="293"/>
      <c r="L196" s="294"/>
      <c r="M196" s="293"/>
      <c r="N196" s="294"/>
      <c r="O196" s="293"/>
      <c r="P196" s="294"/>
      <c r="Q196" s="271"/>
      <c r="R196" s="271"/>
      <c r="S196" s="271"/>
      <c r="T196" s="271"/>
      <c r="U196" s="271"/>
      <c r="V196" s="271"/>
      <c r="W196" s="271"/>
      <c r="X196" s="271"/>
      <c r="Y196" s="271"/>
      <c r="Z196" s="271"/>
      <c r="AA196" s="271"/>
      <c r="AB196" s="271"/>
      <c r="AC196" s="271"/>
      <c r="AD196" s="271"/>
      <c r="AG196" s="93">
        <f t="shared" si="23"/>
        <v>0</v>
      </c>
      <c r="AH196" s="92">
        <f t="shared" si="24"/>
        <v>0</v>
      </c>
      <c r="AI196" s="92">
        <f t="shared" si="25"/>
        <v>0</v>
      </c>
      <c r="AJ196" s="92">
        <f t="shared" si="26"/>
        <v>0</v>
      </c>
      <c r="AK196" s="98">
        <f t="shared" si="27"/>
        <v>0</v>
      </c>
      <c r="AL196" s="99">
        <f t="shared" si="28"/>
        <v>0</v>
      </c>
      <c r="AM196" s="99">
        <f t="shared" si="29"/>
        <v>0</v>
      </c>
      <c r="AN196" s="100">
        <f t="shared" si="30"/>
        <v>0</v>
      </c>
      <c r="AO196" s="98">
        <f t="shared" si="31"/>
        <v>0</v>
      </c>
      <c r="AP196" s="99">
        <f t="shared" si="32"/>
        <v>0</v>
      </c>
      <c r="AQ196" s="99">
        <f t="shared" si="33"/>
        <v>0</v>
      </c>
      <c r="AR196" s="100">
        <f t="shared" si="34"/>
        <v>0</v>
      </c>
    </row>
    <row r="197" spans="1:61" ht="15.05" customHeight="1">
      <c r="A197" s="187"/>
      <c r="B197" s="141"/>
      <c r="C197" s="205" t="s">
        <v>119</v>
      </c>
      <c r="D197" s="396" t="s">
        <v>473</v>
      </c>
      <c r="E197" s="397"/>
      <c r="F197" s="397"/>
      <c r="G197" s="397"/>
      <c r="H197" s="397"/>
      <c r="I197" s="397"/>
      <c r="J197" s="398"/>
      <c r="K197" s="293"/>
      <c r="L197" s="294"/>
      <c r="M197" s="293"/>
      <c r="N197" s="294"/>
      <c r="O197" s="293"/>
      <c r="P197" s="294"/>
      <c r="Q197" s="271"/>
      <c r="R197" s="271"/>
      <c r="S197" s="271"/>
      <c r="T197" s="271"/>
      <c r="U197" s="271"/>
      <c r="V197" s="271"/>
      <c r="W197" s="271"/>
      <c r="X197" s="271"/>
      <c r="Y197" s="271"/>
      <c r="Z197" s="271"/>
      <c r="AA197" s="271"/>
      <c r="AB197" s="271"/>
      <c r="AC197" s="271"/>
      <c r="AD197" s="271"/>
      <c r="AG197" s="93">
        <f t="shared" si="23"/>
        <v>0</v>
      </c>
      <c r="AH197" s="92">
        <f t="shared" si="24"/>
        <v>0</v>
      </c>
      <c r="AI197" s="92">
        <f t="shared" si="25"/>
        <v>0</v>
      </c>
      <c r="AJ197" s="92">
        <f t="shared" si="26"/>
        <v>0</v>
      </c>
      <c r="AK197" s="98">
        <f t="shared" si="27"/>
        <v>0</v>
      </c>
      <c r="AL197" s="99">
        <f t="shared" si="28"/>
        <v>0</v>
      </c>
      <c r="AM197" s="99">
        <f t="shared" si="29"/>
        <v>0</v>
      </c>
      <c r="AN197" s="100">
        <f t="shared" si="30"/>
        <v>0</v>
      </c>
      <c r="AO197" s="98">
        <f t="shared" si="31"/>
        <v>0</v>
      </c>
      <c r="AP197" s="99">
        <f t="shared" si="32"/>
        <v>0</v>
      </c>
      <c r="AQ197" s="99">
        <f t="shared" si="33"/>
        <v>0</v>
      </c>
      <c r="AR197" s="100">
        <f t="shared" si="34"/>
        <v>0</v>
      </c>
    </row>
    <row r="198" spans="1:61" ht="15.05" customHeight="1">
      <c r="A198" s="187"/>
      <c r="B198" s="141"/>
      <c r="C198" s="206"/>
      <c r="D198" s="206"/>
      <c r="E198" s="206"/>
      <c r="F198" s="206"/>
      <c r="G198" s="206"/>
      <c r="H198" s="43"/>
      <c r="I198" s="190"/>
      <c r="J198" s="43" t="s">
        <v>109</v>
      </c>
      <c r="K198" s="434">
        <f t="shared" ref="K198:AD198" si="37">IF(AND(SUM(K193:K197)=0,COUNTIF(K193:K197,"NS")&gt;0),"NS",
IF(AND(SUM(K193:K197)=0,COUNTIF(K193:K197,0)&gt;0),0,
IF(AND(SUM(K193:K197)=0,COUNTIF(K193:K197,"NA")&gt;0),"NA",
SUM(K193:K197))))</f>
        <v>0</v>
      </c>
      <c r="L198" s="436"/>
      <c r="M198" s="434">
        <f t="shared" si="37"/>
        <v>0</v>
      </c>
      <c r="N198" s="436"/>
      <c r="O198" s="434">
        <f t="shared" si="37"/>
        <v>0</v>
      </c>
      <c r="P198" s="436"/>
      <c r="Q198" s="164">
        <f t="shared" si="37"/>
        <v>0</v>
      </c>
      <c r="R198" s="164">
        <f t="shared" si="37"/>
        <v>0</v>
      </c>
      <c r="S198" s="164">
        <f t="shared" si="37"/>
        <v>0</v>
      </c>
      <c r="T198" s="164">
        <f t="shared" si="37"/>
        <v>0</v>
      </c>
      <c r="U198" s="164">
        <f t="shared" si="37"/>
        <v>0</v>
      </c>
      <c r="V198" s="164">
        <f t="shared" si="37"/>
        <v>0</v>
      </c>
      <c r="W198" s="164">
        <f t="shared" si="37"/>
        <v>0</v>
      </c>
      <c r="X198" s="164">
        <f t="shared" si="37"/>
        <v>0</v>
      </c>
      <c r="Y198" s="164">
        <f t="shared" si="37"/>
        <v>0</v>
      </c>
      <c r="Z198" s="164">
        <f t="shared" si="37"/>
        <v>0</v>
      </c>
      <c r="AA198" s="164">
        <f t="shared" si="37"/>
        <v>0</v>
      </c>
      <c r="AB198" s="164">
        <f t="shared" si="37"/>
        <v>0</v>
      </c>
      <c r="AC198" s="164">
        <f t="shared" si="37"/>
        <v>0</v>
      </c>
      <c r="AD198" s="164">
        <f t="shared" si="37"/>
        <v>0</v>
      </c>
      <c r="AJ198" s="202">
        <f>SUM(AJ193:AJ197)</f>
        <v>0</v>
      </c>
      <c r="AN198" s="202">
        <f>SUM(AN193:AN197)</f>
        <v>0</v>
      </c>
      <c r="AR198" s="202">
        <f>SUM(AR193:AR197)</f>
        <v>0</v>
      </c>
    </row>
    <row r="199" spans="1:61" ht="15.05" customHeight="1">
      <c r="A199" s="187"/>
      <c r="B199" s="141"/>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J199" s="109">
        <f>SUM(AJ198,AN198,AR198)</f>
        <v>0</v>
      </c>
    </row>
    <row r="200" spans="1:61" ht="24.05" customHeight="1">
      <c r="A200" s="187"/>
      <c r="B200" s="141"/>
      <c r="C200" s="423" t="s">
        <v>187</v>
      </c>
      <c r="D200" s="423"/>
      <c r="E200" s="423"/>
      <c r="F200" s="423"/>
      <c r="G200" s="423"/>
      <c r="H200" s="423"/>
      <c r="I200" s="423"/>
      <c r="J200" s="423"/>
      <c r="K200" s="423"/>
      <c r="L200" s="423"/>
      <c r="M200" s="423"/>
      <c r="N200" s="423"/>
      <c r="O200" s="423"/>
      <c r="P200" s="423"/>
      <c r="Q200" s="423"/>
      <c r="R200" s="423"/>
      <c r="S200" s="423"/>
      <c r="T200" s="423"/>
      <c r="U200" s="423"/>
      <c r="V200" s="423"/>
      <c r="W200" s="423"/>
      <c r="X200" s="423"/>
      <c r="Y200" s="423"/>
      <c r="Z200" s="423"/>
      <c r="AA200" s="423"/>
      <c r="AB200" s="423"/>
      <c r="AC200" s="423"/>
      <c r="AD200" s="423"/>
    </row>
    <row r="201" spans="1:61" ht="60.05" customHeight="1">
      <c r="A201" s="187"/>
      <c r="B201" s="141"/>
      <c r="C201" s="424"/>
      <c r="D201" s="424"/>
      <c r="E201" s="424"/>
      <c r="F201" s="424"/>
      <c r="G201" s="424"/>
      <c r="H201" s="424"/>
      <c r="I201" s="424"/>
      <c r="J201" s="424"/>
      <c r="K201" s="424"/>
      <c r="L201" s="424"/>
      <c r="M201" s="424"/>
      <c r="N201" s="424"/>
      <c r="O201" s="424"/>
      <c r="P201" s="424"/>
      <c r="Q201" s="424"/>
      <c r="R201" s="424"/>
      <c r="S201" s="424"/>
      <c r="T201" s="424"/>
      <c r="U201" s="424"/>
      <c r="V201" s="424"/>
      <c r="W201" s="424"/>
      <c r="X201" s="424"/>
      <c r="Y201" s="424"/>
      <c r="Z201" s="424"/>
      <c r="AA201" s="424"/>
      <c r="AB201" s="424"/>
      <c r="AC201" s="424"/>
      <c r="AD201" s="424"/>
    </row>
    <row r="202" spans="1:61" ht="15.05" customHeight="1">
      <c r="A202" s="187"/>
      <c r="B202" s="141"/>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row>
    <row r="203" spans="1:61" ht="15.05" customHeight="1">
      <c r="A203" s="187"/>
      <c r="B203" s="366" t="str">
        <f>IF(AJ199=0,"","Error: verificar sumas por fila.")</f>
        <v/>
      </c>
      <c r="C203" s="366"/>
      <c r="D203" s="366"/>
      <c r="E203" s="366"/>
      <c r="F203" s="366"/>
      <c r="G203" s="366"/>
      <c r="H203" s="366"/>
      <c r="I203" s="366"/>
      <c r="J203" s="366"/>
      <c r="K203" s="366"/>
      <c r="L203" s="366"/>
      <c r="M203" s="366"/>
      <c r="N203" s="366"/>
      <c r="O203" s="366"/>
      <c r="P203" s="366"/>
      <c r="Q203" s="366"/>
      <c r="R203" s="366"/>
      <c r="S203" s="366"/>
      <c r="T203" s="366"/>
      <c r="U203" s="366"/>
      <c r="V203" s="366"/>
      <c r="W203" s="366"/>
      <c r="X203" s="366"/>
      <c r="Y203" s="366"/>
      <c r="Z203" s="366"/>
      <c r="AA203" s="366"/>
      <c r="AB203" s="366"/>
      <c r="AC203" s="366"/>
      <c r="AD203" s="366"/>
    </row>
    <row r="204" spans="1:61" ht="15.05" customHeight="1">
      <c r="A204" s="187"/>
      <c r="B204" s="366" t="str">
        <f>IF(BI195=0,"","Error: verificar la consistencia con la pregunta 4.")</f>
        <v/>
      </c>
      <c r="C204" s="366"/>
      <c r="D204" s="366"/>
      <c r="E204" s="366"/>
      <c r="F204" s="366"/>
      <c r="G204" s="366"/>
      <c r="H204" s="366"/>
      <c r="I204" s="366"/>
      <c r="J204" s="366"/>
      <c r="K204" s="366"/>
      <c r="L204" s="366"/>
      <c r="M204" s="366"/>
      <c r="N204" s="366"/>
      <c r="O204" s="366"/>
      <c r="P204" s="366"/>
      <c r="Q204" s="366"/>
      <c r="R204" s="366"/>
      <c r="S204" s="366"/>
      <c r="T204" s="366"/>
      <c r="U204" s="366"/>
      <c r="V204" s="366"/>
      <c r="W204" s="366"/>
      <c r="X204" s="366"/>
      <c r="Y204" s="366"/>
      <c r="Z204" s="366"/>
      <c r="AA204" s="366"/>
      <c r="AB204" s="366"/>
      <c r="AC204" s="366"/>
      <c r="AD204" s="366"/>
    </row>
    <row r="205" spans="1:61" ht="15.05" customHeight="1">
      <c r="A205" s="187"/>
      <c r="B205" s="367" t="str">
        <f>IF(OR(AG191=AH191,AG191=AI191),"","Error: debe completar toda la información requerida.")</f>
        <v/>
      </c>
      <c r="C205" s="367"/>
      <c r="D205" s="367"/>
      <c r="E205" s="367"/>
      <c r="F205" s="367"/>
      <c r="G205" s="367"/>
      <c r="H205" s="367"/>
      <c r="I205" s="367"/>
      <c r="J205" s="367"/>
      <c r="K205" s="367"/>
      <c r="L205" s="367"/>
      <c r="M205" s="367"/>
      <c r="N205" s="367"/>
      <c r="O205" s="367"/>
      <c r="P205" s="367"/>
      <c r="Q205" s="367"/>
      <c r="R205" s="367"/>
      <c r="S205" s="367"/>
      <c r="T205" s="367"/>
      <c r="U205" s="367"/>
      <c r="V205" s="367"/>
      <c r="W205" s="367"/>
      <c r="X205" s="367"/>
      <c r="Y205" s="367"/>
      <c r="Z205" s="367"/>
      <c r="AA205" s="367"/>
      <c r="AB205" s="367"/>
      <c r="AC205" s="367"/>
      <c r="AD205" s="367"/>
    </row>
    <row r="206" spans="1:61" ht="15.05" customHeight="1">
      <c r="A206" s="187"/>
      <c r="B206" s="141"/>
      <c r="C206" s="190"/>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c r="Z206" s="190"/>
      <c r="AA206" s="190"/>
      <c r="AB206" s="190"/>
      <c r="AC206" s="190"/>
      <c r="AD206" s="190"/>
    </row>
    <row r="207" spans="1:61" ht="15.05" customHeight="1">
      <c r="A207" s="187"/>
      <c r="B207" s="141"/>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row>
    <row r="208" spans="1:61" ht="24.05" customHeight="1">
      <c r="A208" s="186" t="s">
        <v>120</v>
      </c>
      <c r="B208" s="420" t="s">
        <v>475</v>
      </c>
      <c r="C208" s="420"/>
      <c r="D208" s="420"/>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row>
    <row r="209" spans="1:61" ht="24.05" customHeight="1">
      <c r="A209" s="187"/>
      <c r="B209" s="141"/>
      <c r="C209" s="421" t="s">
        <v>620</v>
      </c>
      <c r="D209" s="421"/>
      <c r="E209" s="421"/>
      <c r="F209" s="421"/>
      <c r="G209" s="421"/>
      <c r="H209" s="421"/>
      <c r="I209" s="421"/>
      <c r="J209" s="421"/>
      <c r="K209" s="421"/>
      <c r="L209" s="421"/>
      <c r="M209" s="421"/>
      <c r="N209" s="421"/>
      <c r="O209" s="421"/>
      <c r="P209" s="421"/>
      <c r="Q209" s="421"/>
      <c r="R209" s="421"/>
      <c r="S209" s="421"/>
      <c r="T209" s="421"/>
      <c r="U209" s="421"/>
      <c r="V209" s="421"/>
      <c r="W209" s="421"/>
      <c r="X209" s="421"/>
      <c r="Y209" s="421"/>
      <c r="Z209" s="421"/>
      <c r="AA209" s="421"/>
      <c r="AB209" s="421"/>
      <c r="AC209" s="421"/>
      <c r="AD209" s="421"/>
    </row>
    <row r="210" spans="1:61" ht="36" customHeight="1">
      <c r="A210" s="187"/>
      <c r="B210" s="141"/>
      <c r="C210" s="422" t="s">
        <v>621</v>
      </c>
      <c r="D210" s="422"/>
      <c r="E210" s="422"/>
      <c r="F210" s="422"/>
      <c r="G210" s="422"/>
      <c r="H210" s="422"/>
      <c r="I210" s="422"/>
      <c r="J210" s="422"/>
      <c r="K210" s="422"/>
      <c r="L210" s="422"/>
      <c r="M210" s="422"/>
      <c r="N210" s="422"/>
      <c r="O210" s="422"/>
      <c r="P210" s="422"/>
      <c r="Q210" s="422"/>
      <c r="R210" s="422"/>
      <c r="S210" s="422"/>
      <c r="T210" s="422"/>
      <c r="U210" s="422"/>
      <c r="V210" s="422"/>
      <c r="W210" s="422"/>
      <c r="X210" s="422"/>
      <c r="Y210" s="422"/>
      <c r="Z210" s="422"/>
      <c r="AA210" s="422"/>
      <c r="AB210" s="422"/>
      <c r="AC210" s="422"/>
      <c r="AD210" s="422"/>
    </row>
    <row r="211" spans="1:61" ht="15.05" customHeight="1">
      <c r="A211" s="187"/>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D211" s="141"/>
    </row>
    <row r="212" spans="1:61" ht="36" customHeight="1">
      <c r="A212" s="187"/>
      <c r="B212" s="141"/>
      <c r="C212" s="500" t="s">
        <v>121</v>
      </c>
      <c r="D212" s="501"/>
      <c r="E212" s="501"/>
      <c r="F212" s="501"/>
      <c r="G212" s="501"/>
      <c r="H212" s="501"/>
      <c r="I212" s="501"/>
      <c r="J212" s="502"/>
      <c r="K212" s="435" t="s">
        <v>469</v>
      </c>
      <c r="L212" s="435"/>
      <c r="M212" s="435"/>
      <c r="N212" s="435"/>
      <c r="O212" s="435"/>
      <c r="P212" s="435"/>
      <c r="Q212" s="435"/>
      <c r="R212" s="435"/>
      <c r="S212" s="435"/>
      <c r="T212" s="435"/>
      <c r="U212" s="435"/>
      <c r="V212" s="435"/>
      <c r="W212" s="435"/>
      <c r="X212" s="435"/>
      <c r="Y212" s="435"/>
      <c r="Z212" s="435"/>
      <c r="AA212" s="435"/>
      <c r="AB212" s="435"/>
      <c r="AC212" s="435"/>
      <c r="AD212" s="436"/>
      <c r="AG212" s="91" t="s">
        <v>936</v>
      </c>
      <c r="AH212" s="92" t="s">
        <v>937</v>
      </c>
      <c r="AI212" s="92" t="s">
        <v>938</v>
      </c>
      <c r="AT212" s="93" t="s">
        <v>956</v>
      </c>
      <c r="AU212" s="374" t="s">
        <v>102</v>
      </c>
      <c r="AV212" s="375"/>
      <c r="AW212" s="374" t="s">
        <v>24</v>
      </c>
      <c r="AX212" s="375"/>
      <c r="AY212" s="374" t="s">
        <v>49</v>
      </c>
      <c r="AZ212" s="375"/>
      <c r="BA212" s="374" t="s">
        <v>103</v>
      </c>
      <c r="BB212" s="375"/>
      <c r="BC212" s="374" t="s">
        <v>71</v>
      </c>
      <c r="BD212" s="375"/>
      <c r="BE212" s="374" t="s">
        <v>50</v>
      </c>
      <c r="BF212" s="375"/>
      <c r="BG212" s="374" t="s">
        <v>468</v>
      </c>
      <c r="BH212" s="375"/>
    </row>
    <row r="213" spans="1:61" ht="114.05" customHeight="1">
      <c r="A213" s="187"/>
      <c r="B213" s="141"/>
      <c r="C213" s="503"/>
      <c r="D213" s="504"/>
      <c r="E213" s="504"/>
      <c r="F213" s="504"/>
      <c r="G213" s="504"/>
      <c r="H213" s="504"/>
      <c r="I213" s="504"/>
      <c r="J213" s="505"/>
      <c r="K213" s="436" t="s">
        <v>101</v>
      </c>
      <c r="L213" s="369"/>
      <c r="M213" s="370" t="s">
        <v>106</v>
      </c>
      <c r="N213" s="370"/>
      <c r="O213" s="370" t="s">
        <v>108</v>
      </c>
      <c r="P213" s="370"/>
      <c r="Q213" s="374" t="s">
        <v>102</v>
      </c>
      <c r="R213" s="375"/>
      <c r="S213" s="374" t="s">
        <v>24</v>
      </c>
      <c r="T213" s="375"/>
      <c r="U213" s="374" t="s">
        <v>49</v>
      </c>
      <c r="V213" s="375"/>
      <c r="W213" s="374" t="s">
        <v>103</v>
      </c>
      <c r="X213" s="375"/>
      <c r="Y213" s="374" t="s">
        <v>71</v>
      </c>
      <c r="Z213" s="375"/>
      <c r="AA213" s="374" t="s">
        <v>50</v>
      </c>
      <c r="AB213" s="375"/>
      <c r="AC213" s="374" t="s">
        <v>468</v>
      </c>
      <c r="AD213" s="375"/>
      <c r="AG213" s="91">
        <f>COUNTBLANK(K215:AD223)</f>
        <v>180</v>
      </c>
      <c r="AH213" s="92">
        <v>180</v>
      </c>
      <c r="AI213" s="92">
        <v>27</v>
      </c>
      <c r="AK213" s="93" t="s">
        <v>939</v>
      </c>
      <c r="AP213" s="93" t="s">
        <v>940</v>
      </c>
      <c r="AT213" s="105"/>
      <c r="AU213" s="197" t="s">
        <v>106</v>
      </c>
      <c r="AV213" s="197" t="s">
        <v>108</v>
      </c>
      <c r="AW213" s="197" t="s">
        <v>106</v>
      </c>
      <c r="AX213" s="197" t="s">
        <v>108</v>
      </c>
      <c r="AY213" s="197" t="s">
        <v>106</v>
      </c>
      <c r="AZ213" s="197" t="s">
        <v>108</v>
      </c>
      <c r="BA213" s="197" t="s">
        <v>106</v>
      </c>
      <c r="BB213" s="197" t="s">
        <v>108</v>
      </c>
      <c r="BC213" s="197" t="s">
        <v>106</v>
      </c>
      <c r="BD213" s="197" t="s">
        <v>108</v>
      </c>
      <c r="BE213" s="197" t="s">
        <v>106</v>
      </c>
      <c r="BF213" s="197" t="s">
        <v>108</v>
      </c>
      <c r="BG213" s="197" t="s">
        <v>106</v>
      </c>
      <c r="BH213" s="197" t="s">
        <v>108</v>
      </c>
    </row>
    <row r="214" spans="1:61" ht="47.95" customHeight="1">
      <c r="A214" s="187"/>
      <c r="B214" s="141"/>
      <c r="C214" s="506"/>
      <c r="D214" s="507"/>
      <c r="E214" s="507"/>
      <c r="F214" s="507"/>
      <c r="G214" s="507"/>
      <c r="H214" s="507"/>
      <c r="I214" s="507"/>
      <c r="J214" s="508"/>
      <c r="K214" s="436"/>
      <c r="L214" s="369"/>
      <c r="M214" s="370"/>
      <c r="N214" s="370"/>
      <c r="O214" s="370"/>
      <c r="P214" s="370"/>
      <c r="Q214" s="197" t="s">
        <v>106</v>
      </c>
      <c r="R214" s="197" t="s">
        <v>108</v>
      </c>
      <c r="S214" s="197" t="s">
        <v>106</v>
      </c>
      <c r="T214" s="197" t="s">
        <v>108</v>
      </c>
      <c r="U214" s="197" t="s">
        <v>106</v>
      </c>
      <c r="V214" s="197" t="s">
        <v>108</v>
      </c>
      <c r="W214" s="197" t="s">
        <v>106</v>
      </c>
      <c r="X214" s="197" t="s">
        <v>108</v>
      </c>
      <c r="Y214" s="197" t="s">
        <v>106</v>
      </c>
      <c r="Z214" s="197" t="s">
        <v>108</v>
      </c>
      <c r="AA214" s="197" t="s">
        <v>106</v>
      </c>
      <c r="AB214" s="197" t="s">
        <v>108</v>
      </c>
      <c r="AC214" s="197" t="s">
        <v>106</v>
      </c>
      <c r="AD214" s="197" t="s">
        <v>108</v>
      </c>
      <c r="AG214" s="94" t="s">
        <v>941</v>
      </c>
      <c r="AH214" s="95" t="s">
        <v>942</v>
      </c>
      <c r="AI214" s="95" t="s">
        <v>943</v>
      </c>
      <c r="AJ214" s="95" t="s">
        <v>944</v>
      </c>
      <c r="AK214" s="96" t="s">
        <v>941</v>
      </c>
      <c r="AL214" s="97" t="s">
        <v>945</v>
      </c>
      <c r="AM214" s="97" t="s">
        <v>946</v>
      </c>
      <c r="AN214" s="97" t="s">
        <v>947</v>
      </c>
      <c r="AO214" s="96" t="s">
        <v>941</v>
      </c>
      <c r="AP214" s="97" t="s">
        <v>945</v>
      </c>
      <c r="AQ214" s="97" t="s">
        <v>946</v>
      </c>
      <c r="AR214" s="97" t="s">
        <v>947</v>
      </c>
      <c r="AT214" s="117" t="s">
        <v>941</v>
      </c>
      <c r="AU214" s="98">
        <f>$S$149</f>
        <v>0</v>
      </c>
      <c r="AV214" s="98">
        <f>$Y$149</f>
        <v>0</v>
      </c>
      <c r="AW214" s="98">
        <f>$S$150</f>
        <v>0</v>
      </c>
      <c r="AX214" s="98">
        <f>$Y$150</f>
        <v>0</v>
      </c>
      <c r="AY214" s="98">
        <f>$S$151</f>
        <v>0</v>
      </c>
      <c r="AZ214" s="98">
        <f>$Y$151</f>
        <v>0</v>
      </c>
      <c r="BA214" s="98">
        <f>$S$152</f>
        <v>0</v>
      </c>
      <c r="BB214" s="98">
        <f>$Y$152</f>
        <v>0</v>
      </c>
      <c r="BC214" s="98">
        <f>$S$153</f>
        <v>0</v>
      </c>
      <c r="BD214" s="98">
        <f>$Y$153</f>
        <v>0</v>
      </c>
      <c r="BE214" s="98">
        <f>$S$154</f>
        <v>0</v>
      </c>
      <c r="BF214" s="98">
        <f>$Y$154</f>
        <v>0</v>
      </c>
      <c r="BG214" s="98">
        <f>$S$155</f>
        <v>0</v>
      </c>
      <c r="BH214" s="98">
        <f>$Y$155</f>
        <v>0</v>
      </c>
    </row>
    <row r="215" spans="1:61" ht="15.05" customHeight="1">
      <c r="A215" s="187"/>
      <c r="B215" s="141"/>
      <c r="C215" s="194" t="s">
        <v>105</v>
      </c>
      <c r="D215" s="430" t="s">
        <v>122</v>
      </c>
      <c r="E215" s="431"/>
      <c r="F215" s="431"/>
      <c r="G215" s="431"/>
      <c r="H215" s="431"/>
      <c r="I215" s="431"/>
      <c r="J215" s="432"/>
      <c r="K215" s="293"/>
      <c r="L215" s="294"/>
      <c r="M215" s="293"/>
      <c r="N215" s="294"/>
      <c r="O215" s="293"/>
      <c r="P215" s="294"/>
      <c r="Q215" s="271"/>
      <c r="R215" s="271"/>
      <c r="S215" s="271"/>
      <c r="T215" s="271"/>
      <c r="U215" s="271"/>
      <c r="V215" s="271"/>
      <c r="W215" s="271"/>
      <c r="X215" s="271"/>
      <c r="Y215" s="271"/>
      <c r="Z215" s="271"/>
      <c r="AA215" s="271"/>
      <c r="AB215" s="271"/>
      <c r="AC215" s="271"/>
      <c r="AD215" s="271"/>
      <c r="AG215" s="93">
        <f>K215</f>
        <v>0</v>
      </c>
      <c r="AH215" s="92">
        <f>IF(COUNTIF(M215:P215,"NA")=2,"NA",SUM(M215:P215))</f>
        <v>0</v>
      </c>
      <c r="AI215" s="92">
        <f>COUNTIF(M215:P215, "NS")</f>
        <v>0</v>
      </c>
      <c r="AJ215" s="92">
        <f>IF($AG$213 = $AH$213, 0, IF(OR(AND(AG215 = 0, AI215 &gt; 0), AND(AG215 = "NS", AH215 &gt; 0), AND(AG215 = "NS", AI215 = 0, AH215 =0), AND(AG215="NA", AH215&lt;&gt;"NA")), 1, IF(OR(AND(AG215 &gt; 0, AI215 = 2), AND(AG215 = "NS", AI215 = 2), AND(AG215 = "NS", AH215 = 0, AI215 &gt; 0), AG215 = AH215), 0, 1)))</f>
        <v>0</v>
      </c>
      <c r="AK215" s="98">
        <f>IF(M215="",0,M215)</f>
        <v>0</v>
      </c>
      <c r="AL215" s="99">
        <f>IF(COUNTIF(Q215,"NA")+COUNTIF(S215,"NA")+COUNTIF(U215,"NA")+COUNTIF(W215,"NA")+COUNTIF(Y215,"NA")+COUNTIF(AA215,"NA")+COUNTIF(AC215,"NA")=COUNTA($Q$214,$S$214,$U$214,$W$214,$Y$214,$AA$214,$AC$214),"NA",SUM(Q215,S215,U215,W215,Y215,AA215,AC215))</f>
        <v>0</v>
      </c>
      <c r="AM215" s="99">
        <f>COUNTIF(Q215, "NS")+COUNTIF(S215, "NS")+COUNTIF(U215, "NS")+COUNTIF(W215, "NS")+COUNTIF(Y215, "NS")+COUNTIF(AA215, "NS")+COUNTIF(AC215, "NS")</f>
        <v>0</v>
      </c>
      <c r="AN215" s="100">
        <f>IF($AG$213=$AH$213, 0, IF(OR(AND(AK215 =0, AM215 &gt;0), AND(AK215 ="NS", AL215&gt;0), AND(AK215 ="NS", AL215 =0, AM215=0), AND(AK215="NA", AL215&lt;&gt;"NA") ), 1, IF(OR(AND(AM215&gt;=2, AL215&lt;AK215), AND(AK215="NS", AL215=0, AM215&gt;0), AL215=AK215 ), 0, 1)))</f>
        <v>0</v>
      </c>
      <c r="AO215" s="98">
        <f>IF(O215="",0,O215)</f>
        <v>0</v>
      </c>
      <c r="AP215" s="99">
        <f>IF(COUNTIF(R215,"NA")+COUNTIF(T215,"NA")+COUNTIF(V215,"NA")+COUNTIF(X215,"NA")+COUNTIF(Z215,"NA")+COUNTIF(AB215,"NA")+COUNTIF(AD215,"NA")=COUNTA($R$214,$T$214,$V$214,$X$214,$Z$214,$AB$214,$AD$214),"NA",SUM(R215,T215,V215,X215,Z215,AB215,AD215))</f>
        <v>0</v>
      </c>
      <c r="AQ215" s="99">
        <f>COUNTIF(R215, "NS")+COUNTIF(T215, "NS")+COUNTIF(V215, "NS")+COUNTIF(X215, "NS")+COUNTIF(Z215, "NS")+COUNTIF(AB215, "NS")+COUNTIF(AD215, "NS")</f>
        <v>0</v>
      </c>
      <c r="AR215" s="100">
        <f>IF($AG$213=$AH$213, 0, IF(OR(AND(AO215 =0, AQ215 &gt;0), AND(AO215 ="NS", AP215&gt;0), AND(AO215 ="NS", AP215 =0, AQ215=0), AND(AO215="NA", AP215&lt;&gt;"NA") ), 1, IF(OR(AND(AQ215&gt;=2, AP215&lt;AO215), AND(AO215="NS", AP215=0, AQ215&gt;0), AP215=AO215 ), 0, 1)))</f>
        <v>0</v>
      </c>
      <c r="AT215" s="93" t="s">
        <v>949</v>
      </c>
      <c r="AU215" s="99">
        <f t="shared" ref="AU215:BH215" si="38">IF(AND(COUNTA(Q215:Q223)&lt;&gt;0,COUNTIF(Q215:Q223,"NA")=COUNTA(Q215:Q223)),"NA",SUM(Q215:Q223))</f>
        <v>0</v>
      </c>
      <c r="AV215" s="99">
        <f t="shared" si="38"/>
        <v>0</v>
      </c>
      <c r="AW215" s="99">
        <f t="shared" si="38"/>
        <v>0</v>
      </c>
      <c r="AX215" s="99">
        <f t="shared" si="38"/>
        <v>0</v>
      </c>
      <c r="AY215" s="99">
        <f t="shared" si="38"/>
        <v>0</v>
      </c>
      <c r="AZ215" s="99">
        <f t="shared" si="38"/>
        <v>0</v>
      </c>
      <c r="BA215" s="99">
        <f t="shared" si="38"/>
        <v>0</v>
      </c>
      <c r="BB215" s="99">
        <f t="shared" si="38"/>
        <v>0</v>
      </c>
      <c r="BC215" s="99">
        <f t="shared" si="38"/>
        <v>0</v>
      </c>
      <c r="BD215" s="99">
        <f t="shared" si="38"/>
        <v>0</v>
      </c>
      <c r="BE215" s="99">
        <f t="shared" si="38"/>
        <v>0</v>
      </c>
      <c r="BF215" s="99">
        <f t="shared" si="38"/>
        <v>0</v>
      </c>
      <c r="BG215" s="99">
        <f t="shared" si="38"/>
        <v>0</v>
      </c>
      <c r="BH215" s="99">
        <f t="shared" si="38"/>
        <v>0</v>
      </c>
    </row>
    <row r="216" spans="1:61" ht="15.05" customHeight="1">
      <c r="A216" s="187"/>
      <c r="B216" s="141"/>
      <c r="C216" s="194" t="s">
        <v>107</v>
      </c>
      <c r="D216" s="430" t="s">
        <v>123</v>
      </c>
      <c r="E216" s="431"/>
      <c r="F216" s="431"/>
      <c r="G216" s="431"/>
      <c r="H216" s="431"/>
      <c r="I216" s="431"/>
      <c r="J216" s="432"/>
      <c r="K216" s="293"/>
      <c r="L216" s="294"/>
      <c r="M216" s="293"/>
      <c r="N216" s="294"/>
      <c r="O216" s="293"/>
      <c r="P216" s="294"/>
      <c r="Q216" s="271"/>
      <c r="R216" s="271"/>
      <c r="S216" s="271"/>
      <c r="T216" s="271"/>
      <c r="U216" s="271"/>
      <c r="V216" s="271"/>
      <c r="W216" s="271"/>
      <c r="X216" s="271"/>
      <c r="Y216" s="271"/>
      <c r="Z216" s="271"/>
      <c r="AA216" s="271"/>
      <c r="AB216" s="271"/>
      <c r="AC216" s="271"/>
      <c r="AD216" s="271"/>
      <c r="AG216" s="93">
        <f t="shared" ref="AG216:AG223" si="39">K216</f>
        <v>0</v>
      </c>
      <c r="AH216" s="92">
        <f t="shared" ref="AH216:AH223" si="40">IF(COUNTIF(M216:P216,"NA")=2,"NA",SUM(M216:P216))</f>
        <v>0</v>
      </c>
      <c r="AI216" s="92">
        <f t="shared" ref="AI216:AI223" si="41">COUNTIF(M216:P216, "NS")</f>
        <v>0</v>
      </c>
      <c r="AJ216" s="92">
        <f t="shared" ref="AJ216:AJ223" si="42">IF($AG$213 = $AH$213, 0, IF(OR(AND(AG216 = 0, AI216 &gt; 0), AND(AG216 = "NS", AH216 &gt; 0), AND(AG216 = "NS", AI216 = 0, AH216 =0), AND(AG216="NA", AH216&lt;&gt;"NA")), 1, IF(OR(AND(AG216 &gt; 0, AI216 = 2), AND(AG216 = "NS", AI216 = 2), AND(AG216 = "NS", AH216 = 0, AI216 &gt; 0), AG216 = AH216), 0, 1)))</f>
        <v>0</v>
      </c>
      <c r="AK216" s="98">
        <f t="shared" ref="AK216:AK223" si="43">IF(M216="",0,M216)</f>
        <v>0</v>
      </c>
      <c r="AL216" s="99">
        <f t="shared" ref="AL216:AL223" si="44">IF(COUNTIF(Q216,"NA")+COUNTIF(S216,"NA")+COUNTIF(U216,"NA")+COUNTIF(W216,"NA")+COUNTIF(Y216,"NA")+COUNTIF(AA216,"NA")+COUNTIF(AC216,"NA")=COUNTA($Q$214,$S$214,$U$214,$W$214,$Y$214,$AA$214,$AC$214),"NA",SUM(Q216,S216,U216,W216,Y216,AA216,AC216))</f>
        <v>0</v>
      </c>
      <c r="AM216" s="99">
        <f t="shared" ref="AM216:AM223" si="45">COUNTIF(Q216, "NS")+COUNTIF(S216, "NS")+COUNTIF(U216, "NS")+COUNTIF(W216, "NS")+COUNTIF(Y216, "NS")+COUNTIF(AA216, "NS")+COUNTIF(AC216, "NS")</f>
        <v>0</v>
      </c>
      <c r="AN216" s="100">
        <f t="shared" ref="AN216:AN223" si="46">IF($AG$213=$AH$213, 0, IF(OR(AND(AK216 =0, AM216 &gt;0), AND(AK216 ="NS", AL216&gt;0), AND(AK216 ="NS", AL216 =0, AM216=0), AND(AK216="NA", AL216&lt;&gt;"NA") ), 1, IF(OR(AND(AM216&gt;=2, AL216&lt;AK216), AND(AK216="NS", AL216=0, AM216&gt;0), AL216=AK216 ), 0, 1)))</f>
        <v>0</v>
      </c>
      <c r="AO216" s="98">
        <f t="shared" ref="AO216:AO223" si="47">IF(O216="",0,O216)</f>
        <v>0</v>
      </c>
      <c r="AP216" s="99">
        <f t="shared" ref="AP216:AP223" si="48">IF(COUNTIF(R216,"NA")+COUNTIF(T216,"NA")+COUNTIF(V216,"NA")+COUNTIF(X216,"NA")+COUNTIF(Z216,"NA")+COUNTIF(AB216,"NA")+COUNTIF(AD216,"NA")=COUNTA($R$214,$T$214,$V$214,$X$214,$Z$214,$AB$214,$AD$214),"NA",SUM(R216,T216,V216,X216,Z216,AB216,AD216))</f>
        <v>0</v>
      </c>
      <c r="AQ216" s="99">
        <f t="shared" ref="AQ216:AQ223" si="49">COUNTIF(R216, "NS")+COUNTIF(T216, "NS")+COUNTIF(V216, "NS")+COUNTIF(X216, "NS")+COUNTIF(Z216, "NS")+COUNTIF(AB216, "NS")+COUNTIF(AD216, "NS")</f>
        <v>0</v>
      </c>
      <c r="AR216" s="100">
        <f t="shared" ref="AR216:AR223" si="50">IF($AG$213=$AH$213, 0, IF(OR(AND(AO216 =0, AQ216 &gt;0), AND(AO216 ="NS", AP216&gt;0), AND(AO216 ="NS", AP216 =0, AQ216=0), AND(AO216="NA", AP216&lt;&gt;"NA") ), 1, IF(OR(AND(AQ216&gt;=2, AP216&lt;AO216), AND(AO216="NS", AP216=0, AQ216&gt;0), AP216=AO216 ), 0, 1)))</f>
        <v>0</v>
      </c>
      <c r="AT216" s="93" t="s">
        <v>948</v>
      </c>
      <c r="AU216" s="99">
        <f t="shared" ref="AU216:BH216" si="51">COUNTIF(Q215:Q223, "NS")</f>
        <v>0</v>
      </c>
      <c r="AV216" s="99">
        <f t="shared" si="51"/>
        <v>0</v>
      </c>
      <c r="AW216" s="99">
        <f t="shared" si="51"/>
        <v>0</v>
      </c>
      <c r="AX216" s="99">
        <f t="shared" si="51"/>
        <v>0</v>
      </c>
      <c r="AY216" s="99">
        <f t="shared" si="51"/>
        <v>0</v>
      </c>
      <c r="AZ216" s="99">
        <f t="shared" si="51"/>
        <v>0</v>
      </c>
      <c r="BA216" s="99">
        <f t="shared" si="51"/>
        <v>0</v>
      </c>
      <c r="BB216" s="99">
        <f t="shared" si="51"/>
        <v>0</v>
      </c>
      <c r="BC216" s="99">
        <f t="shared" si="51"/>
        <v>0</v>
      </c>
      <c r="BD216" s="99">
        <f t="shared" si="51"/>
        <v>0</v>
      </c>
      <c r="BE216" s="99">
        <f t="shared" si="51"/>
        <v>0</v>
      </c>
      <c r="BF216" s="99">
        <f t="shared" si="51"/>
        <v>0</v>
      </c>
      <c r="BG216" s="99">
        <f t="shared" si="51"/>
        <v>0</v>
      </c>
      <c r="BH216" s="99">
        <f t="shared" si="51"/>
        <v>0</v>
      </c>
    </row>
    <row r="217" spans="1:61" ht="15.05" customHeight="1">
      <c r="A217" s="187"/>
      <c r="B217" s="141"/>
      <c r="C217" s="194" t="s">
        <v>115</v>
      </c>
      <c r="D217" s="430" t="s">
        <v>124</v>
      </c>
      <c r="E217" s="431"/>
      <c r="F217" s="431"/>
      <c r="G217" s="431"/>
      <c r="H217" s="431"/>
      <c r="I217" s="431"/>
      <c r="J217" s="432"/>
      <c r="K217" s="293"/>
      <c r="L217" s="294"/>
      <c r="M217" s="293"/>
      <c r="N217" s="294"/>
      <c r="O217" s="293"/>
      <c r="P217" s="294"/>
      <c r="Q217" s="271"/>
      <c r="R217" s="271"/>
      <c r="S217" s="271"/>
      <c r="T217" s="271"/>
      <c r="U217" s="271"/>
      <c r="V217" s="271"/>
      <c r="W217" s="271"/>
      <c r="X217" s="271"/>
      <c r="Y217" s="271"/>
      <c r="Z217" s="271"/>
      <c r="AA217" s="271"/>
      <c r="AB217" s="271"/>
      <c r="AC217" s="271"/>
      <c r="AD217" s="271"/>
      <c r="AG217" s="93">
        <f t="shared" si="39"/>
        <v>0</v>
      </c>
      <c r="AH217" s="92">
        <f t="shared" si="40"/>
        <v>0</v>
      </c>
      <c r="AI217" s="92">
        <f t="shared" si="41"/>
        <v>0</v>
      </c>
      <c r="AJ217" s="92">
        <f t="shared" si="42"/>
        <v>0</v>
      </c>
      <c r="AK217" s="98">
        <f t="shared" si="43"/>
        <v>0</v>
      </c>
      <c r="AL217" s="99">
        <f t="shared" si="44"/>
        <v>0</v>
      </c>
      <c r="AM217" s="99">
        <f t="shared" si="45"/>
        <v>0</v>
      </c>
      <c r="AN217" s="100">
        <f t="shared" si="46"/>
        <v>0</v>
      </c>
      <c r="AO217" s="98">
        <f t="shared" si="47"/>
        <v>0</v>
      </c>
      <c r="AP217" s="99">
        <f t="shared" si="48"/>
        <v>0</v>
      </c>
      <c r="AQ217" s="99">
        <f t="shared" si="49"/>
        <v>0</v>
      </c>
      <c r="AR217" s="100">
        <f t="shared" si="50"/>
        <v>0</v>
      </c>
      <c r="AT217" s="93" t="s">
        <v>944</v>
      </c>
      <c r="AU217" s="116">
        <f>IF($AG$213=$AH$213, 0, IF(OR(AND(AU214 =0, AU216 &gt;0), AND(AU214 ="NS", AU215&gt;0), AND(AU214 ="NS", AU215 =0, AU216=0), AND(AU214="NA", AU215&lt;&gt;"NA"), AND(AU214&lt;&gt;"NA", AU215="NA")  ), 1, IF(OR(AND(AU216&gt;=2, AU215&lt;AU214), AND(AU214="NS", AU215=0, AU216&gt;0), AU215=AU214 ), 0, 1)))</f>
        <v>0</v>
      </c>
      <c r="AV217" s="116">
        <f>IF($AG$213=$AH$213, 0, IF(OR(AND(AV214 =0, AV216 &gt;0), AND(AV214 ="NS", AV215&gt;0), AND(AV214 ="NS", AV215 =0, AV216=0), AND(AV214="NA", AV215&lt;&gt;"NA"), AND(AV214&lt;&gt;"NA", AV215="NA")  ), 1, IF(OR(AND(AV216&gt;=2, AV215&lt;AV214), AND(AV214="NS", AV215=0, AV216&gt;0), AV215=AV214 ), 0, 1)))</f>
        <v>0</v>
      </c>
      <c r="AW217" s="116">
        <f>IF($AG$213=$AH$213, 0, IF(OR(AND(AW214 =0, AW216 &gt;0), AND(AW214 ="NS", AW215&gt;0), AND(AW214 ="NS", AW215 =0, AW216=0), AND(AW214="NA", AW215&lt;&gt;"NA"), AND(AW214&lt;&gt;"NA", AW215="NA")  ), 1, IF(OR(AND(AW216&gt;=2, AW215&lt;AW214), AND(AW214="NS", AW215=0, AW216&gt;0), AW215=AW214 ), 0, 1)))</f>
        <v>0</v>
      </c>
      <c r="AX217" s="116">
        <f>IF($AG$213=$AH$213, 0, IF(OR(AND(AX214 =0, AX216 &gt;0), AND(AX214 ="NS", AX215&gt;0), AND(AX214 ="NS", AX215 =0, AX216=0), AND(AX214="NA", AX215&lt;&gt;"NA"), AND(AX214&lt;&gt;"NA", AX215="NA")  ), 1, IF(OR(AND(AX216&gt;=2, AX215&lt;AX214), AND(AX214="NS", AX215=0, AX216&gt;0), AX215=AX214 ), 0, 1)))</f>
        <v>0</v>
      </c>
      <c r="AY217" s="116">
        <f>IF($AG$213=$AH$213, 0, IF(OR(AND(AY214 =0, AY216 &gt;0), AND(AY214 ="NS", AY215&gt;0), AND(AY214 ="NS", AY215 =0, AY216=0), AND(AY214="NA", AY215&lt;&gt;"NA"), AND(AY214&lt;&gt;"NA", AY215="NA")  ), 1, IF(OR(AND(AY216&gt;=2, AY215&lt;AY214), AND(AY214="NS", AY215=0, AY216&gt;0), AY215=AY214 ), 0, 1)))</f>
        <v>0</v>
      </c>
      <c r="AZ217" s="116">
        <f t="shared" ref="AZ217:BH217" si="52">IF($AG$213=$AH$213, 0, IF(OR(AND(AZ214 =0, AZ216 &gt;0), AND(AZ214 ="NS", AZ215&gt;0), AND(AZ214 ="NS", AZ215 =0, AZ216=0), AND(AZ214="NA", AZ215&lt;&gt;"NA"), AND(AZ214&lt;&gt;"NA", AZ215="NA")  ), 1, IF(OR(AND(AZ216&gt;=2, AZ215&lt;AZ214), AND(AZ214="NS", AZ215=0, AZ216&gt;0), AZ215=AZ214 ), 0, 1)))</f>
        <v>0</v>
      </c>
      <c r="BA217" s="116">
        <f t="shared" si="52"/>
        <v>0</v>
      </c>
      <c r="BB217" s="116">
        <f t="shared" si="52"/>
        <v>0</v>
      </c>
      <c r="BC217" s="116">
        <f t="shared" si="52"/>
        <v>0</v>
      </c>
      <c r="BD217" s="116">
        <f t="shared" si="52"/>
        <v>0</v>
      </c>
      <c r="BE217" s="116">
        <f t="shared" si="52"/>
        <v>0</v>
      </c>
      <c r="BF217" s="116">
        <f t="shared" si="52"/>
        <v>0</v>
      </c>
      <c r="BG217" s="116">
        <f t="shared" si="52"/>
        <v>0</v>
      </c>
      <c r="BH217" s="116">
        <f t="shared" si="52"/>
        <v>0</v>
      </c>
      <c r="BI217" s="128">
        <f>SUM(AU217:BH217)</f>
        <v>0</v>
      </c>
    </row>
    <row r="218" spans="1:61" ht="15.05" customHeight="1">
      <c r="A218" s="187"/>
      <c r="B218" s="141"/>
      <c r="C218" s="194" t="s">
        <v>117</v>
      </c>
      <c r="D218" s="430" t="s">
        <v>125</v>
      </c>
      <c r="E218" s="431"/>
      <c r="F218" s="431"/>
      <c r="G218" s="431"/>
      <c r="H218" s="431"/>
      <c r="I218" s="431"/>
      <c r="J218" s="432"/>
      <c r="K218" s="293"/>
      <c r="L218" s="294"/>
      <c r="M218" s="293"/>
      <c r="N218" s="294"/>
      <c r="O218" s="293"/>
      <c r="P218" s="294"/>
      <c r="Q218" s="271"/>
      <c r="R218" s="271"/>
      <c r="S218" s="271"/>
      <c r="T218" s="271"/>
      <c r="U218" s="271"/>
      <c r="V218" s="271"/>
      <c r="W218" s="271"/>
      <c r="X218" s="271"/>
      <c r="Y218" s="271"/>
      <c r="Z218" s="271"/>
      <c r="AA218" s="271"/>
      <c r="AB218" s="271"/>
      <c r="AC218" s="271"/>
      <c r="AD218" s="271"/>
      <c r="AG218" s="93">
        <f t="shared" si="39"/>
        <v>0</v>
      </c>
      <c r="AH218" s="92">
        <f t="shared" si="40"/>
        <v>0</v>
      </c>
      <c r="AI218" s="92">
        <f t="shared" si="41"/>
        <v>0</v>
      </c>
      <c r="AJ218" s="92">
        <f t="shared" si="42"/>
        <v>0</v>
      </c>
      <c r="AK218" s="98">
        <f t="shared" si="43"/>
        <v>0</v>
      </c>
      <c r="AL218" s="99">
        <f t="shared" si="44"/>
        <v>0</v>
      </c>
      <c r="AM218" s="99">
        <f t="shared" si="45"/>
        <v>0</v>
      </c>
      <c r="AN218" s="100">
        <f t="shared" si="46"/>
        <v>0</v>
      </c>
      <c r="AO218" s="98">
        <f t="shared" si="47"/>
        <v>0</v>
      </c>
      <c r="AP218" s="99">
        <f t="shared" si="48"/>
        <v>0</v>
      </c>
      <c r="AQ218" s="99">
        <f t="shared" si="49"/>
        <v>0</v>
      </c>
      <c r="AR218" s="100">
        <f t="shared" si="50"/>
        <v>0</v>
      </c>
    </row>
    <row r="219" spans="1:61" ht="15.05" customHeight="1">
      <c r="A219" s="187"/>
      <c r="B219" s="141"/>
      <c r="C219" s="194" t="s">
        <v>119</v>
      </c>
      <c r="D219" s="430" t="s">
        <v>126</v>
      </c>
      <c r="E219" s="431"/>
      <c r="F219" s="431"/>
      <c r="G219" s="431"/>
      <c r="H219" s="431"/>
      <c r="I219" s="431"/>
      <c r="J219" s="432"/>
      <c r="K219" s="293"/>
      <c r="L219" s="294"/>
      <c r="M219" s="293"/>
      <c r="N219" s="294"/>
      <c r="O219" s="293"/>
      <c r="P219" s="294"/>
      <c r="Q219" s="271"/>
      <c r="R219" s="271"/>
      <c r="S219" s="271"/>
      <c r="T219" s="271"/>
      <c r="U219" s="271"/>
      <c r="V219" s="271"/>
      <c r="W219" s="271"/>
      <c r="X219" s="271"/>
      <c r="Y219" s="271"/>
      <c r="Z219" s="271"/>
      <c r="AA219" s="271"/>
      <c r="AB219" s="271"/>
      <c r="AC219" s="271"/>
      <c r="AD219" s="271"/>
      <c r="AG219" s="93">
        <f t="shared" si="39"/>
        <v>0</v>
      </c>
      <c r="AH219" s="92">
        <f t="shared" si="40"/>
        <v>0</v>
      </c>
      <c r="AI219" s="92">
        <f t="shared" si="41"/>
        <v>0</v>
      </c>
      <c r="AJ219" s="92">
        <f t="shared" si="42"/>
        <v>0</v>
      </c>
      <c r="AK219" s="98">
        <f t="shared" si="43"/>
        <v>0</v>
      </c>
      <c r="AL219" s="99">
        <f t="shared" si="44"/>
        <v>0</v>
      </c>
      <c r="AM219" s="99">
        <f t="shared" si="45"/>
        <v>0</v>
      </c>
      <c r="AN219" s="100">
        <f t="shared" si="46"/>
        <v>0</v>
      </c>
      <c r="AO219" s="98">
        <f t="shared" si="47"/>
        <v>0</v>
      </c>
      <c r="AP219" s="99">
        <f t="shared" si="48"/>
        <v>0</v>
      </c>
      <c r="AQ219" s="99">
        <f t="shared" si="49"/>
        <v>0</v>
      </c>
      <c r="AR219" s="100">
        <f t="shared" si="50"/>
        <v>0</v>
      </c>
    </row>
    <row r="220" spans="1:61" ht="15.05" customHeight="1">
      <c r="A220" s="187"/>
      <c r="B220" s="141"/>
      <c r="C220" s="194" t="s">
        <v>127</v>
      </c>
      <c r="D220" s="430" t="s">
        <v>128</v>
      </c>
      <c r="E220" s="431"/>
      <c r="F220" s="431"/>
      <c r="G220" s="431"/>
      <c r="H220" s="431"/>
      <c r="I220" s="431"/>
      <c r="J220" s="432"/>
      <c r="K220" s="293"/>
      <c r="L220" s="294"/>
      <c r="M220" s="293"/>
      <c r="N220" s="294"/>
      <c r="O220" s="293"/>
      <c r="P220" s="294"/>
      <c r="Q220" s="271"/>
      <c r="R220" s="271"/>
      <c r="S220" s="271"/>
      <c r="T220" s="271"/>
      <c r="U220" s="271"/>
      <c r="V220" s="271"/>
      <c r="W220" s="271"/>
      <c r="X220" s="271"/>
      <c r="Y220" s="271"/>
      <c r="Z220" s="271"/>
      <c r="AA220" s="271"/>
      <c r="AB220" s="271"/>
      <c r="AC220" s="271"/>
      <c r="AD220" s="271"/>
      <c r="AG220" s="93">
        <f t="shared" si="39"/>
        <v>0</v>
      </c>
      <c r="AH220" s="92">
        <f t="shared" si="40"/>
        <v>0</v>
      </c>
      <c r="AI220" s="92">
        <f t="shared" si="41"/>
        <v>0</v>
      </c>
      <c r="AJ220" s="92">
        <f t="shared" si="42"/>
        <v>0</v>
      </c>
      <c r="AK220" s="98">
        <f t="shared" si="43"/>
        <v>0</v>
      </c>
      <c r="AL220" s="99">
        <f t="shared" si="44"/>
        <v>0</v>
      </c>
      <c r="AM220" s="99">
        <f t="shared" si="45"/>
        <v>0</v>
      </c>
      <c r="AN220" s="100">
        <f t="shared" si="46"/>
        <v>0</v>
      </c>
      <c r="AO220" s="98">
        <f t="shared" si="47"/>
        <v>0</v>
      </c>
      <c r="AP220" s="99">
        <f t="shared" si="48"/>
        <v>0</v>
      </c>
      <c r="AQ220" s="99">
        <f t="shared" si="49"/>
        <v>0</v>
      </c>
      <c r="AR220" s="100">
        <f t="shared" si="50"/>
        <v>0</v>
      </c>
    </row>
    <row r="221" spans="1:61" ht="15.05" customHeight="1">
      <c r="A221" s="187"/>
      <c r="B221" s="141"/>
      <c r="C221" s="194" t="s">
        <v>129</v>
      </c>
      <c r="D221" s="430" t="s">
        <v>130</v>
      </c>
      <c r="E221" s="431"/>
      <c r="F221" s="431"/>
      <c r="G221" s="431"/>
      <c r="H221" s="431"/>
      <c r="I221" s="431"/>
      <c r="J221" s="432"/>
      <c r="K221" s="293"/>
      <c r="L221" s="294"/>
      <c r="M221" s="293"/>
      <c r="N221" s="294"/>
      <c r="O221" s="293"/>
      <c r="P221" s="294"/>
      <c r="Q221" s="271"/>
      <c r="R221" s="271"/>
      <c r="S221" s="271"/>
      <c r="T221" s="271"/>
      <c r="U221" s="271"/>
      <c r="V221" s="271"/>
      <c r="W221" s="271"/>
      <c r="X221" s="271"/>
      <c r="Y221" s="271"/>
      <c r="Z221" s="271"/>
      <c r="AA221" s="271"/>
      <c r="AB221" s="271"/>
      <c r="AC221" s="271"/>
      <c r="AD221" s="271"/>
      <c r="AG221" s="93">
        <f t="shared" si="39"/>
        <v>0</v>
      </c>
      <c r="AH221" s="92">
        <f t="shared" si="40"/>
        <v>0</v>
      </c>
      <c r="AI221" s="92">
        <f t="shared" si="41"/>
        <v>0</v>
      </c>
      <c r="AJ221" s="92">
        <f t="shared" si="42"/>
        <v>0</v>
      </c>
      <c r="AK221" s="98">
        <f t="shared" si="43"/>
        <v>0</v>
      </c>
      <c r="AL221" s="99">
        <f t="shared" si="44"/>
        <v>0</v>
      </c>
      <c r="AM221" s="99">
        <f t="shared" si="45"/>
        <v>0</v>
      </c>
      <c r="AN221" s="100">
        <f t="shared" si="46"/>
        <v>0</v>
      </c>
      <c r="AO221" s="98">
        <f t="shared" si="47"/>
        <v>0</v>
      </c>
      <c r="AP221" s="99">
        <f t="shared" si="48"/>
        <v>0</v>
      </c>
      <c r="AQ221" s="99">
        <f t="shared" si="49"/>
        <v>0</v>
      </c>
      <c r="AR221" s="100">
        <f t="shared" si="50"/>
        <v>0</v>
      </c>
    </row>
    <row r="222" spans="1:61" ht="15.05" customHeight="1">
      <c r="A222" s="187"/>
      <c r="B222" s="141"/>
      <c r="C222" s="194" t="s">
        <v>131</v>
      </c>
      <c r="D222" s="430" t="s">
        <v>132</v>
      </c>
      <c r="E222" s="431"/>
      <c r="F222" s="431"/>
      <c r="G222" s="431"/>
      <c r="H222" s="431"/>
      <c r="I222" s="431"/>
      <c r="J222" s="432"/>
      <c r="K222" s="293"/>
      <c r="L222" s="294"/>
      <c r="M222" s="293"/>
      <c r="N222" s="294"/>
      <c r="O222" s="293"/>
      <c r="P222" s="294"/>
      <c r="Q222" s="271"/>
      <c r="R222" s="271"/>
      <c r="S222" s="271"/>
      <c r="T222" s="271"/>
      <c r="U222" s="271"/>
      <c r="V222" s="271"/>
      <c r="W222" s="271"/>
      <c r="X222" s="271"/>
      <c r="Y222" s="271"/>
      <c r="Z222" s="271"/>
      <c r="AA222" s="271"/>
      <c r="AB222" s="271"/>
      <c r="AC222" s="271"/>
      <c r="AD222" s="271"/>
      <c r="AG222" s="93">
        <f t="shared" si="39"/>
        <v>0</v>
      </c>
      <c r="AH222" s="92">
        <f t="shared" si="40"/>
        <v>0</v>
      </c>
      <c r="AI222" s="92">
        <f t="shared" si="41"/>
        <v>0</v>
      </c>
      <c r="AJ222" s="92">
        <f t="shared" si="42"/>
        <v>0</v>
      </c>
      <c r="AK222" s="98">
        <f t="shared" si="43"/>
        <v>0</v>
      </c>
      <c r="AL222" s="99">
        <f t="shared" si="44"/>
        <v>0</v>
      </c>
      <c r="AM222" s="99">
        <f t="shared" si="45"/>
        <v>0</v>
      </c>
      <c r="AN222" s="100">
        <f t="shared" si="46"/>
        <v>0</v>
      </c>
      <c r="AO222" s="98">
        <f t="shared" si="47"/>
        <v>0</v>
      </c>
      <c r="AP222" s="99">
        <f t="shared" si="48"/>
        <v>0</v>
      </c>
      <c r="AQ222" s="99">
        <f t="shared" si="49"/>
        <v>0</v>
      </c>
      <c r="AR222" s="100">
        <f t="shared" si="50"/>
        <v>0</v>
      </c>
    </row>
    <row r="223" spans="1:61" ht="15.05" customHeight="1">
      <c r="A223" s="187"/>
      <c r="B223" s="141"/>
      <c r="C223" s="194" t="s">
        <v>133</v>
      </c>
      <c r="D223" s="430" t="s">
        <v>134</v>
      </c>
      <c r="E223" s="431"/>
      <c r="F223" s="431"/>
      <c r="G223" s="431"/>
      <c r="H223" s="431"/>
      <c r="I223" s="431"/>
      <c r="J223" s="432"/>
      <c r="K223" s="293"/>
      <c r="L223" s="294"/>
      <c r="M223" s="293"/>
      <c r="N223" s="294"/>
      <c r="O223" s="293"/>
      <c r="P223" s="294"/>
      <c r="Q223" s="271"/>
      <c r="R223" s="271"/>
      <c r="S223" s="271"/>
      <c r="T223" s="271"/>
      <c r="U223" s="271"/>
      <c r="V223" s="271"/>
      <c r="W223" s="271"/>
      <c r="X223" s="271"/>
      <c r="Y223" s="271"/>
      <c r="Z223" s="271"/>
      <c r="AA223" s="271"/>
      <c r="AB223" s="271"/>
      <c r="AC223" s="271"/>
      <c r="AD223" s="271"/>
      <c r="AG223" s="93">
        <f t="shared" si="39"/>
        <v>0</v>
      </c>
      <c r="AH223" s="92">
        <f t="shared" si="40"/>
        <v>0</v>
      </c>
      <c r="AI223" s="92">
        <f t="shared" si="41"/>
        <v>0</v>
      </c>
      <c r="AJ223" s="92">
        <f t="shared" si="42"/>
        <v>0</v>
      </c>
      <c r="AK223" s="98">
        <f t="shared" si="43"/>
        <v>0</v>
      </c>
      <c r="AL223" s="99">
        <f t="shared" si="44"/>
        <v>0</v>
      </c>
      <c r="AM223" s="99">
        <f t="shared" si="45"/>
        <v>0</v>
      </c>
      <c r="AN223" s="100">
        <f t="shared" si="46"/>
        <v>0</v>
      </c>
      <c r="AO223" s="98">
        <f t="shared" si="47"/>
        <v>0</v>
      </c>
      <c r="AP223" s="99">
        <f t="shared" si="48"/>
        <v>0</v>
      </c>
      <c r="AQ223" s="99">
        <f t="shared" si="49"/>
        <v>0</v>
      </c>
      <c r="AR223" s="100">
        <f t="shared" si="50"/>
        <v>0</v>
      </c>
    </row>
    <row r="224" spans="1:61" ht="15.05" customHeight="1">
      <c r="A224" s="187"/>
      <c r="B224" s="141"/>
      <c r="C224" s="198"/>
      <c r="D224" s="207"/>
      <c r="E224" s="207"/>
      <c r="F224" s="207"/>
      <c r="G224" s="208"/>
      <c r="H224" s="208"/>
      <c r="I224" s="208"/>
      <c r="J224" s="21" t="s">
        <v>109</v>
      </c>
      <c r="K224" s="434">
        <f>IF(AND(SUM(K215:K223)=0,COUNTIF(K215:K223,"NS")&gt;0),"NS",
IF(AND(SUM(K215:K223)=0,COUNTIF(K215:K223,0)&gt;0),0,
IF(AND(SUM(K215:K223)=0,COUNTIF(K215:K223,"NA")&gt;0),"NA",
SUM(K215:K223))))</f>
        <v>0</v>
      </c>
      <c r="L224" s="436"/>
      <c r="M224" s="434">
        <f t="shared" ref="M224:AD224" si="53">IF(AND(SUM(M215:M223)=0,COUNTIF(M215:M223,"NS")&gt;0),"NS",
IF(AND(SUM(M215:M223)=0,COUNTIF(M215:M223,0)&gt;0),0,
IF(AND(SUM(M215:M223)=0,COUNTIF(M215:M223,"NA")&gt;0),"NA",
SUM(M215:M223))))</f>
        <v>0</v>
      </c>
      <c r="N224" s="436"/>
      <c r="O224" s="434">
        <f t="shared" si="53"/>
        <v>0</v>
      </c>
      <c r="P224" s="436"/>
      <c r="Q224" s="164">
        <f>IF(AND(SUM(Q215:Q223)=0,COUNTIF(Q215:Q223,"NS")&gt;0),"NS",
IF(AND(SUM(Q215:Q223)=0,COUNTIF(Q215:Q223,0)&gt;0),0,
IF(AND(SUM(Q215:Q223)=0,COUNTIF(Q215:Q223,"NA")&gt;0),"NA",
SUM(Q215:Q223))))</f>
        <v>0</v>
      </c>
      <c r="R224" s="164">
        <f>IF(AND(SUM(R215:R223)=0,COUNTIF(R215:R223,"NS")&gt;0),"NS",
IF(AND(SUM(R215:R223)=0,COUNTIF(R215:R223,0)&gt;0),0,
IF(AND(SUM(R215:R223)=0,COUNTIF(R215:R223,"NA")&gt;0),"NA",
SUM(R215:R223))))</f>
        <v>0</v>
      </c>
      <c r="S224" s="164">
        <f>IF(AND(SUM(S215:S223)=0,COUNTIF(S215:S223,"NS")&gt;0),"NS",
IF(AND(SUM(S215:S223)=0,COUNTIF(S215:S223,0)&gt;0),0,
IF(AND(SUM(S215:S223)=0,COUNTIF(S215:S223,"NA")&gt;0),"NA",
SUM(S215:S223))))</f>
        <v>0</v>
      </c>
      <c r="T224" s="164">
        <f>IF(AND(SUM(T215:T223)=0,COUNTIF(T215:T223,"NS")&gt;0),"NS",
IF(AND(SUM(T215:T223)=0,COUNTIF(T215:T223,0)&gt;0),0,
IF(AND(SUM(T215:T223)=0,COUNTIF(T215:T223,"NA")&gt;0),"NA",
SUM(T215:T223))))</f>
        <v>0</v>
      </c>
      <c r="U224" s="164">
        <f t="shared" si="53"/>
        <v>0</v>
      </c>
      <c r="V224" s="164">
        <f t="shared" si="53"/>
        <v>0</v>
      </c>
      <c r="W224" s="164">
        <f t="shared" si="53"/>
        <v>0</v>
      </c>
      <c r="X224" s="164">
        <f t="shared" si="53"/>
        <v>0</v>
      </c>
      <c r="Y224" s="164">
        <f t="shared" si="53"/>
        <v>0</v>
      </c>
      <c r="Z224" s="164">
        <f t="shared" si="53"/>
        <v>0</v>
      </c>
      <c r="AA224" s="164">
        <f t="shared" si="53"/>
        <v>0</v>
      </c>
      <c r="AB224" s="164">
        <f t="shared" si="53"/>
        <v>0</v>
      </c>
      <c r="AC224" s="164">
        <f t="shared" si="53"/>
        <v>0</v>
      </c>
      <c r="AD224" s="164">
        <f t="shared" si="53"/>
        <v>0</v>
      </c>
      <c r="AJ224" s="202">
        <f>SUM(AJ215:AJ223)</f>
        <v>0</v>
      </c>
      <c r="AN224" s="202">
        <f>SUM(AN215:AN223)</f>
        <v>0</v>
      </c>
      <c r="AR224" s="202">
        <f>SUM(AR215:AR223)</f>
        <v>0</v>
      </c>
    </row>
    <row r="225" spans="1:60" ht="15.05" customHeight="1">
      <c r="A225" s="187"/>
      <c r="B225" s="141"/>
      <c r="C225" s="141"/>
      <c r="D225" s="141"/>
      <c r="E225" s="141"/>
      <c r="F225" s="141"/>
      <c r="G225" s="209"/>
      <c r="H225" s="209"/>
      <c r="I225" s="209"/>
      <c r="J225" s="141"/>
      <c r="K225" s="141"/>
      <c r="L225" s="141"/>
      <c r="M225" s="141"/>
      <c r="N225" s="141"/>
      <c r="O225" s="141"/>
      <c r="P225" s="141"/>
      <c r="Q225" s="141"/>
      <c r="R225" s="141"/>
      <c r="S225" s="141"/>
      <c r="T225" s="141"/>
      <c r="U225" s="141"/>
      <c r="V225" s="141"/>
      <c r="W225" s="141"/>
      <c r="X225" s="141"/>
      <c r="Y225" s="141"/>
      <c r="Z225" s="141"/>
      <c r="AA225" s="141"/>
      <c r="AB225" s="141"/>
      <c r="AC225" s="141"/>
      <c r="AD225" s="141"/>
      <c r="AJ225" s="109">
        <f>SUM(AJ224,AN224,AR224)</f>
        <v>0</v>
      </c>
    </row>
    <row r="226" spans="1:60" ht="24.05" customHeight="1">
      <c r="A226" s="187"/>
      <c r="B226" s="141"/>
      <c r="C226" s="423" t="s">
        <v>187</v>
      </c>
      <c r="D226" s="423"/>
      <c r="E226" s="423"/>
      <c r="F226" s="423"/>
      <c r="G226" s="423"/>
      <c r="H226" s="423"/>
      <c r="I226" s="423"/>
      <c r="J226" s="423"/>
      <c r="K226" s="423"/>
      <c r="L226" s="423"/>
      <c r="M226" s="423"/>
      <c r="N226" s="423"/>
      <c r="O226" s="423"/>
      <c r="P226" s="423"/>
      <c r="Q226" s="423"/>
      <c r="R226" s="423"/>
      <c r="S226" s="423"/>
      <c r="T226" s="423"/>
      <c r="U226" s="423"/>
      <c r="V226" s="423"/>
      <c r="W226" s="423"/>
      <c r="X226" s="423"/>
      <c r="Y226" s="423"/>
      <c r="Z226" s="423"/>
      <c r="AA226" s="423"/>
      <c r="AB226" s="423"/>
      <c r="AC226" s="423"/>
      <c r="AD226" s="423"/>
    </row>
    <row r="227" spans="1:60" ht="60.05" customHeight="1">
      <c r="A227" s="187"/>
      <c r="B227" s="141"/>
      <c r="C227" s="424"/>
      <c r="D227" s="424"/>
      <c r="E227" s="424"/>
      <c r="F227" s="424"/>
      <c r="G227" s="424"/>
      <c r="H227" s="424"/>
      <c r="I227" s="424"/>
      <c r="J227" s="424"/>
      <c r="K227" s="424"/>
      <c r="L227" s="424"/>
      <c r="M227" s="424"/>
      <c r="N227" s="424"/>
      <c r="O227" s="424"/>
      <c r="P227" s="424"/>
      <c r="Q227" s="424"/>
      <c r="R227" s="424"/>
      <c r="S227" s="424"/>
      <c r="T227" s="424"/>
      <c r="U227" s="424"/>
      <c r="V227" s="424"/>
      <c r="W227" s="424"/>
      <c r="X227" s="424"/>
      <c r="Y227" s="424"/>
      <c r="Z227" s="424"/>
      <c r="AA227" s="424"/>
      <c r="AB227" s="424"/>
      <c r="AC227" s="424"/>
      <c r="AD227" s="424"/>
    </row>
    <row r="228" spans="1:60" ht="15.05" customHeight="1">
      <c r="A228" s="187"/>
      <c r="B228" s="141"/>
      <c r="C228" s="190"/>
      <c r="D228" s="190"/>
      <c r="E228" s="190"/>
      <c r="F228" s="190"/>
      <c r="G228" s="190"/>
      <c r="H228" s="190"/>
      <c r="I228" s="190"/>
      <c r="J228" s="190"/>
      <c r="K228" s="190"/>
      <c r="L228" s="190"/>
      <c r="M228" s="190"/>
      <c r="N228" s="190"/>
      <c r="O228" s="190"/>
      <c r="P228" s="190"/>
      <c r="Q228" s="190"/>
      <c r="R228" s="190"/>
      <c r="S228" s="190"/>
      <c r="T228" s="190"/>
      <c r="U228" s="190"/>
      <c r="V228" s="190"/>
      <c r="W228" s="190"/>
      <c r="X228" s="190"/>
      <c r="Y228" s="190"/>
      <c r="Z228" s="190"/>
      <c r="AA228" s="190"/>
      <c r="AB228" s="190"/>
      <c r="AC228" s="190"/>
      <c r="AD228" s="190"/>
    </row>
    <row r="229" spans="1:60" ht="15.05" customHeight="1">
      <c r="A229" s="187"/>
      <c r="B229" s="366" t="str">
        <f>IF(AJ225=0,"","Error: verificar sumas por fila.")</f>
        <v/>
      </c>
      <c r="C229" s="366"/>
      <c r="D229" s="366"/>
      <c r="E229" s="366"/>
      <c r="F229" s="366"/>
      <c r="G229" s="366"/>
      <c r="H229" s="366"/>
      <c r="I229" s="366"/>
      <c r="J229" s="366"/>
      <c r="K229" s="366"/>
      <c r="L229" s="366"/>
      <c r="M229" s="366"/>
      <c r="N229" s="366"/>
      <c r="O229" s="366"/>
      <c r="P229" s="366"/>
      <c r="Q229" s="366"/>
      <c r="R229" s="366"/>
      <c r="S229" s="366"/>
      <c r="T229" s="366"/>
      <c r="U229" s="366"/>
      <c r="V229" s="366"/>
      <c r="W229" s="366"/>
      <c r="X229" s="366"/>
      <c r="Y229" s="366"/>
      <c r="Z229" s="366"/>
      <c r="AA229" s="366"/>
      <c r="AB229" s="366"/>
      <c r="AC229" s="366"/>
      <c r="AD229" s="366"/>
    </row>
    <row r="230" spans="1:60" ht="15.05" customHeight="1">
      <c r="A230" s="187"/>
      <c r="B230" s="366" t="str">
        <f>IF(BI217=0,"","Error: verificar la consistencia con la pregunta 4.")</f>
        <v/>
      </c>
      <c r="C230" s="366"/>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6"/>
    </row>
    <row r="231" spans="1:60" ht="15.05" customHeight="1">
      <c r="A231" s="187"/>
      <c r="B231" s="367" t="str">
        <f>IF(OR(AG213=AH213,AG213=AI213),"","Error: debe completar toda la información requerida.")</f>
        <v/>
      </c>
      <c r="C231" s="367"/>
      <c r="D231" s="367"/>
      <c r="E231" s="367"/>
      <c r="F231" s="367"/>
      <c r="G231" s="367"/>
      <c r="H231" s="367"/>
      <c r="I231" s="367"/>
      <c r="J231" s="367"/>
      <c r="K231" s="367"/>
      <c r="L231" s="367"/>
      <c r="M231" s="367"/>
      <c r="N231" s="367"/>
      <c r="O231" s="367"/>
      <c r="P231" s="367"/>
      <c r="Q231" s="367"/>
      <c r="R231" s="367"/>
      <c r="S231" s="367"/>
      <c r="T231" s="367"/>
      <c r="U231" s="367"/>
      <c r="V231" s="367"/>
      <c r="W231" s="367"/>
      <c r="X231" s="367"/>
      <c r="Y231" s="367"/>
      <c r="Z231" s="367"/>
      <c r="AA231" s="367"/>
      <c r="AB231" s="367"/>
      <c r="AC231" s="367"/>
      <c r="AD231" s="367"/>
    </row>
    <row r="232" spans="1:60" ht="15.05" customHeight="1">
      <c r="A232" s="187"/>
      <c r="B232" s="141"/>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row>
    <row r="233" spans="1:60" ht="15.05" customHeight="1">
      <c r="A233" s="187"/>
      <c r="B233" s="141"/>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row>
    <row r="234" spans="1:60" ht="24.05" customHeight="1">
      <c r="A234" s="186" t="s">
        <v>135</v>
      </c>
      <c r="B234" s="420" t="s">
        <v>736</v>
      </c>
      <c r="C234" s="420"/>
      <c r="D234" s="420"/>
      <c r="E234" s="420"/>
      <c r="F234" s="420"/>
      <c r="G234" s="420"/>
      <c r="H234" s="420"/>
      <c r="I234" s="420"/>
      <c r="J234" s="420"/>
      <c r="K234" s="420"/>
      <c r="L234" s="420"/>
      <c r="M234" s="420"/>
      <c r="N234" s="420"/>
      <c r="O234" s="420"/>
      <c r="P234" s="420"/>
      <c r="Q234" s="420"/>
      <c r="R234" s="420"/>
      <c r="S234" s="420"/>
      <c r="T234" s="420"/>
      <c r="U234" s="420"/>
      <c r="V234" s="420"/>
      <c r="W234" s="420"/>
      <c r="X234" s="420"/>
      <c r="Y234" s="420"/>
      <c r="Z234" s="420"/>
      <c r="AA234" s="420"/>
      <c r="AB234" s="420"/>
      <c r="AC234" s="420"/>
      <c r="AD234" s="420"/>
    </row>
    <row r="235" spans="1:60" ht="24.05" customHeight="1">
      <c r="A235" s="187"/>
      <c r="B235" s="141"/>
      <c r="C235" s="421" t="s">
        <v>146</v>
      </c>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421"/>
    </row>
    <row r="236" spans="1:60" ht="36" customHeight="1">
      <c r="A236" s="187"/>
      <c r="B236" s="141"/>
      <c r="C236" s="422" t="s">
        <v>738</v>
      </c>
      <c r="D236" s="422"/>
      <c r="E236" s="422"/>
      <c r="F236" s="422"/>
      <c r="G236" s="422"/>
      <c r="H236" s="422"/>
      <c r="I236" s="422"/>
      <c r="J236" s="422"/>
      <c r="K236" s="422"/>
      <c r="L236" s="422"/>
      <c r="M236" s="422"/>
      <c r="N236" s="422"/>
      <c r="O236" s="422"/>
      <c r="P236" s="422"/>
      <c r="Q236" s="422"/>
      <c r="R236" s="422"/>
      <c r="S236" s="422"/>
      <c r="T236" s="422"/>
      <c r="U236" s="422"/>
      <c r="V236" s="422"/>
      <c r="W236" s="422"/>
      <c r="X236" s="422"/>
      <c r="Y236" s="422"/>
      <c r="Z236" s="422"/>
      <c r="AA236" s="422"/>
      <c r="AB236" s="422"/>
      <c r="AC236" s="422"/>
      <c r="AD236" s="422"/>
    </row>
    <row r="237" spans="1:60" ht="15.05" customHeight="1">
      <c r="A237" s="187"/>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row>
    <row r="238" spans="1:60" ht="36" customHeight="1">
      <c r="A238" s="187"/>
      <c r="B238" s="141"/>
      <c r="C238" s="500" t="s">
        <v>737</v>
      </c>
      <c r="D238" s="501"/>
      <c r="E238" s="501"/>
      <c r="F238" s="501"/>
      <c r="G238" s="501"/>
      <c r="H238" s="501"/>
      <c r="I238" s="501"/>
      <c r="J238" s="502"/>
      <c r="K238" s="435" t="s">
        <v>469</v>
      </c>
      <c r="L238" s="435"/>
      <c r="M238" s="435"/>
      <c r="N238" s="435"/>
      <c r="O238" s="435"/>
      <c r="P238" s="435"/>
      <c r="Q238" s="435"/>
      <c r="R238" s="435"/>
      <c r="S238" s="435"/>
      <c r="T238" s="435"/>
      <c r="U238" s="435"/>
      <c r="V238" s="435"/>
      <c r="W238" s="435"/>
      <c r="X238" s="435"/>
      <c r="Y238" s="435"/>
      <c r="Z238" s="435"/>
      <c r="AA238" s="435"/>
      <c r="AB238" s="435"/>
      <c r="AC238" s="435"/>
      <c r="AD238" s="436"/>
      <c r="AG238" s="91" t="s">
        <v>936</v>
      </c>
      <c r="AH238" s="92" t="s">
        <v>937</v>
      </c>
      <c r="AI238" s="92" t="s">
        <v>938</v>
      </c>
      <c r="AT238" s="93" t="s">
        <v>956</v>
      </c>
      <c r="AU238" s="374" t="s">
        <v>102</v>
      </c>
      <c r="AV238" s="375"/>
      <c r="AW238" s="374" t="s">
        <v>24</v>
      </c>
      <c r="AX238" s="375"/>
      <c r="AY238" s="374" t="s">
        <v>49</v>
      </c>
      <c r="AZ238" s="375"/>
      <c r="BA238" s="374" t="s">
        <v>103</v>
      </c>
      <c r="BB238" s="375"/>
      <c r="BC238" s="374" t="s">
        <v>71</v>
      </c>
      <c r="BD238" s="375"/>
      <c r="BE238" s="374" t="s">
        <v>50</v>
      </c>
      <c r="BF238" s="375"/>
      <c r="BG238" s="374" t="s">
        <v>468</v>
      </c>
      <c r="BH238" s="375"/>
    </row>
    <row r="239" spans="1:60" ht="114.05" customHeight="1">
      <c r="A239" s="187"/>
      <c r="B239" s="141"/>
      <c r="C239" s="503"/>
      <c r="D239" s="504"/>
      <c r="E239" s="504"/>
      <c r="F239" s="504"/>
      <c r="G239" s="504"/>
      <c r="H239" s="504"/>
      <c r="I239" s="504"/>
      <c r="J239" s="505"/>
      <c r="K239" s="436" t="s">
        <v>101</v>
      </c>
      <c r="L239" s="369"/>
      <c r="M239" s="370" t="s">
        <v>106</v>
      </c>
      <c r="N239" s="370"/>
      <c r="O239" s="370" t="s">
        <v>108</v>
      </c>
      <c r="P239" s="370"/>
      <c r="Q239" s="374" t="s">
        <v>102</v>
      </c>
      <c r="R239" s="375"/>
      <c r="S239" s="374" t="s">
        <v>24</v>
      </c>
      <c r="T239" s="375"/>
      <c r="U239" s="374" t="s">
        <v>49</v>
      </c>
      <c r="V239" s="375"/>
      <c r="W239" s="374" t="s">
        <v>103</v>
      </c>
      <c r="X239" s="375"/>
      <c r="Y239" s="374" t="s">
        <v>71</v>
      </c>
      <c r="Z239" s="375"/>
      <c r="AA239" s="374" t="s">
        <v>50</v>
      </c>
      <c r="AB239" s="375"/>
      <c r="AC239" s="374" t="s">
        <v>468</v>
      </c>
      <c r="AD239" s="375"/>
      <c r="AG239" s="91">
        <f>COUNTBLANK(K241:AD256)</f>
        <v>320</v>
      </c>
      <c r="AH239" s="92">
        <v>320</v>
      </c>
      <c r="AI239" s="92">
        <v>48</v>
      </c>
      <c r="AK239" s="93" t="s">
        <v>939</v>
      </c>
      <c r="AP239" s="93" t="s">
        <v>940</v>
      </c>
      <c r="AT239" s="105"/>
      <c r="AU239" s="197" t="s">
        <v>106</v>
      </c>
      <c r="AV239" s="197" t="s">
        <v>108</v>
      </c>
      <c r="AW239" s="197" t="s">
        <v>106</v>
      </c>
      <c r="AX239" s="197" t="s">
        <v>108</v>
      </c>
      <c r="AY239" s="197" t="s">
        <v>106</v>
      </c>
      <c r="AZ239" s="197" t="s">
        <v>108</v>
      </c>
      <c r="BA239" s="197" t="s">
        <v>106</v>
      </c>
      <c r="BB239" s="197" t="s">
        <v>108</v>
      </c>
      <c r="BC239" s="197" t="s">
        <v>106</v>
      </c>
      <c r="BD239" s="197" t="s">
        <v>108</v>
      </c>
      <c r="BE239" s="197" t="s">
        <v>106</v>
      </c>
      <c r="BF239" s="197" t="s">
        <v>108</v>
      </c>
      <c r="BG239" s="197" t="s">
        <v>106</v>
      </c>
      <c r="BH239" s="197" t="s">
        <v>108</v>
      </c>
    </row>
    <row r="240" spans="1:60" ht="47.95" customHeight="1">
      <c r="A240" s="187"/>
      <c r="B240" s="141"/>
      <c r="C240" s="506"/>
      <c r="D240" s="507"/>
      <c r="E240" s="507"/>
      <c r="F240" s="507"/>
      <c r="G240" s="507"/>
      <c r="H240" s="507"/>
      <c r="I240" s="507"/>
      <c r="J240" s="508"/>
      <c r="K240" s="436"/>
      <c r="L240" s="369"/>
      <c r="M240" s="370"/>
      <c r="N240" s="370"/>
      <c r="O240" s="370"/>
      <c r="P240" s="370"/>
      <c r="Q240" s="197" t="s">
        <v>106</v>
      </c>
      <c r="R240" s="197" t="s">
        <v>108</v>
      </c>
      <c r="S240" s="197" t="s">
        <v>106</v>
      </c>
      <c r="T240" s="197" t="s">
        <v>108</v>
      </c>
      <c r="U240" s="197" t="s">
        <v>106</v>
      </c>
      <c r="V240" s="197" t="s">
        <v>108</v>
      </c>
      <c r="W240" s="197" t="s">
        <v>106</v>
      </c>
      <c r="X240" s="197" t="s">
        <v>108</v>
      </c>
      <c r="Y240" s="197" t="s">
        <v>106</v>
      </c>
      <c r="Z240" s="197" t="s">
        <v>108</v>
      </c>
      <c r="AA240" s="197" t="s">
        <v>106</v>
      </c>
      <c r="AB240" s="197" t="s">
        <v>108</v>
      </c>
      <c r="AC240" s="197" t="s">
        <v>106</v>
      </c>
      <c r="AD240" s="197" t="s">
        <v>108</v>
      </c>
      <c r="AG240" s="94" t="s">
        <v>941</v>
      </c>
      <c r="AH240" s="95" t="s">
        <v>942</v>
      </c>
      <c r="AI240" s="95" t="s">
        <v>943</v>
      </c>
      <c r="AJ240" s="95" t="s">
        <v>944</v>
      </c>
      <c r="AK240" s="96" t="s">
        <v>941</v>
      </c>
      <c r="AL240" s="97" t="s">
        <v>945</v>
      </c>
      <c r="AM240" s="97" t="s">
        <v>946</v>
      </c>
      <c r="AN240" s="97" t="s">
        <v>947</v>
      </c>
      <c r="AO240" s="96" t="s">
        <v>941</v>
      </c>
      <c r="AP240" s="97" t="s">
        <v>945</v>
      </c>
      <c r="AQ240" s="97" t="s">
        <v>946</v>
      </c>
      <c r="AR240" s="97" t="s">
        <v>947</v>
      </c>
      <c r="AT240" s="117" t="s">
        <v>941</v>
      </c>
      <c r="AU240" s="98">
        <f>$S$149</f>
        <v>0</v>
      </c>
      <c r="AV240" s="98">
        <f>$Y$149</f>
        <v>0</v>
      </c>
      <c r="AW240" s="98">
        <f>$S$150</f>
        <v>0</v>
      </c>
      <c r="AX240" s="98">
        <f>$Y$150</f>
        <v>0</v>
      </c>
      <c r="AY240" s="98">
        <f>$S$151</f>
        <v>0</v>
      </c>
      <c r="AZ240" s="98">
        <f>$Y$151</f>
        <v>0</v>
      </c>
      <c r="BA240" s="98">
        <f>$S$152</f>
        <v>0</v>
      </c>
      <c r="BB240" s="98">
        <f>$Y$152</f>
        <v>0</v>
      </c>
      <c r="BC240" s="98">
        <f>$S$153</f>
        <v>0</v>
      </c>
      <c r="BD240" s="98">
        <f>$Y$153</f>
        <v>0</v>
      </c>
      <c r="BE240" s="98">
        <f>$S$154</f>
        <v>0</v>
      </c>
      <c r="BF240" s="98">
        <f>$Y$154</f>
        <v>0</v>
      </c>
      <c r="BG240" s="98">
        <f>$S$155</f>
        <v>0</v>
      </c>
      <c r="BH240" s="98">
        <f>$Y$155</f>
        <v>0</v>
      </c>
    </row>
    <row r="241" spans="1:61" ht="15.05" customHeight="1">
      <c r="A241" s="187"/>
      <c r="B241" s="141"/>
      <c r="C241" s="194" t="s">
        <v>105</v>
      </c>
      <c r="D241" s="430" t="s">
        <v>147</v>
      </c>
      <c r="E241" s="431"/>
      <c r="F241" s="431"/>
      <c r="G241" s="431"/>
      <c r="H241" s="431"/>
      <c r="I241" s="431"/>
      <c r="J241" s="432"/>
      <c r="K241" s="293"/>
      <c r="L241" s="294"/>
      <c r="M241" s="293"/>
      <c r="N241" s="294"/>
      <c r="O241" s="293"/>
      <c r="P241" s="294"/>
      <c r="Q241" s="271"/>
      <c r="R241" s="271"/>
      <c r="S241" s="271"/>
      <c r="T241" s="271"/>
      <c r="U241" s="271"/>
      <c r="V241" s="271"/>
      <c r="W241" s="271"/>
      <c r="X241" s="271"/>
      <c r="Y241" s="271"/>
      <c r="Z241" s="271"/>
      <c r="AA241" s="271"/>
      <c r="AB241" s="271"/>
      <c r="AC241" s="271"/>
      <c r="AD241" s="271"/>
      <c r="AG241" s="93">
        <f>K241</f>
        <v>0</v>
      </c>
      <c r="AH241" s="92">
        <f>IF(COUNTIF(M241:P241,"NA")=2,"NA",SUM(M241:P241))</f>
        <v>0</v>
      </c>
      <c r="AI241" s="92">
        <f>COUNTIF(M241:P241, "NS")</f>
        <v>0</v>
      </c>
      <c r="AJ241" s="92">
        <f>IF($AG$239 = $AH$239, 0, IF(OR(AND(AG241 = 0, AI241 &gt; 0), AND(AG241 = "NS", AH241 &gt; 0), AND(AG241 = "NS", AI241 = 0, AH241 =0), AND(AG241="NA", AH241&lt;&gt;"NA")), 1, IF(OR(AND(AG241 &gt; 0, AI241 = 2), AND(AG241 = "NS", AI241 = 2), AND(AG241 = "NS", AH241 = 0, AI241 &gt; 0), AG241 = AH241), 0, 1)))</f>
        <v>0</v>
      </c>
      <c r="AK241" s="98">
        <f>IF(M241="",0,M241)</f>
        <v>0</v>
      </c>
      <c r="AL241" s="99">
        <f>IF(COUNTIF(Q241,"NA")+COUNTIF(S241,"NA")+COUNTIF(U241,"NA")+COUNTIF(W241,"NA")+COUNTIF(Y241,"NA")+COUNTIF(AA241,"NA")+COUNTIF(AC241,"NA")=COUNTA($Q$240,$S$240,$U$240,$W$240,$Y$240,$AA$240,$AC$240),"NA",SUM(Q241,S241,U241,W241,Y241,AA241,AC241))</f>
        <v>0</v>
      </c>
      <c r="AM241" s="99">
        <f>COUNTIF(Q241, "NS")+COUNTIF(S241, "NS")+COUNTIF(U241, "NS")+COUNTIF(W241, "NS")+COUNTIF(Y241, "NS")+COUNTIF(AA241, "NS")+COUNTIF(AC241, "NS")</f>
        <v>0</v>
      </c>
      <c r="AN241" s="100">
        <f>IF($AG$239=$AH$239, 0, IF(OR(AND(AK241 =0, AM241 &gt;0), AND(AK241 ="NS", AL241&gt;0), AND(AK241 ="NS", AL241 =0, AM241=0), AND(AK241="NA", AL241&lt;&gt;"NA") ), 1, IF(OR(AND(AM241&gt;=2, AL241&lt;AK241), AND(AK241="NS", AL241=0, AM241&gt;0), AL241=AK241 ), 0, 1)))</f>
        <v>0</v>
      </c>
      <c r="AO241" s="98">
        <f>IF(O241="",0,O241)</f>
        <v>0</v>
      </c>
      <c r="AP241" s="99">
        <f>IF(COUNTIF(R241,"NA")+COUNTIF(T241,"NA")+COUNTIF(V241,"NA")+COUNTIF(X241,"NA")+COUNTIF(Z241,"NA")+COUNTIF(AB241,"NA")+COUNTIF(AD241,"NA")=COUNTA($R$240,$T$240,$V$240,$X$240,$Z$240,$AB$240,$AD$240),"NA",SUM(R241,T241,V241,X241,Z241,AB241,AD241))</f>
        <v>0</v>
      </c>
      <c r="AQ241" s="99">
        <f>COUNTIF(R241, "NS")+COUNTIF(T241, "NS")+COUNTIF(V241, "NS")+COUNTIF(X241, "NS")+COUNTIF(Z241, "NS")+COUNTIF(AB241, "NS")+COUNTIF(AD241, "NS")</f>
        <v>0</v>
      </c>
      <c r="AR241" s="100">
        <f>IF($AG$239=$AH$239, 0, IF(OR(AND(AO241 =0, AQ241 &gt;0), AND(AO241 ="NS", AP241&gt;0), AND(AO241 ="NS", AP241 =0, AQ241=0), AND(AO241="NA", AP241&lt;&gt;"NA") ), 1, IF(OR(AND(AQ241&gt;=2, AP241&lt;AO241), AND(AO241="NS", AP241=0, AQ241&gt;0), AP241=AO241 ), 0, 1)))</f>
        <v>0</v>
      </c>
      <c r="AT241" s="93" t="s">
        <v>949</v>
      </c>
      <c r="AU241" s="99">
        <f>IF(AND(COUNTA(Q241:Q256)&lt;&gt;0,COUNTIF(Q241:Q256,"NA")=COUNTA(Q241:Q256)),"NA",SUM(Q241:Q256))</f>
        <v>0</v>
      </c>
      <c r="AV241" s="99">
        <f t="shared" ref="AV241:BH241" si="54">IF(AND(COUNTA(R241:R256)&lt;&gt;0,COUNTIF(R241:R256,"NA")=COUNTA(R241:R256)),"NA",SUM(R241:R256))</f>
        <v>0</v>
      </c>
      <c r="AW241" s="99">
        <f t="shared" si="54"/>
        <v>0</v>
      </c>
      <c r="AX241" s="99">
        <f t="shared" si="54"/>
        <v>0</v>
      </c>
      <c r="AY241" s="99">
        <f t="shared" si="54"/>
        <v>0</v>
      </c>
      <c r="AZ241" s="99">
        <f t="shared" si="54"/>
        <v>0</v>
      </c>
      <c r="BA241" s="99">
        <f t="shared" si="54"/>
        <v>0</v>
      </c>
      <c r="BB241" s="99">
        <f t="shared" si="54"/>
        <v>0</v>
      </c>
      <c r="BC241" s="99">
        <f t="shared" si="54"/>
        <v>0</v>
      </c>
      <c r="BD241" s="99">
        <f t="shared" si="54"/>
        <v>0</v>
      </c>
      <c r="BE241" s="99">
        <f t="shared" si="54"/>
        <v>0</v>
      </c>
      <c r="BF241" s="99">
        <f t="shared" si="54"/>
        <v>0</v>
      </c>
      <c r="BG241" s="99">
        <f t="shared" si="54"/>
        <v>0</v>
      </c>
      <c r="BH241" s="99">
        <f t="shared" si="54"/>
        <v>0</v>
      </c>
    </row>
    <row r="242" spans="1:61" ht="15.05" customHeight="1">
      <c r="A242" s="187"/>
      <c r="B242" s="141"/>
      <c r="C242" s="194" t="s">
        <v>107</v>
      </c>
      <c r="D242" s="430" t="s">
        <v>148</v>
      </c>
      <c r="E242" s="431"/>
      <c r="F242" s="431"/>
      <c r="G242" s="431"/>
      <c r="H242" s="431"/>
      <c r="I242" s="431"/>
      <c r="J242" s="432"/>
      <c r="K242" s="293"/>
      <c r="L242" s="294"/>
      <c r="M242" s="293"/>
      <c r="N242" s="294"/>
      <c r="O242" s="293"/>
      <c r="P242" s="294"/>
      <c r="Q242" s="271"/>
      <c r="R242" s="271"/>
      <c r="S242" s="271"/>
      <c r="T242" s="271"/>
      <c r="U242" s="271"/>
      <c r="V242" s="271"/>
      <c r="W242" s="271"/>
      <c r="X242" s="271"/>
      <c r="Y242" s="271"/>
      <c r="Z242" s="271"/>
      <c r="AA242" s="271"/>
      <c r="AB242" s="271"/>
      <c r="AC242" s="271"/>
      <c r="AD242" s="271"/>
      <c r="AG242" s="93">
        <f t="shared" ref="AG242:AG256" si="55">K242</f>
        <v>0</v>
      </c>
      <c r="AH242" s="92">
        <f t="shared" ref="AH242:AH256" si="56">IF(COUNTIF(M242:P242,"NA")=2,"NA",SUM(M242:P242))</f>
        <v>0</v>
      </c>
      <c r="AI242" s="92">
        <f t="shared" ref="AI242:AI256" si="57">COUNTIF(M242:P242, "NS")</f>
        <v>0</v>
      </c>
      <c r="AJ242" s="92">
        <f t="shared" ref="AJ242:AJ256" si="58">IF($AG$239 = $AH$239, 0, IF(OR(AND(AG242 = 0, AI242 &gt; 0), AND(AG242 = "NS", AH242 &gt; 0), AND(AG242 = "NS", AI242 = 0, AH242 =0), AND(AG242="NA", AH242&lt;&gt;"NA")), 1, IF(OR(AND(AG242 &gt; 0, AI242 = 2), AND(AG242 = "NS", AI242 = 2), AND(AG242 = "NS", AH242 = 0, AI242 &gt; 0), AG242 = AH242), 0, 1)))</f>
        <v>0</v>
      </c>
      <c r="AK242" s="98">
        <f t="shared" ref="AK242:AK256" si="59">IF(M242="",0,M242)</f>
        <v>0</v>
      </c>
      <c r="AL242" s="99">
        <f t="shared" ref="AL242:AL256" si="60">IF(COUNTIF(Q242,"NA")+COUNTIF(S242,"NA")+COUNTIF(U242,"NA")+COUNTIF(W242,"NA")+COUNTIF(Y242,"NA")+COUNTIF(AA242,"NA")+COUNTIF(AC242,"NA")=COUNTA($Q$240,$S$240,$U$240,$W$240,$Y$240,$AA$240,$AC$240),"NA",SUM(Q242,S242,U242,W242,Y242,AA242,AC242))</f>
        <v>0</v>
      </c>
      <c r="AM242" s="99">
        <f t="shared" ref="AM242:AM256" si="61">COUNTIF(Q242, "NS")+COUNTIF(S242, "NS")+COUNTIF(U242, "NS")+COUNTIF(W242, "NS")+COUNTIF(Y242, "NS")+COUNTIF(AA242, "NS")+COUNTIF(AC242, "NS")</f>
        <v>0</v>
      </c>
      <c r="AN242" s="100">
        <f t="shared" ref="AN242:AN256" si="62">IF($AG$239=$AH$239, 0, IF(OR(AND(AK242 =0, AM242 &gt;0), AND(AK242 ="NS", AL242&gt;0), AND(AK242 ="NS", AL242 =0, AM242=0), AND(AK242="NA", AL242&lt;&gt;"NA") ), 1, IF(OR(AND(AM242&gt;=2, AL242&lt;AK242), AND(AK242="NS", AL242=0, AM242&gt;0), AL242=AK242 ), 0, 1)))</f>
        <v>0</v>
      </c>
      <c r="AO242" s="98">
        <f t="shared" ref="AO242:AO256" si="63">IF(O242="",0,O242)</f>
        <v>0</v>
      </c>
      <c r="AP242" s="99">
        <f t="shared" ref="AP242:AP256" si="64">IF(COUNTIF(R242,"NA")+COUNTIF(T242,"NA")+COUNTIF(V242,"NA")+COUNTIF(X242,"NA")+COUNTIF(Z242,"NA")+COUNTIF(AB242,"NA")+COUNTIF(AD242,"NA")=COUNTA($R$240,$T$240,$V$240,$X$240,$Z$240,$AB$240,$AD$240),"NA",SUM(R242,T242,V242,X242,Z242,AB242,AD242))</f>
        <v>0</v>
      </c>
      <c r="AQ242" s="99">
        <f t="shared" ref="AQ242:AQ256" si="65">COUNTIF(R242, "NS")+COUNTIF(T242, "NS")+COUNTIF(V242, "NS")+COUNTIF(X242, "NS")+COUNTIF(Z242, "NS")+COUNTIF(AB242, "NS")+COUNTIF(AD242, "NS")</f>
        <v>0</v>
      </c>
      <c r="AR242" s="100">
        <f t="shared" ref="AR242:AR256" si="66">IF($AG$239=$AH$239, 0, IF(OR(AND(AO242 =0, AQ242 &gt;0), AND(AO242 ="NS", AP242&gt;0), AND(AO242 ="NS", AP242 =0, AQ242=0), AND(AO242="NA", AP242&lt;&gt;"NA") ), 1, IF(OR(AND(AQ242&gt;=2, AP242&lt;AO242), AND(AO242="NS", AP242=0, AQ242&gt;0), AP242=AO242 ), 0, 1)))</f>
        <v>0</v>
      </c>
      <c r="AT242" s="93" t="s">
        <v>948</v>
      </c>
      <c r="AU242" s="99">
        <f>COUNTIF(Q241:Q256, "NS")</f>
        <v>0</v>
      </c>
      <c r="AV242" s="99">
        <f t="shared" ref="AV242:BH242" si="67">COUNTIF(R241:R256, "NS")</f>
        <v>0</v>
      </c>
      <c r="AW242" s="99">
        <f t="shared" si="67"/>
        <v>0</v>
      </c>
      <c r="AX242" s="99">
        <f t="shared" si="67"/>
        <v>0</v>
      </c>
      <c r="AY242" s="99">
        <f t="shared" si="67"/>
        <v>0</v>
      </c>
      <c r="AZ242" s="99">
        <f t="shared" si="67"/>
        <v>0</v>
      </c>
      <c r="BA242" s="99">
        <f t="shared" si="67"/>
        <v>0</v>
      </c>
      <c r="BB242" s="99">
        <f t="shared" si="67"/>
        <v>0</v>
      </c>
      <c r="BC242" s="99">
        <f t="shared" si="67"/>
        <v>0</v>
      </c>
      <c r="BD242" s="99">
        <f t="shared" si="67"/>
        <v>0</v>
      </c>
      <c r="BE242" s="99">
        <f t="shared" si="67"/>
        <v>0</v>
      </c>
      <c r="BF242" s="99">
        <f t="shared" si="67"/>
        <v>0</v>
      </c>
      <c r="BG242" s="99">
        <f t="shared" si="67"/>
        <v>0</v>
      </c>
      <c r="BH242" s="99">
        <f t="shared" si="67"/>
        <v>0</v>
      </c>
    </row>
    <row r="243" spans="1:61" ht="15.05" customHeight="1">
      <c r="A243" s="187"/>
      <c r="B243" s="141"/>
      <c r="C243" s="194" t="s">
        <v>115</v>
      </c>
      <c r="D243" s="430" t="s">
        <v>149</v>
      </c>
      <c r="E243" s="431"/>
      <c r="F243" s="431"/>
      <c r="G243" s="431"/>
      <c r="H243" s="431"/>
      <c r="I243" s="431"/>
      <c r="J243" s="432"/>
      <c r="K243" s="293"/>
      <c r="L243" s="294"/>
      <c r="M243" s="293"/>
      <c r="N243" s="294"/>
      <c r="O243" s="293"/>
      <c r="P243" s="294"/>
      <c r="Q243" s="271"/>
      <c r="R243" s="271"/>
      <c r="S243" s="271"/>
      <c r="T243" s="271"/>
      <c r="U243" s="271"/>
      <c r="V243" s="271"/>
      <c r="W243" s="271"/>
      <c r="X243" s="271"/>
      <c r="Y243" s="271"/>
      <c r="Z243" s="271"/>
      <c r="AA243" s="271"/>
      <c r="AB243" s="271"/>
      <c r="AC243" s="271"/>
      <c r="AD243" s="271"/>
      <c r="AG243" s="93">
        <f t="shared" si="55"/>
        <v>0</v>
      </c>
      <c r="AH243" s="92">
        <f t="shared" si="56"/>
        <v>0</v>
      </c>
      <c r="AI243" s="92">
        <f t="shared" si="57"/>
        <v>0</v>
      </c>
      <c r="AJ243" s="92">
        <f t="shared" si="58"/>
        <v>0</v>
      </c>
      <c r="AK243" s="98">
        <f t="shared" si="59"/>
        <v>0</v>
      </c>
      <c r="AL243" s="99">
        <f t="shared" si="60"/>
        <v>0</v>
      </c>
      <c r="AM243" s="99">
        <f t="shared" si="61"/>
        <v>0</v>
      </c>
      <c r="AN243" s="100">
        <f t="shared" si="62"/>
        <v>0</v>
      </c>
      <c r="AO243" s="98">
        <f t="shared" si="63"/>
        <v>0</v>
      </c>
      <c r="AP243" s="99">
        <f t="shared" si="64"/>
        <v>0</v>
      </c>
      <c r="AQ243" s="99">
        <f t="shared" si="65"/>
        <v>0</v>
      </c>
      <c r="AR243" s="100">
        <f t="shared" si="66"/>
        <v>0</v>
      </c>
      <c r="AT243" s="93" t="s">
        <v>944</v>
      </c>
      <c r="AU243" s="116">
        <f t="shared" ref="AU243:BH243" si="68">IF($AG$239=$AH$239, 0, IF(OR(AND(AU240 =0, AU242 &gt;0), AND(AU240 ="NS", AU241&gt;0), AND(AU240 ="NS", AU241 =0, AU242=0), AND(AU240="NA", AU241&lt;&gt;"NA"), AND(AU240&lt;&gt;"NA", AU241="NA")  ), 1, IF(OR(AND(AU242&gt;=2, AU241&lt;AU240), AND(AU240="NS", AU241=0, AU242&gt;0), AU241=AU240 ), 0, 1)))</f>
        <v>0</v>
      </c>
      <c r="AV243" s="116">
        <f t="shared" si="68"/>
        <v>0</v>
      </c>
      <c r="AW243" s="116">
        <f t="shared" si="68"/>
        <v>0</v>
      </c>
      <c r="AX243" s="116">
        <f t="shared" si="68"/>
        <v>0</v>
      </c>
      <c r="AY243" s="116">
        <f t="shared" si="68"/>
        <v>0</v>
      </c>
      <c r="AZ243" s="116">
        <f t="shared" si="68"/>
        <v>0</v>
      </c>
      <c r="BA243" s="116">
        <f t="shared" si="68"/>
        <v>0</v>
      </c>
      <c r="BB243" s="116">
        <f t="shared" si="68"/>
        <v>0</v>
      </c>
      <c r="BC243" s="116">
        <f t="shared" si="68"/>
        <v>0</v>
      </c>
      <c r="BD243" s="116">
        <f t="shared" si="68"/>
        <v>0</v>
      </c>
      <c r="BE243" s="116">
        <f t="shared" si="68"/>
        <v>0</v>
      </c>
      <c r="BF243" s="116">
        <f t="shared" si="68"/>
        <v>0</v>
      </c>
      <c r="BG243" s="116">
        <f t="shared" si="68"/>
        <v>0</v>
      </c>
      <c r="BH243" s="116">
        <f t="shared" si="68"/>
        <v>0</v>
      </c>
      <c r="BI243" s="128">
        <f>SUM(AU243:BH243)</f>
        <v>0</v>
      </c>
    </row>
    <row r="244" spans="1:61" ht="15.05" customHeight="1">
      <c r="A244" s="187"/>
      <c r="B244" s="141"/>
      <c r="C244" s="194" t="s">
        <v>117</v>
      </c>
      <c r="D244" s="430" t="s">
        <v>150</v>
      </c>
      <c r="E244" s="431"/>
      <c r="F244" s="431"/>
      <c r="G244" s="431"/>
      <c r="H244" s="431"/>
      <c r="I244" s="431"/>
      <c r="J244" s="432"/>
      <c r="K244" s="293"/>
      <c r="L244" s="294"/>
      <c r="M244" s="293"/>
      <c r="N244" s="294"/>
      <c r="O244" s="293"/>
      <c r="P244" s="294"/>
      <c r="Q244" s="271"/>
      <c r="R244" s="271"/>
      <c r="S244" s="271"/>
      <c r="T244" s="271"/>
      <c r="U244" s="271"/>
      <c r="V244" s="271"/>
      <c r="W244" s="271"/>
      <c r="X244" s="271"/>
      <c r="Y244" s="271"/>
      <c r="Z244" s="271"/>
      <c r="AA244" s="271"/>
      <c r="AB244" s="271"/>
      <c r="AC244" s="271"/>
      <c r="AD244" s="271"/>
      <c r="AG244" s="93">
        <f t="shared" si="55"/>
        <v>0</v>
      </c>
      <c r="AH244" s="92">
        <f t="shared" si="56"/>
        <v>0</v>
      </c>
      <c r="AI244" s="92">
        <f t="shared" si="57"/>
        <v>0</v>
      </c>
      <c r="AJ244" s="92">
        <f t="shared" si="58"/>
        <v>0</v>
      </c>
      <c r="AK244" s="98">
        <f t="shared" si="59"/>
        <v>0</v>
      </c>
      <c r="AL244" s="99">
        <f t="shared" si="60"/>
        <v>0</v>
      </c>
      <c r="AM244" s="99">
        <f t="shared" si="61"/>
        <v>0</v>
      </c>
      <c r="AN244" s="100">
        <f t="shared" si="62"/>
        <v>0</v>
      </c>
      <c r="AO244" s="98">
        <f t="shared" si="63"/>
        <v>0</v>
      </c>
      <c r="AP244" s="99">
        <f t="shared" si="64"/>
        <v>0</v>
      </c>
      <c r="AQ244" s="99">
        <f t="shared" si="65"/>
        <v>0</v>
      </c>
      <c r="AR244" s="100">
        <f t="shared" si="66"/>
        <v>0</v>
      </c>
    </row>
    <row r="245" spans="1:61" ht="15.05" customHeight="1">
      <c r="A245" s="187"/>
      <c r="B245" s="141"/>
      <c r="C245" s="194" t="s">
        <v>119</v>
      </c>
      <c r="D245" s="430" t="s">
        <v>151</v>
      </c>
      <c r="E245" s="431"/>
      <c r="F245" s="431"/>
      <c r="G245" s="431"/>
      <c r="H245" s="431"/>
      <c r="I245" s="431"/>
      <c r="J245" s="432"/>
      <c r="K245" s="293"/>
      <c r="L245" s="294"/>
      <c r="M245" s="293"/>
      <c r="N245" s="294"/>
      <c r="O245" s="293"/>
      <c r="P245" s="294"/>
      <c r="Q245" s="271"/>
      <c r="R245" s="271"/>
      <c r="S245" s="271"/>
      <c r="T245" s="271"/>
      <c r="U245" s="271"/>
      <c r="V245" s="271"/>
      <c r="W245" s="271"/>
      <c r="X245" s="271"/>
      <c r="Y245" s="271"/>
      <c r="Z245" s="271"/>
      <c r="AA245" s="271"/>
      <c r="AB245" s="271"/>
      <c r="AC245" s="271"/>
      <c r="AD245" s="271"/>
      <c r="AG245" s="93">
        <f t="shared" si="55"/>
        <v>0</v>
      </c>
      <c r="AH245" s="92">
        <f t="shared" si="56"/>
        <v>0</v>
      </c>
      <c r="AI245" s="92">
        <f t="shared" si="57"/>
        <v>0</v>
      </c>
      <c r="AJ245" s="92">
        <f t="shared" si="58"/>
        <v>0</v>
      </c>
      <c r="AK245" s="98">
        <f t="shared" si="59"/>
        <v>0</v>
      </c>
      <c r="AL245" s="99">
        <f t="shared" si="60"/>
        <v>0</v>
      </c>
      <c r="AM245" s="99">
        <f t="shared" si="61"/>
        <v>0</v>
      </c>
      <c r="AN245" s="100">
        <f t="shared" si="62"/>
        <v>0</v>
      </c>
      <c r="AO245" s="98">
        <f t="shared" si="63"/>
        <v>0</v>
      </c>
      <c r="AP245" s="99">
        <f t="shared" si="64"/>
        <v>0</v>
      </c>
      <c r="AQ245" s="99">
        <f t="shared" si="65"/>
        <v>0</v>
      </c>
      <c r="AR245" s="100">
        <f t="shared" si="66"/>
        <v>0</v>
      </c>
    </row>
    <row r="246" spans="1:61" ht="15.05" customHeight="1">
      <c r="A246" s="187"/>
      <c r="B246" s="141"/>
      <c r="C246" s="194" t="s">
        <v>127</v>
      </c>
      <c r="D246" s="430" t="s">
        <v>152</v>
      </c>
      <c r="E246" s="431"/>
      <c r="F246" s="431"/>
      <c r="G246" s="431"/>
      <c r="H246" s="431"/>
      <c r="I246" s="431"/>
      <c r="J246" s="432"/>
      <c r="K246" s="293"/>
      <c r="L246" s="294"/>
      <c r="M246" s="293"/>
      <c r="N246" s="294"/>
      <c r="O246" s="293"/>
      <c r="P246" s="294"/>
      <c r="Q246" s="271"/>
      <c r="R246" s="271"/>
      <c r="S246" s="271"/>
      <c r="T246" s="271"/>
      <c r="U246" s="271"/>
      <c r="V246" s="271"/>
      <c r="W246" s="271"/>
      <c r="X246" s="271"/>
      <c r="Y246" s="271"/>
      <c r="Z246" s="271"/>
      <c r="AA246" s="271"/>
      <c r="AB246" s="271"/>
      <c r="AC246" s="271"/>
      <c r="AD246" s="271"/>
      <c r="AG246" s="93">
        <f t="shared" si="55"/>
        <v>0</v>
      </c>
      <c r="AH246" s="92">
        <f t="shared" si="56"/>
        <v>0</v>
      </c>
      <c r="AI246" s="92">
        <f t="shared" si="57"/>
        <v>0</v>
      </c>
      <c r="AJ246" s="92">
        <f t="shared" si="58"/>
        <v>0</v>
      </c>
      <c r="AK246" s="98">
        <f t="shared" si="59"/>
        <v>0</v>
      </c>
      <c r="AL246" s="99">
        <f t="shared" si="60"/>
        <v>0</v>
      </c>
      <c r="AM246" s="99">
        <f t="shared" si="61"/>
        <v>0</v>
      </c>
      <c r="AN246" s="100">
        <f t="shared" si="62"/>
        <v>0</v>
      </c>
      <c r="AO246" s="98">
        <f t="shared" si="63"/>
        <v>0</v>
      </c>
      <c r="AP246" s="99">
        <f t="shared" si="64"/>
        <v>0</v>
      </c>
      <c r="AQ246" s="99">
        <f t="shared" si="65"/>
        <v>0</v>
      </c>
      <c r="AR246" s="100">
        <f t="shared" si="66"/>
        <v>0</v>
      </c>
    </row>
    <row r="247" spans="1:61" ht="15.05" customHeight="1">
      <c r="A247" s="187"/>
      <c r="B247" s="141"/>
      <c r="C247" s="194" t="s">
        <v>129</v>
      </c>
      <c r="D247" s="430" t="s">
        <v>153</v>
      </c>
      <c r="E247" s="431"/>
      <c r="F247" s="431"/>
      <c r="G247" s="431"/>
      <c r="H247" s="431"/>
      <c r="I247" s="431"/>
      <c r="J247" s="432"/>
      <c r="K247" s="293"/>
      <c r="L247" s="294"/>
      <c r="M247" s="293"/>
      <c r="N247" s="294"/>
      <c r="O247" s="293"/>
      <c r="P247" s="294"/>
      <c r="Q247" s="271"/>
      <c r="R247" s="271"/>
      <c r="S247" s="271"/>
      <c r="T247" s="271"/>
      <c r="U247" s="271"/>
      <c r="V247" s="271"/>
      <c r="W247" s="271"/>
      <c r="X247" s="271"/>
      <c r="Y247" s="271"/>
      <c r="Z247" s="271"/>
      <c r="AA247" s="271"/>
      <c r="AB247" s="271"/>
      <c r="AC247" s="271"/>
      <c r="AD247" s="271"/>
      <c r="AG247" s="93">
        <f t="shared" si="55"/>
        <v>0</v>
      </c>
      <c r="AH247" s="92">
        <f t="shared" si="56"/>
        <v>0</v>
      </c>
      <c r="AI247" s="92">
        <f t="shared" si="57"/>
        <v>0</v>
      </c>
      <c r="AJ247" s="92">
        <f t="shared" si="58"/>
        <v>0</v>
      </c>
      <c r="AK247" s="98">
        <f t="shared" si="59"/>
        <v>0</v>
      </c>
      <c r="AL247" s="99">
        <f t="shared" si="60"/>
        <v>0</v>
      </c>
      <c r="AM247" s="99">
        <f t="shared" si="61"/>
        <v>0</v>
      </c>
      <c r="AN247" s="100">
        <f t="shared" si="62"/>
        <v>0</v>
      </c>
      <c r="AO247" s="98">
        <f t="shared" si="63"/>
        <v>0</v>
      </c>
      <c r="AP247" s="99">
        <f t="shared" si="64"/>
        <v>0</v>
      </c>
      <c r="AQ247" s="99">
        <f t="shared" si="65"/>
        <v>0</v>
      </c>
      <c r="AR247" s="100">
        <f t="shared" si="66"/>
        <v>0</v>
      </c>
    </row>
    <row r="248" spans="1:61" ht="15.05" customHeight="1">
      <c r="A248" s="187"/>
      <c r="B248" s="141"/>
      <c r="C248" s="194" t="s">
        <v>131</v>
      </c>
      <c r="D248" s="430" t="s">
        <v>154</v>
      </c>
      <c r="E248" s="431"/>
      <c r="F248" s="431"/>
      <c r="G248" s="431"/>
      <c r="H248" s="431"/>
      <c r="I248" s="431"/>
      <c r="J248" s="432"/>
      <c r="K248" s="293"/>
      <c r="L248" s="294"/>
      <c r="M248" s="293"/>
      <c r="N248" s="294"/>
      <c r="O248" s="293"/>
      <c r="P248" s="294"/>
      <c r="Q248" s="271"/>
      <c r="R248" s="271"/>
      <c r="S248" s="271"/>
      <c r="T248" s="271"/>
      <c r="U248" s="271"/>
      <c r="V248" s="271"/>
      <c r="W248" s="271"/>
      <c r="X248" s="271"/>
      <c r="Y248" s="271"/>
      <c r="Z248" s="271"/>
      <c r="AA248" s="271"/>
      <c r="AB248" s="271"/>
      <c r="AC248" s="271"/>
      <c r="AD248" s="271"/>
      <c r="AG248" s="93">
        <f t="shared" si="55"/>
        <v>0</v>
      </c>
      <c r="AH248" s="92">
        <f t="shared" si="56"/>
        <v>0</v>
      </c>
      <c r="AI248" s="92">
        <f t="shared" si="57"/>
        <v>0</v>
      </c>
      <c r="AJ248" s="92">
        <f t="shared" si="58"/>
        <v>0</v>
      </c>
      <c r="AK248" s="98">
        <f t="shared" si="59"/>
        <v>0</v>
      </c>
      <c r="AL248" s="99">
        <f t="shared" si="60"/>
        <v>0</v>
      </c>
      <c r="AM248" s="99">
        <f t="shared" si="61"/>
        <v>0</v>
      </c>
      <c r="AN248" s="100">
        <f t="shared" si="62"/>
        <v>0</v>
      </c>
      <c r="AO248" s="98">
        <f t="shared" si="63"/>
        <v>0</v>
      </c>
      <c r="AP248" s="99">
        <f t="shared" si="64"/>
        <v>0</v>
      </c>
      <c r="AQ248" s="99">
        <f t="shared" si="65"/>
        <v>0</v>
      </c>
      <c r="AR248" s="100">
        <f t="shared" si="66"/>
        <v>0</v>
      </c>
    </row>
    <row r="249" spans="1:61" ht="15.05" customHeight="1">
      <c r="A249" s="187"/>
      <c r="B249" s="141"/>
      <c r="C249" s="194" t="s">
        <v>133</v>
      </c>
      <c r="D249" s="430" t="s">
        <v>155</v>
      </c>
      <c r="E249" s="431"/>
      <c r="F249" s="431"/>
      <c r="G249" s="431"/>
      <c r="H249" s="431"/>
      <c r="I249" s="431"/>
      <c r="J249" s="432"/>
      <c r="K249" s="293"/>
      <c r="L249" s="294"/>
      <c r="M249" s="293"/>
      <c r="N249" s="294"/>
      <c r="O249" s="293"/>
      <c r="P249" s="294"/>
      <c r="Q249" s="271"/>
      <c r="R249" s="271"/>
      <c r="S249" s="271"/>
      <c r="T249" s="271"/>
      <c r="U249" s="271"/>
      <c r="V249" s="271"/>
      <c r="W249" s="271"/>
      <c r="X249" s="271"/>
      <c r="Y249" s="271"/>
      <c r="Z249" s="271"/>
      <c r="AA249" s="271"/>
      <c r="AB249" s="271"/>
      <c r="AC249" s="271"/>
      <c r="AD249" s="271"/>
      <c r="AG249" s="93">
        <f t="shared" si="55"/>
        <v>0</v>
      </c>
      <c r="AH249" s="92">
        <f t="shared" si="56"/>
        <v>0</v>
      </c>
      <c r="AI249" s="92">
        <f t="shared" si="57"/>
        <v>0</v>
      </c>
      <c r="AJ249" s="92">
        <f t="shared" si="58"/>
        <v>0</v>
      </c>
      <c r="AK249" s="98">
        <f t="shared" si="59"/>
        <v>0</v>
      </c>
      <c r="AL249" s="99">
        <f t="shared" si="60"/>
        <v>0</v>
      </c>
      <c r="AM249" s="99">
        <f t="shared" si="61"/>
        <v>0</v>
      </c>
      <c r="AN249" s="100">
        <f t="shared" si="62"/>
        <v>0</v>
      </c>
      <c r="AO249" s="98">
        <f t="shared" si="63"/>
        <v>0</v>
      </c>
      <c r="AP249" s="99">
        <f t="shared" si="64"/>
        <v>0</v>
      </c>
      <c r="AQ249" s="99">
        <f t="shared" si="65"/>
        <v>0</v>
      </c>
      <c r="AR249" s="100">
        <f t="shared" si="66"/>
        <v>0</v>
      </c>
    </row>
    <row r="250" spans="1:61" ht="15.05" customHeight="1">
      <c r="A250" s="187"/>
      <c r="B250" s="141"/>
      <c r="C250" s="194" t="s">
        <v>156</v>
      </c>
      <c r="D250" s="430" t="s">
        <v>157</v>
      </c>
      <c r="E250" s="431"/>
      <c r="F250" s="431"/>
      <c r="G250" s="431"/>
      <c r="H250" s="431"/>
      <c r="I250" s="431"/>
      <c r="J250" s="432"/>
      <c r="K250" s="293"/>
      <c r="L250" s="294"/>
      <c r="M250" s="293"/>
      <c r="N250" s="294"/>
      <c r="O250" s="293"/>
      <c r="P250" s="294"/>
      <c r="Q250" s="271"/>
      <c r="R250" s="271"/>
      <c r="S250" s="271"/>
      <c r="T250" s="271"/>
      <c r="U250" s="271"/>
      <c r="V250" s="271"/>
      <c r="W250" s="271"/>
      <c r="X250" s="271"/>
      <c r="Y250" s="271"/>
      <c r="Z250" s="271"/>
      <c r="AA250" s="271"/>
      <c r="AB250" s="271"/>
      <c r="AC250" s="271"/>
      <c r="AD250" s="271"/>
      <c r="AG250" s="93">
        <f t="shared" si="55"/>
        <v>0</v>
      </c>
      <c r="AH250" s="92">
        <f t="shared" si="56"/>
        <v>0</v>
      </c>
      <c r="AI250" s="92">
        <f t="shared" si="57"/>
        <v>0</v>
      </c>
      <c r="AJ250" s="92">
        <f t="shared" si="58"/>
        <v>0</v>
      </c>
      <c r="AK250" s="98">
        <f t="shared" si="59"/>
        <v>0</v>
      </c>
      <c r="AL250" s="99">
        <f t="shared" si="60"/>
        <v>0</v>
      </c>
      <c r="AM250" s="99">
        <f t="shared" si="61"/>
        <v>0</v>
      </c>
      <c r="AN250" s="100">
        <f t="shared" si="62"/>
        <v>0</v>
      </c>
      <c r="AO250" s="98">
        <f t="shared" si="63"/>
        <v>0</v>
      </c>
      <c r="AP250" s="99">
        <f t="shared" si="64"/>
        <v>0</v>
      </c>
      <c r="AQ250" s="99">
        <f t="shared" si="65"/>
        <v>0</v>
      </c>
      <c r="AR250" s="100">
        <f t="shared" si="66"/>
        <v>0</v>
      </c>
    </row>
    <row r="251" spans="1:61" ht="15.05" customHeight="1">
      <c r="A251" s="187"/>
      <c r="B251" s="141"/>
      <c r="C251" s="194" t="s">
        <v>158</v>
      </c>
      <c r="D251" s="430" t="s">
        <v>159</v>
      </c>
      <c r="E251" s="431"/>
      <c r="F251" s="431"/>
      <c r="G251" s="431"/>
      <c r="H251" s="431"/>
      <c r="I251" s="431"/>
      <c r="J251" s="432"/>
      <c r="K251" s="293"/>
      <c r="L251" s="294"/>
      <c r="M251" s="293"/>
      <c r="N251" s="294"/>
      <c r="O251" s="293"/>
      <c r="P251" s="294"/>
      <c r="Q251" s="271"/>
      <c r="R251" s="271"/>
      <c r="S251" s="271"/>
      <c r="T251" s="271"/>
      <c r="U251" s="271"/>
      <c r="V251" s="271"/>
      <c r="W251" s="271"/>
      <c r="X251" s="271"/>
      <c r="Y251" s="271"/>
      <c r="Z251" s="271"/>
      <c r="AA251" s="271"/>
      <c r="AB251" s="271"/>
      <c r="AC251" s="271"/>
      <c r="AD251" s="271"/>
      <c r="AG251" s="93">
        <f t="shared" si="55"/>
        <v>0</v>
      </c>
      <c r="AH251" s="92">
        <f t="shared" si="56"/>
        <v>0</v>
      </c>
      <c r="AI251" s="92">
        <f t="shared" si="57"/>
        <v>0</v>
      </c>
      <c r="AJ251" s="92">
        <f t="shared" si="58"/>
        <v>0</v>
      </c>
      <c r="AK251" s="98">
        <f t="shared" si="59"/>
        <v>0</v>
      </c>
      <c r="AL251" s="99">
        <f t="shared" si="60"/>
        <v>0</v>
      </c>
      <c r="AM251" s="99">
        <f t="shared" si="61"/>
        <v>0</v>
      </c>
      <c r="AN251" s="100">
        <f t="shared" si="62"/>
        <v>0</v>
      </c>
      <c r="AO251" s="98">
        <f t="shared" si="63"/>
        <v>0</v>
      </c>
      <c r="AP251" s="99">
        <f t="shared" si="64"/>
        <v>0</v>
      </c>
      <c r="AQ251" s="99">
        <f t="shared" si="65"/>
        <v>0</v>
      </c>
      <c r="AR251" s="100">
        <f t="shared" si="66"/>
        <v>0</v>
      </c>
    </row>
    <row r="252" spans="1:61" ht="15.05" customHeight="1">
      <c r="A252" s="187"/>
      <c r="B252" s="141"/>
      <c r="C252" s="194" t="s">
        <v>160</v>
      </c>
      <c r="D252" s="430" t="s">
        <v>161</v>
      </c>
      <c r="E252" s="431"/>
      <c r="F252" s="431"/>
      <c r="G252" s="431"/>
      <c r="H252" s="431"/>
      <c r="I252" s="431"/>
      <c r="J252" s="432"/>
      <c r="K252" s="293"/>
      <c r="L252" s="294"/>
      <c r="M252" s="293"/>
      <c r="N252" s="294"/>
      <c r="O252" s="293"/>
      <c r="P252" s="294"/>
      <c r="Q252" s="271"/>
      <c r="R252" s="271"/>
      <c r="S252" s="271"/>
      <c r="T252" s="271"/>
      <c r="U252" s="271"/>
      <c r="V252" s="271"/>
      <c r="W252" s="271"/>
      <c r="X252" s="271"/>
      <c r="Y252" s="271"/>
      <c r="Z252" s="271"/>
      <c r="AA252" s="271"/>
      <c r="AB252" s="271"/>
      <c r="AC252" s="271"/>
      <c r="AD252" s="271"/>
      <c r="AG252" s="93">
        <f t="shared" si="55"/>
        <v>0</v>
      </c>
      <c r="AH252" s="92">
        <f t="shared" si="56"/>
        <v>0</v>
      </c>
      <c r="AI252" s="92">
        <f t="shared" si="57"/>
        <v>0</v>
      </c>
      <c r="AJ252" s="92">
        <f t="shared" si="58"/>
        <v>0</v>
      </c>
      <c r="AK252" s="98">
        <f t="shared" si="59"/>
        <v>0</v>
      </c>
      <c r="AL252" s="99">
        <f t="shared" si="60"/>
        <v>0</v>
      </c>
      <c r="AM252" s="99">
        <f t="shared" si="61"/>
        <v>0</v>
      </c>
      <c r="AN252" s="100">
        <f t="shared" si="62"/>
        <v>0</v>
      </c>
      <c r="AO252" s="98">
        <f t="shared" si="63"/>
        <v>0</v>
      </c>
      <c r="AP252" s="99">
        <f t="shared" si="64"/>
        <v>0</v>
      </c>
      <c r="AQ252" s="99">
        <f t="shared" si="65"/>
        <v>0</v>
      </c>
      <c r="AR252" s="100">
        <f t="shared" si="66"/>
        <v>0</v>
      </c>
    </row>
    <row r="253" spans="1:61" ht="15.05" customHeight="1">
      <c r="A253" s="187"/>
      <c r="B253" s="141"/>
      <c r="C253" s="194" t="s">
        <v>162</v>
      </c>
      <c r="D253" s="430" t="s">
        <v>163</v>
      </c>
      <c r="E253" s="431"/>
      <c r="F253" s="431"/>
      <c r="G253" s="431"/>
      <c r="H253" s="431"/>
      <c r="I253" s="431"/>
      <c r="J253" s="432"/>
      <c r="K253" s="293"/>
      <c r="L253" s="294"/>
      <c r="M253" s="293"/>
      <c r="N253" s="294"/>
      <c r="O253" s="293"/>
      <c r="P253" s="294"/>
      <c r="Q253" s="271"/>
      <c r="R253" s="271"/>
      <c r="S253" s="271"/>
      <c r="T253" s="271"/>
      <c r="U253" s="271"/>
      <c r="V253" s="271"/>
      <c r="W253" s="271"/>
      <c r="X253" s="271"/>
      <c r="Y253" s="271"/>
      <c r="Z253" s="271"/>
      <c r="AA253" s="271"/>
      <c r="AB253" s="271"/>
      <c r="AC253" s="271"/>
      <c r="AD253" s="271"/>
      <c r="AG253" s="93">
        <f t="shared" si="55"/>
        <v>0</v>
      </c>
      <c r="AH253" s="92">
        <f t="shared" si="56"/>
        <v>0</v>
      </c>
      <c r="AI253" s="92">
        <f t="shared" si="57"/>
        <v>0</v>
      </c>
      <c r="AJ253" s="92">
        <f t="shared" si="58"/>
        <v>0</v>
      </c>
      <c r="AK253" s="98">
        <f t="shared" si="59"/>
        <v>0</v>
      </c>
      <c r="AL253" s="99">
        <f t="shared" si="60"/>
        <v>0</v>
      </c>
      <c r="AM253" s="99">
        <f t="shared" si="61"/>
        <v>0</v>
      </c>
      <c r="AN253" s="100">
        <f t="shared" si="62"/>
        <v>0</v>
      </c>
      <c r="AO253" s="98">
        <f t="shared" si="63"/>
        <v>0</v>
      </c>
      <c r="AP253" s="99">
        <f t="shared" si="64"/>
        <v>0</v>
      </c>
      <c r="AQ253" s="99">
        <f t="shared" si="65"/>
        <v>0</v>
      </c>
      <c r="AR253" s="100">
        <f t="shared" si="66"/>
        <v>0</v>
      </c>
    </row>
    <row r="254" spans="1:61" ht="15.05" customHeight="1">
      <c r="A254" s="187"/>
      <c r="B254" s="141"/>
      <c r="C254" s="194" t="s">
        <v>164</v>
      </c>
      <c r="D254" s="430" t="s">
        <v>165</v>
      </c>
      <c r="E254" s="431"/>
      <c r="F254" s="431"/>
      <c r="G254" s="431"/>
      <c r="H254" s="431"/>
      <c r="I254" s="431"/>
      <c r="J254" s="432"/>
      <c r="K254" s="293"/>
      <c r="L254" s="294"/>
      <c r="M254" s="293"/>
      <c r="N254" s="294"/>
      <c r="O254" s="293"/>
      <c r="P254" s="294"/>
      <c r="Q254" s="271"/>
      <c r="R254" s="271"/>
      <c r="S254" s="271"/>
      <c r="T254" s="271"/>
      <c r="U254" s="271"/>
      <c r="V254" s="271"/>
      <c r="W254" s="271"/>
      <c r="X254" s="271"/>
      <c r="Y254" s="271"/>
      <c r="Z254" s="271"/>
      <c r="AA254" s="271"/>
      <c r="AB254" s="271"/>
      <c r="AC254" s="271"/>
      <c r="AD254" s="271"/>
      <c r="AG254" s="93">
        <f t="shared" si="55"/>
        <v>0</v>
      </c>
      <c r="AH254" s="92">
        <f t="shared" si="56"/>
        <v>0</v>
      </c>
      <c r="AI254" s="92">
        <f t="shared" si="57"/>
        <v>0</v>
      </c>
      <c r="AJ254" s="92">
        <f t="shared" si="58"/>
        <v>0</v>
      </c>
      <c r="AK254" s="98">
        <f t="shared" si="59"/>
        <v>0</v>
      </c>
      <c r="AL254" s="99">
        <f t="shared" si="60"/>
        <v>0</v>
      </c>
      <c r="AM254" s="99">
        <f t="shared" si="61"/>
        <v>0</v>
      </c>
      <c r="AN254" s="100">
        <f t="shared" si="62"/>
        <v>0</v>
      </c>
      <c r="AO254" s="98">
        <f t="shared" si="63"/>
        <v>0</v>
      </c>
      <c r="AP254" s="99">
        <f t="shared" si="64"/>
        <v>0</v>
      </c>
      <c r="AQ254" s="99">
        <f t="shared" si="65"/>
        <v>0</v>
      </c>
      <c r="AR254" s="100">
        <f t="shared" si="66"/>
        <v>0</v>
      </c>
    </row>
    <row r="255" spans="1:61" ht="15.05" customHeight="1">
      <c r="A255" s="187"/>
      <c r="B255" s="141"/>
      <c r="C255" s="194" t="s">
        <v>166</v>
      </c>
      <c r="D255" s="430" t="s">
        <v>167</v>
      </c>
      <c r="E255" s="431"/>
      <c r="F255" s="431"/>
      <c r="G255" s="431"/>
      <c r="H255" s="431"/>
      <c r="I255" s="431"/>
      <c r="J255" s="432"/>
      <c r="K255" s="293"/>
      <c r="L255" s="294"/>
      <c r="M255" s="293"/>
      <c r="N255" s="294"/>
      <c r="O255" s="293"/>
      <c r="P255" s="294"/>
      <c r="Q255" s="271"/>
      <c r="R255" s="271"/>
      <c r="S255" s="271"/>
      <c r="T255" s="271"/>
      <c r="U255" s="271"/>
      <c r="V255" s="271"/>
      <c r="W255" s="271"/>
      <c r="X255" s="271"/>
      <c r="Y255" s="271"/>
      <c r="Z255" s="271"/>
      <c r="AA255" s="271"/>
      <c r="AB255" s="271"/>
      <c r="AC255" s="271"/>
      <c r="AD255" s="271"/>
      <c r="AG255" s="93">
        <f t="shared" si="55"/>
        <v>0</v>
      </c>
      <c r="AH255" s="92">
        <f t="shared" si="56"/>
        <v>0</v>
      </c>
      <c r="AI255" s="92">
        <f t="shared" si="57"/>
        <v>0</v>
      </c>
      <c r="AJ255" s="92">
        <f t="shared" si="58"/>
        <v>0</v>
      </c>
      <c r="AK255" s="98">
        <f t="shared" si="59"/>
        <v>0</v>
      </c>
      <c r="AL255" s="99">
        <f t="shared" si="60"/>
        <v>0</v>
      </c>
      <c r="AM255" s="99">
        <f t="shared" si="61"/>
        <v>0</v>
      </c>
      <c r="AN255" s="100">
        <f t="shared" si="62"/>
        <v>0</v>
      </c>
      <c r="AO255" s="98">
        <f t="shared" si="63"/>
        <v>0</v>
      </c>
      <c r="AP255" s="99">
        <f t="shared" si="64"/>
        <v>0</v>
      </c>
      <c r="AQ255" s="99">
        <f t="shared" si="65"/>
        <v>0</v>
      </c>
      <c r="AR255" s="100">
        <f t="shared" si="66"/>
        <v>0</v>
      </c>
    </row>
    <row r="256" spans="1:61" ht="15.05" customHeight="1">
      <c r="A256" s="187"/>
      <c r="B256" s="141"/>
      <c r="C256" s="194" t="s">
        <v>168</v>
      </c>
      <c r="D256" s="430" t="s">
        <v>169</v>
      </c>
      <c r="E256" s="431"/>
      <c r="F256" s="431"/>
      <c r="G256" s="431"/>
      <c r="H256" s="431"/>
      <c r="I256" s="431"/>
      <c r="J256" s="432"/>
      <c r="K256" s="293"/>
      <c r="L256" s="294"/>
      <c r="M256" s="293"/>
      <c r="N256" s="294"/>
      <c r="O256" s="293"/>
      <c r="P256" s="294"/>
      <c r="Q256" s="271"/>
      <c r="R256" s="271"/>
      <c r="S256" s="271"/>
      <c r="T256" s="271"/>
      <c r="U256" s="271"/>
      <c r="V256" s="271"/>
      <c r="W256" s="271"/>
      <c r="X256" s="271"/>
      <c r="Y256" s="271"/>
      <c r="Z256" s="271"/>
      <c r="AA256" s="271"/>
      <c r="AB256" s="271"/>
      <c r="AC256" s="271"/>
      <c r="AD256" s="271"/>
      <c r="AG256" s="93">
        <f t="shared" si="55"/>
        <v>0</v>
      </c>
      <c r="AH256" s="92">
        <f t="shared" si="56"/>
        <v>0</v>
      </c>
      <c r="AI256" s="92">
        <f t="shared" si="57"/>
        <v>0</v>
      </c>
      <c r="AJ256" s="92">
        <f t="shared" si="58"/>
        <v>0</v>
      </c>
      <c r="AK256" s="98">
        <f t="shared" si="59"/>
        <v>0</v>
      </c>
      <c r="AL256" s="99">
        <f t="shared" si="60"/>
        <v>0</v>
      </c>
      <c r="AM256" s="99">
        <f t="shared" si="61"/>
        <v>0</v>
      </c>
      <c r="AN256" s="100">
        <f t="shared" si="62"/>
        <v>0</v>
      </c>
      <c r="AO256" s="98">
        <f t="shared" si="63"/>
        <v>0</v>
      </c>
      <c r="AP256" s="99">
        <f t="shared" si="64"/>
        <v>0</v>
      </c>
      <c r="AQ256" s="99">
        <f t="shared" si="65"/>
        <v>0</v>
      </c>
      <c r="AR256" s="100">
        <f t="shared" si="66"/>
        <v>0</v>
      </c>
    </row>
    <row r="257" spans="1:60" ht="15.05" customHeight="1">
      <c r="A257" s="187"/>
      <c r="B257" s="141"/>
      <c r="C257" s="198"/>
      <c r="D257" s="207"/>
      <c r="E257" s="207"/>
      <c r="F257" s="207"/>
      <c r="G257" s="208"/>
      <c r="H257" s="208"/>
      <c r="I257" s="208"/>
      <c r="J257" s="21" t="s">
        <v>109</v>
      </c>
      <c r="K257" s="434">
        <f t="shared" ref="K257:AD257" si="69">IF(AND(SUM(K241:K256)=0,COUNTIF(K241:K256,"NS")&gt;0),"NS",
IF(AND(SUM(K241:K256)=0,COUNTIF(K241:K256,0)&gt;0),0,
IF(AND(SUM(K241:K256)=0,COUNTIF(K241:K256,"NA")&gt;0),"NA",
SUM(K241:K256))))</f>
        <v>0</v>
      </c>
      <c r="L257" s="436"/>
      <c r="M257" s="434">
        <f t="shared" si="69"/>
        <v>0</v>
      </c>
      <c r="N257" s="436"/>
      <c r="O257" s="434">
        <f t="shared" si="69"/>
        <v>0</v>
      </c>
      <c r="P257" s="436"/>
      <c r="Q257" s="164">
        <f t="shared" si="69"/>
        <v>0</v>
      </c>
      <c r="R257" s="164">
        <f t="shared" si="69"/>
        <v>0</v>
      </c>
      <c r="S257" s="164">
        <f t="shared" si="69"/>
        <v>0</v>
      </c>
      <c r="T257" s="164">
        <f t="shared" si="69"/>
        <v>0</v>
      </c>
      <c r="U257" s="164">
        <f t="shared" si="69"/>
        <v>0</v>
      </c>
      <c r="V257" s="164">
        <f t="shared" si="69"/>
        <v>0</v>
      </c>
      <c r="W257" s="164">
        <f t="shared" si="69"/>
        <v>0</v>
      </c>
      <c r="X257" s="164">
        <f t="shared" si="69"/>
        <v>0</v>
      </c>
      <c r="Y257" s="164">
        <f t="shared" si="69"/>
        <v>0</v>
      </c>
      <c r="Z257" s="164">
        <f t="shared" si="69"/>
        <v>0</v>
      </c>
      <c r="AA257" s="164">
        <f t="shared" si="69"/>
        <v>0</v>
      </c>
      <c r="AB257" s="164">
        <f t="shared" si="69"/>
        <v>0</v>
      </c>
      <c r="AC257" s="164">
        <f t="shared" si="69"/>
        <v>0</v>
      </c>
      <c r="AD257" s="164">
        <f t="shared" si="69"/>
        <v>0</v>
      </c>
      <c r="AJ257" s="202">
        <f>SUM(AJ241:AJ256)</f>
        <v>0</v>
      </c>
      <c r="AN257" s="202">
        <f>SUM(AN241:AN256)</f>
        <v>0</v>
      </c>
      <c r="AR257" s="202">
        <f>SUM(AR241:AR256)</f>
        <v>0</v>
      </c>
    </row>
    <row r="258" spans="1:60" ht="15.05" customHeight="1">
      <c r="A258" s="187"/>
      <c r="B258" s="141"/>
      <c r="C258" s="141"/>
      <c r="D258" s="141"/>
      <c r="E258" s="141"/>
      <c r="F258" s="141"/>
      <c r="G258" s="209"/>
      <c r="H258" s="209"/>
      <c r="I258" s="209"/>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K258" s="121">
        <f>SUM(AJ257,AN257,AR257)</f>
        <v>0</v>
      </c>
    </row>
    <row r="259" spans="1:60" ht="24.05" customHeight="1">
      <c r="A259" s="187"/>
      <c r="B259" s="210"/>
      <c r="C259" s="423" t="s">
        <v>187</v>
      </c>
      <c r="D259" s="423"/>
      <c r="E259" s="423"/>
      <c r="F259" s="423"/>
      <c r="G259" s="423"/>
      <c r="H259" s="423"/>
      <c r="I259" s="423"/>
      <c r="J259" s="423"/>
      <c r="K259" s="423"/>
      <c r="L259" s="423"/>
      <c r="M259" s="423"/>
      <c r="N259" s="423"/>
      <c r="O259" s="423"/>
      <c r="P259" s="423"/>
      <c r="Q259" s="423"/>
      <c r="R259" s="423"/>
      <c r="S259" s="423"/>
      <c r="T259" s="423"/>
      <c r="U259" s="423"/>
      <c r="V259" s="423"/>
      <c r="W259" s="423"/>
      <c r="X259" s="423"/>
      <c r="Y259" s="423"/>
      <c r="Z259" s="423"/>
      <c r="AA259" s="423"/>
      <c r="AB259" s="423"/>
      <c r="AC259" s="423"/>
      <c r="AD259" s="423"/>
    </row>
    <row r="260" spans="1:60" ht="60.05" customHeight="1">
      <c r="A260" s="187"/>
      <c r="B260" s="141"/>
      <c r="C260" s="424"/>
      <c r="D260" s="424"/>
      <c r="E260" s="424"/>
      <c r="F260" s="424"/>
      <c r="G260" s="424"/>
      <c r="H260" s="424"/>
      <c r="I260" s="424"/>
      <c r="J260" s="424"/>
      <c r="K260" s="424"/>
      <c r="L260" s="424"/>
      <c r="M260" s="424"/>
      <c r="N260" s="424"/>
      <c r="O260" s="424"/>
      <c r="P260" s="424"/>
      <c r="Q260" s="424"/>
      <c r="R260" s="424"/>
      <c r="S260" s="424"/>
      <c r="T260" s="424"/>
      <c r="U260" s="424"/>
      <c r="V260" s="424"/>
      <c r="W260" s="424"/>
      <c r="X260" s="424"/>
      <c r="Y260" s="424"/>
      <c r="Z260" s="424"/>
      <c r="AA260" s="424"/>
      <c r="AB260" s="424"/>
      <c r="AC260" s="424"/>
      <c r="AD260" s="424"/>
    </row>
    <row r="261" spans="1:60" ht="15.05" customHeight="1">
      <c r="A261" s="187"/>
      <c r="B261" s="141"/>
      <c r="C261" s="190"/>
      <c r="D261" s="190"/>
      <c r="E261" s="190"/>
      <c r="F261" s="190"/>
      <c r="G261" s="190"/>
      <c r="H261" s="190"/>
      <c r="I261" s="190"/>
      <c r="J261" s="190"/>
      <c r="K261" s="190"/>
      <c r="L261" s="190"/>
      <c r="M261" s="190"/>
      <c r="N261" s="190"/>
      <c r="O261" s="190"/>
      <c r="P261" s="190"/>
      <c r="Q261" s="190"/>
      <c r="R261" s="190"/>
      <c r="S261" s="190"/>
      <c r="T261" s="190"/>
      <c r="U261" s="190"/>
      <c r="V261" s="190"/>
      <c r="W261" s="190"/>
      <c r="X261" s="190"/>
      <c r="Y261" s="190"/>
      <c r="Z261" s="190"/>
      <c r="AA261" s="190"/>
      <c r="AB261" s="190"/>
      <c r="AC261" s="190"/>
      <c r="AD261" s="190"/>
    </row>
    <row r="262" spans="1:60" ht="15.05" customHeight="1">
      <c r="A262" s="187"/>
      <c r="B262" s="366" t="str">
        <f>IF(AK258=0,"","Error: verificar sumas por fila.")</f>
        <v/>
      </c>
      <c r="C262" s="366"/>
      <c r="D262" s="366"/>
      <c r="E262" s="366"/>
      <c r="F262" s="366"/>
      <c r="G262" s="366"/>
      <c r="H262" s="366"/>
      <c r="I262" s="366"/>
      <c r="J262" s="366"/>
      <c r="K262" s="366"/>
      <c r="L262" s="366"/>
      <c r="M262" s="366"/>
      <c r="N262" s="366"/>
      <c r="O262" s="366"/>
      <c r="P262" s="366"/>
      <c r="Q262" s="366"/>
      <c r="R262" s="366"/>
      <c r="S262" s="366"/>
      <c r="T262" s="366"/>
      <c r="U262" s="366"/>
      <c r="V262" s="366"/>
      <c r="W262" s="366"/>
      <c r="X262" s="366"/>
      <c r="Y262" s="366"/>
      <c r="Z262" s="366"/>
      <c r="AA262" s="366"/>
      <c r="AB262" s="366"/>
      <c r="AC262" s="366"/>
      <c r="AD262" s="366"/>
    </row>
    <row r="263" spans="1:60" ht="15.05" customHeight="1">
      <c r="A263" s="187"/>
      <c r="B263" s="366" t="str">
        <f>IF(BI243=0,"","Error: verificar la consistencia con la pregunta 4.")</f>
        <v/>
      </c>
      <c r="C263" s="366"/>
      <c r="D263" s="366"/>
      <c r="E263" s="366"/>
      <c r="F263" s="366"/>
      <c r="G263" s="366"/>
      <c r="H263" s="366"/>
      <c r="I263" s="366"/>
      <c r="J263" s="366"/>
      <c r="K263" s="366"/>
      <c r="L263" s="366"/>
      <c r="M263" s="366"/>
      <c r="N263" s="366"/>
      <c r="O263" s="366"/>
      <c r="P263" s="366"/>
      <c r="Q263" s="366"/>
      <c r="R263" s="366"/>
      <c r="S263" s="366"/>
      <c r="T263" s="366"/>
      <c r="U263" s="366"/>
      <c r="V263" s="366"/>
      <c r="W263" s="366"/>
      <c r="X263" s="366"/>
      <c r="Y263" s="366"/>
      <c r="Z263" s="366"/>
      <c r="AA263" s="366"/>
      <c r="AB263" s="366"/>
      <c r="AC263" s="366"/>
      <c r="AD263" s="366"/>
    </row>
    <row r="264" spans="1:60" ht="15.05" customHeight="1">
      <c r="A264" s="187"/>
      <c r="B264" s="367" t="str">
        <f>IF(OR(AG239=AH239,AG239=AI239),"","Error: debe completar toda la información requerida.")</f>
        <v/>
      </c>
      <c r="C264" s="367"/>
      <c r="D264" s="367"/>
      <c r="E264" s="367"/>
      <c r="F264" s="367"/>
      <c r="G264" s="367"/>
      <c r="H264" s="367"/>
      <c r="I264" s="367"/>
      <c r="J264" s="367"/>
      <c r="K264" s="367"/>
      <c r="L264" s="367"/>
      <c r="M264" s="367"/>
      <c r="N264" s="367"/>
      <c r="O264" s="367"/>
      <c r="P264" s="367"/>
      <c r="Q264" s="367"/>
      <c r="R264" s="367"/>
      <c r="S264" s="367"/>
      <c r="T264" s="367"/>
      <c r="U264" s="367"/>
      <c r="V264" s="367"/>
      <c r="W264" s="367"/>
      <c r="X264" s="367"/>
      <c r="Y264" s="367"/>
      <c r="Z264" s="367"/>
      <c r="AA264" s="367"/>
      <c r="AB264" s="367"/>
      <c r="AC264" s="367"/>
      <c r="AD264" s="367"/>
    </row>
    <row r="265" spans="1:60" ht="15.05" customHeight="1">
      <c r="A265" s="187"/>
      <c r="B265" s="141"/>
      <c r="C265" s="190"/>
      <c r="D265" s="190"/>
      <c r="E265" s="190"/>
      <c r="F265" s="190"/>
      <c r="G265" s="190"/>
      <c r="H265" s="190"/>
      <c r="I265" s="190"/>
      <c r="J265" s="190"/>
      <c r="K265" s="190"/>
      <c r="L265" s="190"/>
      <c r="M265" s="190"/>
      <c r="N265" s="190"/>
      <c r="O265" s="190"/>
      <c r="P265" s="190"/>
      <c r="Q265" s="190"/>
      <c r="R265" s="190"/>
      <c r="S265" s="190"/>
      <c r="T265" s="190"/>
      <c r="U265" s="190"/>
      <c r="V265" s="190"/>
      <c r="W265" s="190"/>
      <c r="X265" s="190"/>
      <c r="Y265" s="190"/>
      <c r="Z265" s="190"/>
      <c r="AA265" s="190"/>
      <c r="AB265" s="190"/>
      <c r="AC265" s="190"/>
      <c r="AD265" s="190"/>
    </row>
    <row r="266" spans="1:60" ht="15.05" customHeight="1">
      <c r="A266" s="187"/>
      <c r="B266" s="141"/>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0"/>
      <c r="AD266" s="190"/>
    </row>
    <row r="267" spans="1:60" ht="24.05" customHeight="1">
      <c r="A267" s="186" t="s">
        <v>145</v>
      </c>
      <c r="B267" s="420" t="s">
        <v>622</v>
      </c>
      <c r="C267" s="420"/>
      <c r="D267" s="420"/>
      <c r="E267" s="420"/>
      <c r="F267" s="420"/>
      <c r="G267" s="420"/>
      <c r="H267" s="420"/>
      <c r="I267" s="420"/>
      <c r="J267" s="420"/>
      <c r="K267" s="420"/>
      <c r="L267" s="420"/>
      <c r="M267" s="420"/>
      <c r="N267" s="420"/>
      <c r="O267" s="420"/>
      <c r="P267" s="420"/>
      <c r="Q267" s="420"/>
      <c r="R267" s="420"/>
      <c r="S267" s="420"/>
      <c r="T267" s="420"/>
      <c r="U267" s="420"/>
      <c r="V267" s="420"/>
      <c r="W267" s="420"/>
      <c r="X267" s="420"/>
      <c r="Y267" s="420"/>
      <c r="Z267" s="420"/>
      <c r="AA267" s="420"/>
      <c r="AB267" s="420"/>
      <c r="AC267" s="420"/>
      <c r="AD267" s="420"/>
    </row>
    <row r="268" spans="1:60" ht="36" customHeight="1">
      <c r="A268" s="187"/>
      <c r="B268" s="141"/>
      <c r="C268" s="421" t="s">
        <v>225</v>
      </c>
      <c r="D268" s="421"/>
      <c r="E268" s="421"/>
      <c r="F268" s="421"/>
      <c r="G268" s="421"/>
      <c r="H268" s="421"/>
      <c r="I268" s="421"/>
      <c r="J268" s="421"/>
      <c r="K268" s="421"/>
      <c r="L268" s="421"/>
      <c r="M268" s="421"/>
      <c r="N268" s="421"/>
      <c r="O268" s="421"/>
      <c r="P268" s="421"/>
      <c r="Q268" s="421"/>
      <c r="R268" s="421"/>
      <c r="S268" s="421"/>
      <c r="T268" s="421"/>
      <c r="U268" s="421"/>
      <c r="V268" s="421"/>
      <c r="W268" s="421"/>
      <c r="X268" s="421"/>
      <c r="Y268" s="421"/>
      <c r="Z268" s="421"/>
      <c r="AA268" s="421"/>
      <c r="AB268" s="421"/>
      <c r="AC268" s="421"/>
      <c r="AD268" s="421"/>
    </row>
    <row r="269" spans="1:60" ht="36" customHeight="1">
      <c r="A269" s="187"/>
      <c r="B269" s="141"/>
      <c r="C269" s="422" t="s">
        <v>823</v>
      </c>
      <c r="D269" s="422"/>
      <c r="E269" s="422"/>
      <c r="F269" s="422"/>
      <c r="G269" s="422"/>
      <c r="H269" s="422"/>
      <c r="I269" s="422"/>
      <c r="J269" s="422"/>
      <c r="K269" s="422"/>
      <c r="L269" s="422"/>
      <c r="M269" s="422"/>
      <c r="N269" s="422"/>
      <c r="O269" s="422"/>
      <c r="P269" s="422"/>
      <c r="Q269" s="422"/>
      <c r="R269" s="422"/>
      <c r="S269" s="422"/>
      <c r="T269" s="422"/>
      <c r="U269" s="422"/>
      <c r="V269" s="422"/>
      <c r="W269" s="422"/>
      <c r="X269" s="422"/>
      <c r="Y269" s="422"/>
      <c r="Z269" s="422"/>
      <c r="AA269" s="422"/>
      <c r="AB269" s="422"/>
      <c r="AC269" s="422"/>
      <c r="AD269" s="422"/>
    </row>
    <row r="270" spans="1:60" ht="15.05" customHeight="1">
      <c r="A270" s="187"/>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c r="AC270" s="141"/>
      <c r="AD270" s="141"/>
    </row>
    <row r="271" spans="1:60" ht="36" customHeight="1">
      <c r="A271" s="187"/>
      <c r="B271" s="141"/>
      <c r="C271" s="457" t="s">
        <v>136</v>
      </c>
      <c r="D271" s="458"/>
      <c r="E271" s="458"/>
      <c r="F271" s="458"/>
      <c r="G271" s="458"/>
      <c r="H271" s="458"/>
      <c r="I271" s="458"/>
      <c r="J271" s="459"/>
      <c r="K271" s="435" t="s">
        <v>469</v>
      </c>
      <c r="L271" s="435"/>
      <c r="M271" s="435"/>
      <c r="N271" s="435"/>
      <c r="O271" s="435"/>
      <c r="P271" s="435"/>
      <c r="Q271" s="435"/>
      <c r="R271" s="435"/>
      <c r="S271" s="435"/>
      <c r="T271" s="435"/>
      <c r="U271" s="435"/>
      <c r="V271" s="435"/>
      <c r="W271" s="435"/>
      <c r="X271" s="435"/>
      <c r="Y271" s="435"/>
      <c r="Z271" s="435"/>
      <c r="AA271" s="435"/>
      <c r="AB271" s="435"/>
      <c r="AC271" s="435"/>
      <c r="AD271" s="436"/>
      <c r="AG271" s="91" t="s">
        <v>936</v>
      </c>
      <c r="AH271" s="92" t="s">
        <v>937</v>
      </c>
      <c r="AI271" s="92" t="s">
        <v>938</v>
      </c>
      <c r="AT271" s="93" t="s">
        <v>956</v>
      </c>
      <c r="AU271" s="374" t="s">
        <v>102</v>
      </c>
      <c r="AV271" s="375"/>
      <c r="AW271" s="374" t="s">
        <v>24</v>
      </c>
      <c r="AX271" s="375"/>
      <c r="AY271" s="374" t="s">
        <v>49</v>
      </c>
      <c r="AZ271" s="375"/>
      <c r="BA271" s="374" t="s">
        <v>103</v>
      </c>
      <c r="BB271" s="375"/>
      <c r="BC271" s="374" t="s">
        <v>71</v>
      </c>
      <c r="BD271" s="375"/>
      <c r="BE271" s="374" t="s">
        <v>50</v>
      </c>
      <c r="BF271" s="375"/>
      <c r="BG271" s="374" t="s">
        <v>468</v>
      </c>
      <c r="BH271" s="375"/>
    </row>
    <row r="272" spans="1:60" ht="114.05" customHeight="1">
      <c r="A272" s="187"/>
      <c r="B272" s="141"/>
      <c r="C272" s="513"/>
      <c r="D272" s="514"/>
      <c r="E272" s="514"/>
      <c r="F272" s="514"/>
      <c r="G272" s="514"/>
      <c r="H272" s="514"/>
      <c r="I272" s="514"/>
      <c r="J272" s="515"/>
      <c r="K272" s="369" t="s">
        <v>101</v>
      </c>
      <c r="L272" s="369"/>
      <c r="M272" s="370" t="s">
        <v>106</v>
      </c>
      <c r="N272" s="370"/>
      <c r="O272" s="370" t="s">
        <v>108</v>
      </c>
      <c r="P272" s="370"/>
      <c r="Q272" s="370" t="s">
        <v>102</v>
      </c>
      <c r="R272" s="370"/>
      <c r="S272" s="370" t="s">
        <v>24</v>
      </c>
      <c r="T272" s="370"/>
      <c r="U272" s="370" t="s">
        <v>49</v>
      </c>
      <c r="V272" s="370"/>
      <c r="W272" s="370" t="s">
        <v>103</v>
      </c>
      <c r="X272" s="370"/>
      <c r="Y272" s="370" t="s">
        <v>71</v>
      </c>
      <c r="Z272" s="370"/>
      <c r="AA272" s="370" t="s">
        <v>50</v>
      </c>
      <c r="AB272" s="370"/>
      <c r="AC272" s="370" t="s">
        <v>468</v>
      </c>
      <c r="AD272" s="370"/>
      <c r="AG272" s="91">
        <f>COUNTBLANK(K274:AD281)</f>
        <v>160</v>
      </c>
      <c r="AH272" s="92">
        <v>160</v>
      </c>
      <c r="AI272" s="92">
        <v>24</v>
      </c>
      <c r="AK272" s="93" t="s">
        <v>939</v>
      </c>
      <c r="AP272" s="93" t="s">
        <v>940</v>
      </c>
      <c r="AT272" s="105"/>
      <c r="AU272" s="197" t="s">
        <v>106</v>
      </c>
      <c r="AV272" s="197" t="s">
        <v>108</v>
      </c>
      <c r="AW272" s="197" t="s">
        <v>106</v>
      </c>
      <c r="AX272" s="197" t="s">
        <v>108</v>
      </c>
      <c r="AY272" s="197" t="s">
        <v>106</v>
      </c>
      <c r="AZ272" s="197" t="s">
        <v>108</v>
      </c>
      <c r="BA272" s="197" t="s">
        <v>106</v>
      </c>
      <c r="BB272" s="197" t="s">
        <v>108</v>
      </c>
      <c r="BC272" s="197" t="s">
        <v>106</v>
      </c>
      <c r="BD272" s="197" t="s">
        <v>108</v>
      </c>
      <c r="BE272" s="197" t="s">
        <v>106</v>
      </c>
      <c r="BF272" s="197" t="s">
        <v>108</v>
      </c>
      <c r="BG272" s="197" t="s">
        <v>106</v>
      </c>
      <c r="BH272" s="197" t="s">
        <v>108</v>
      </c>
    </row>
    <row r="273" spans="1:61" ht="47.95" customHeight="1">
      <c r="A273" s="187"/>
      <c r="B273" s="141"/>
      <c r="C273" s="460"/>
      <c r="D273" s="461"/>
      <c r="E273" s="461"/>
      <c r="F273" s="461"/>
      <c r="G273" s="461"/>
      <c r="H273" s="461"/>
      <c r="I273" s="461"/>
      <c r="J273" s="462"/>
      <c r="K273" s="369"/>
      <c r="L273" s="369"/>
      <c r="M273" s="370"/>
      <c r="N273" s="370"/>
      <c r="O273" s="370"/>
      <c r="P273" s="370"/>
      <c r="Q273" s="197" t="s">
        <v>106</v>
      </c>
      <c r="R273" s="197" t="s">
        <v>108</v>
      </c>
      <c r="S273" s="197" t="s">
        <v>106</v>
      </c>
      <c r="T273" s="197" t="s">
        <v>108</v>
      </c>
      <c r="U273" s="197" t="s">
        <v>106</v>
      </c>
      <c r="V273" s="197" t="s">
        <v>108</v>
      </c>
      <c r="W273" s="197" t="s">
        <v>106</v>
      </c>
      <c r="X273" s="197" t="s">
        <v>108</v>
      </c>
      <c r="Y273" s="197" t="s">
        <v>106</v>
      </c>
      <c r="Z273" s="197" t="s">
        <v>108</v>
      </c>
      <c r="AA273" s="197" t="s">
        <v>106</v>
      </c>
      <c r="AB273" s="197" t="s">
        <v>108</v>
      </c>
      <c r="AC273" s="197" t="s">
        <v>106</v>
      </c>
      <c r="AD273" s="197" t="s">
        <v>108</v>
      </c>
      <c r="AG273" s="94" t="s">
        <v>941</v>
      </c>
      <c r="AH273" s="95" t="s">
        <v>942</v>
      </c>
      <c r="AI273" s="95" t="s">
        <v>943</v>
      </c>
      <c r="AJ273" s="95" t="s">
        <v>944</v>
      </c>
      <c r="AK273" s="96" t="s">
        <v>941</v>
      </c>
      <c r="AL273" s="97" t="s">
        <v>945</v>
      </c>
      <c r="AM273" s="97" t="s">
        <v>946</v>
      </c>
      <c r="AN273" s="97" t="s">
        <v>947</v>
      </c>
      <c r="AO273" s="96" t="s">
        <v>941</v>
      </c>
      <c r="AP273" s="97" t="s">
        <v>945</v>
      </c>
      <c r="AQ273" s="97" t="s">
        <v>946</v>
      </c>
      <c r="AR273" s="97" t="s">
        <v>947</v>
      </c>
      <c r="AT273" s="117" t="s">
        <v>941</v>
      </c>
      <c r="AU273" s="98">
        <f>$S$149</f>
        <v>0</v>
      </c>
      <c r="AV273" s="98">
        <f>$Y$149</f>
        <v>0</v>
      </c>
      <c r="AW273" s="98">
        <f>$S$150</f>
        <v>0</v>
      </c>
      <c r="AX273" s="98">
        <f>$Y$150</f>
        <v>0</v>
      </c>
      <c r="AY273" s="98">
        <f>$S$151</f>
        <v>0</v>
      </c>
      <c r="AZ273" s="98">
        <f>$Y$151</f>
        <v>0</v>
      </c>
      <c r="BA273" s="98">
        <f>$S$152</f>
        <v>0</v>
      </c>
      <c r="BB273" s="98">
        <f>$Y$152</f>
        <v>0</v>
      </c>
      <c r="BC273" s="98">
        <f>$S$153</f>
        <v>0</v>
      </c>
      <c r="BD273" s="98">
        <f>$Y$153</f>
        <v>0</v>
      </c>
      <c r="BE273" s="98">
        <f>$S$154</f>
        <v>0</v>
      </c>
      <c r="BF273" s="98">
        <f>$Y$154</f>
        <v>0</v>
      </c>
      <c r="BG273" s="98">
        <f>$S$155</f>
        <v>0</v>
      </c>
      <c r="BH273" s="98">
        <f>$Y$155</f>
        <v>0</v>
      </c>
    </row>
    <row r="274" spans="1:61" ht="15.05" customHeight="1">
      <c r="A274" s="187"/>
      <c r="B274" s="141"/>
      <c r="C274" s="194" t="s">
        <v>105</v>
      </c>
      <c r="D274" s="430" t="s">
        <v>137</v>
      </c>
      <c r="E274" s="431"/>
      <c r="F274" s="431"/>
      <c r="G274" s="431"/>
      <c r="H274" s="431"/>
      <c r="I274" s="431"/>
      <c r="J274" s="432"/>
      <c r="K274" s="293"/>
      <c r="L274" s="294"/>
      <c r="M274" s="293"/>
      <c r="N274" s="294"/>
      <c r="O274" s="293"/>
      <c r="P274" s="294"/>
      <c r="Q274" s="271"/>
      <c r="R274" s="271"/>
      <c r="S274" s="271"/>
      <c r="T274" s="271"/>
      <c r="U274" s="271"/>
      <c r="V274" s="271"/>
      <c r="W274" s="271"/>
      <c r="X274" s="271"/>
      <c r="Y274" s="271"/>
      <c r="Z274" s="271"/>
      <c r="AA274" s="271"/>
      <c r="AB274" s="271"/>
      <c r="AC274" s="271"/>
      <c r="AD274" s="271"/>
      <c r="AG274" s="93">
        <f>K274</f>
        <v>0</v>
      </c>
      <c r="AH274" s="92">
        <f>IF(COUNTIF(M274:P274,"NA")=2,"NA",SUM(M274:P274))</f>
        <v>0</v>
      </c>
      <c r="AI274" s="92">
        <f>COUNTIF(M274:P274, "NS")</f>
        <v>0</v>
      </c>
      <c r="AJ274" s="92">
        <f>IF($AG$272 = $AH$272, 0, IF(OR(AND(AG274 = 0, AI274 &gt; 0), AND(AG274 = "NS", AH274 &gt; 0), AND(AG274 = "NS", AI274 = 0, AH274 =0), AND(AG274="NA", AH274&lt;&gt;"NA")), 1, IF(OR(AND(AG274 &gt; 0, AI274 = 2), AND(AG274 = "NS", AI274 = 2), AND(AG274 = "NS", AH274 = 0, AI274 &gt; 0), AG274 = AH274), 0, 1)))</f>
        <v>0</v>
      </c>
      <c r="AK274" s="98">
        <f>IF(M274="",0,M274)</f>
        <v>0</v>
      </c>
      <c r="AL274" s="99">
        <f>IF(COUNTIF(Q274,"NA")+COUNTIF(S274,"NA")+COUNTIF(U274,"NA")+COUNTIF(W274,"NA")+COUNTIF(Y274,"NA")+COUNTIF(AA274,"NA")+COUNTIF(AC274,"NA")=COUNTA($Q$171,$S$171,$U$171,$W$171,$Y$171,$AA$171,$AC$171),"NA",SUM(Q274,S274,U274,W274,Y274,AA274,AC274))</f>
        <v>0</v>
      </c>
      <c r="AM274" s="99">
        <f>COUNTIF(Q274, "NS")+COUNTIF(S274, "NS")+COUNTIF(U274, "NS")+COUNTIF(W274, "NS")+COUNTIF(Y274, "NS")+COUNTIF(AA274, "NS")+COUNTIF(AC274, "NS")</f>
        <v>0</v>
      </c>
      <c r="AN274" s="100">
        <f>IF($AG$272=$AH$272, 0, IF(OR(AND(AK274 =0, AM274 &gt;0), AND(AK274 ="NS", AL274&gt;0), AND(AK274 ="NS", AL274 =0, AM274=0), AND(AK274="NA", AL274&lt;&gt;"NA") ), 1, IF(OR(AND(AM274&gt;=2, AL274&lt;AK274), AND(AK274="NS", AL274=0, AM274&gt;0), AL274=AK274 ), 0, 1)))</f>
        <v>0</v>
      </c>
      <c r="AO274" s="98">
        <f>IF(O274="",0,O274)</f>
        <v>0</v>
      </c>
      <c r="AP274" s="99">
        <f>IF(COUNTIF(R274,"NA")+COUNTIF(T274,"NA")+COUNTIF(V274,"NA")+COUNTIF(X274,"NA")+COUNTIF(Z274,"NA")+COUNTIF(AB274,"NA")+COUNTIF(AD274,"NA")=COUNTA($R$171,$T$171,$V$171,$X$171,$Z$171,$AB$171,$AD$171),"NA",SUM(R274,T274,V274,X274,Z274,AB274,AD274))</f>
        <v>0</v>
      </c>
      <c r="AQ274" s="99">
        <f>COUNTIF(R274, "NS")+COUNTIF(T274, "NS")+COUNTIF(V274, "NS")+COUNTIF(X274, "NS")+COUNTIF(Z274, "NS")+COUNTIF(AB274, "NS")+COUNTIF(AD274, "NS")</f>
        <v>0</v>
      </c>
      <c r="AR274" s="100">
        <f>IF($AG$272=$AH$272, 0, IF(OR(AND(AO274 =0, AQ274 &gt;0), AND(AO274 ="NS", AP274&gt;0), AND(AO274 ="NS", AP274 =0, AQ274=0), AND(AO274="NA", AP274&lt;&gt;"NA") ), 1, IF(OR(AND(AQ274&gt;=2, AP274&lt;AO274), AND(AO274="NS", AP274=0, AQ274&gt;0), AP274=AO274 ), 0, 1)))</f>
        <v>0</v>
      </c>
      <c r="AT274" s="93" t="s">
        <v>949</v>
      </c>
      <c r="AU274" s="99">
        <f t="shared" ref="AU274:BH274" si="70">IF(AND(COUNTA(Q274:Q281)&lt;&gt;0,COUNTIF(Q274:Q281,"NA")=COUNTA(Q274:Q281)),"NA",SUM(Q274:Q281))</f>
        <v>0</v>
      </c>
      <c r="AV274" s="99">
        <f t="shared" si="70"/>
        <v>0</v>
      </c>
      <c r="AW274" s="99">
        <f t="shared" si="70"/>
        <v>0</v>
      </c>
      <c r="AX274" s="99">
        <f t="shared" si="70"/>
        <v>0</v>
      </c>
      <c r="AY274" s="99">
        <f t="shared" si="70"/>
        <v>0</v>
      </c>
      <c r="AZ274" s="99">
        <f t="shared" si="70"/>
        <v>0</v>
      </c>
      <c r="BA274" s="99">
        <f t="shared" si="70"/>
        <v>0</v>
      </c>
      <c r="BB274" s="99">
        <f t="shared" si="70"/>
        <v>0</v>
      </c>
      <c r="BC274" s="99">
        <f t="shared" si="70"/>
        <v>0</v>
      </c>
      <c r="BD274" s="99">
        <f t="shared" si="70"/>
        <v>0</v>
      </c>
      <c r="BE274" s="99">
        <f t="shared" si="70"/>
        <v>0</v>
      </c>
      <c r="BF274" s="99">
        <f t="shared" si="70"/>
        <v>0</v>
      </c>
      <c r="BG274" s="99">
        <f t="shared" si="70"/>
        <v>0</v>
      </c>
      <c r="BH274" s="99">
        <f t="shared" si="70"/>
        <v>0</v>
      </c>
    </row>
    <row r="275" spans="1:61" ht="15.05" customHeight="1">
      <c r="A275" s="187"/>
      <c r="B275" s="141"/>
      <c r="C275" s="194" t="s">
        <v>107</v>
      </c>
      <c r="D275" s="430" t="s">
        <v>138</v>
      </c>
      <c r="E275" s="431"/>
      <c r="F275" s="431"/>
      <c r="G275" s="431"/>
      <c r="H275" s="431"/>
      <c r="I275" s="431"/>
      <c r="J275" s="432"/>
      <c r="K275" s="293"/>
      <c r="L275" s="294"/>
      <c r="M275" s="293"/>
      <c r="N275" s="294"/>
      <c r="O275" s="293"/>
      <c r="P275" s="294"/>
      <c r="Q275" s="271"/>
      <c r="R275" s="271"/>
      <c r="S275" s="271"/>
      <c r="T275" s="271"/>
      <c r="U275" s="271"/>
      <c r="V275" s="271"/>
      <c r="W275" s="271"/>
      <c r="X275" s="271"/>
      <c r="Y275" s="271"/>
      <c r="Z275" s="271"/>
      <c r="AA275" s="271"/>
      <c r="AB275" s="271"/>
      <c r="AC275" s="271"/>
      <c r="AD275" s="271"/>
      <c r="AG275" s="93">
        <f t="shared" ref="AG275:AG281" si="71">K275</f>
        <v>0</v>
      </c>
      <c r="AH275" s="92">
        <f t="shared" ref="AH275:AH281" si="72">IF(COUNTIF(M275:P275,"NA")=2,"NA",SUM(M275:P275))</f>
        <v>0</v>
      </c>
      <c r="AI275" s="92">
        <f t="shared" ref="AI275:AI281" si="73">COUNTIF(M275:P275, "NS")</f>
        <v>0</v>
      </c>
      <c r="AJ275" s="92">
        <f t="shared" ref="AJ275:AJ281" si="74">IF($AG$272 = $AH$272, 0, IF(OR(AND(AG275 = 0, AI275 &gt; 0), AND(AG275 = "NS", AH275 &gt; 0), AND(AG275 = "NS", AI275 = 0, AH275 =0), AND(AG275="NA", AH275&lt;&gt;"NA")), 1, IF(OR(AND(AG275 &gt; 0, AI275 = 2), AND(AG275 = "NS", AI275 = 2), AND(AG275 = "NS", AH275 = 0, AI275 &gt; 0), AG275 = AH275), 0, 1)))</f>
        <v>0</v>
      </c>
      <c r="AK275" s="98">
        <f t="shared" ref="AK275:AK281" si="75">IF(M275="",0,M275)</f>
        <v>0</v>
      </c>
      <c r="AL275" s="99">
        <f t="shared" ref="AL275:AL281" si="76">IF(COUNTIF(Q275,"NA")+COUNTIF(S275,"NA")+COUNTIF(U275,"NA")+COUNTIF(W275,"NA")+COUNTIF(Y275,"NA")+COUNTIF(AA275,"NA")+COUNTIF(AC275,"NA")=COUNTA($Q$171,$S$171,$U$171,$W$171,$Y$171,$AA$171,$AC$171),"NA",SUM(Q275,S275,U275,W275,Y275,AA275,AC275))</f>
        <v>0</v>
      </c>
      <c r="AM275" s="99">
        <f t="shared" ref="AM275:AM281" si="77">COUNTIF(Q275, "NS")+COUNTIF(S275, "NS")+COUNTIF(U275, "NS")+COUNTIF(W275, "NS")+COUNTIF(Y275, "NS")+COUNTIF(AA275, "NS")+COUNTIF(AC275, "NS")</f>
        <v>0</v>
      </c>
      <c r="AN275" s="100">
        <f t="shared" ref="AN275:AN281" si="78">IF($AG$272=$AH$272, 0, IF(OR(AND(AK275 =0, AM275 &gt;0), AND(AK275 ="NS", AL275&gt;0), AND(AK275 ="NS", AL275 =0, AM275=0), AND(AK275="NA", AL275&lt;&gt;"NA") ), 1, IF(OR(AND(AM275&gt;=2, AL275&lt;AK275), AND(AK275="NS", AL275=0, AM275&gt;0), AL275=AK275 ), 0, 1)))</f>
        <v>0</v>
      </c>
      <c r="AO275" s="98">
        <f t="shared" ref="AO275:AO281" si="79">IF(O275="",0,O275)</f>
        <v>0</v>
      </c>
      <c r="AP275" s="99">
        <f t="shared" ref="AP275:AP281" si="80">IF(COUNTIF(R275,"NA")+COUNTIF(T275,"NA")+COUNTIF(V275,"NA")+COUNTIF(X275,"NA")+COUNTIF(Z275,"NA")+COUNTIF(AB275,"NA")+COUNTIF(AD275,"NA")=COUNTA($R$171,$T$171,$V$171,$X$171,$Z$171,$AB$171,$AD$171),"NA",SUM(R275,T275,V275,X275,Z275,AB275,AD275))</f>
        <v>0</v>
      </c>
      <c r="AQ275" s="99">
        <f t="shared" ref="AQ275:AQ281" si="81">COUNTIF(R275, "NS")+COUNTIF(T275, "NS")+COUNTIF(V275, "NS")+COUNTIF(X275, "NS")+COUNTIF(Z275, "NS")+COUNTIF(AB275, "NS")+COUNTIF(AD275, "NS")</f>
        <v>0</v>
      </c>
      <c r="AR275" s="100">
        <f t="shared" ref="AR275:AR281" si="82">IF($AG$272=$AH$272, 0, IF(OR(AND(AO275 =0, AQ275 &gt;0), AND(AO275 ="NS", AP275&gt;0), AND(AO275 ="NS", AP275 =0, AQ275=0), AND(AO275="NA", AP275&lt;&gt;"NA") ), 1, IF(OR(AND(AQ275&gt;=2, AP275&lt;AO275), AND(AO275="NS", AP275=0, AQ275&gt;0), AP275=AO275 ), 0, 1)))</f>
        <v>0</v>
      </c>
      <c r="AT275" s="93" t="s">
        <v>948</v>
      </c>
      <c r="AU275" s="99">
        <f t="shared" ref="AU275:BH275" si="83">COUNTIF(Q274:Q281, "NS")</f>
        <v>0</v>
      </c>
      <c r="AV275" s="99">
        <f t="shared" si="83"/>
        <v>0</v>
      </c>
      <c r="AW275" s="99">
        <f t="shared" si="83"/>
        <v>0</v>
      </c>
      <c r="AX275" s="99">
        <f t="shared" si="83"/>
        <v>0</v>
      </c>
      <c r="AY275" s="99">
        <f t="shared" si="83"/>
        <v>0</v>
      </c>
      <c r="AZ275" s="99">
        <f t="shared" si="83"/>
        <v>0</v>
      </c>
      <c r="BA275" s="99">
        <f t="shared" si="83"/>
        <v>0</v>
      </c>
      <c r="BB275" s="99">
        <f t="shared" si="83"/>
        <v>0</v>
      </c>
      <c r="BC275" s="99">
        <f t="shared" si="83"/>
        <v>0</v>
      </c>
      <c r="BD275" s="99">
        <f t="shared" si="83"/>
        <v>0</v>
      </c>
      <c r="BE275" s="99">
        <f t="shared" si="83"/>
        <v>0</v>
      </c>
      <c r="BF275" s="99">
        <f t="shared" si="83"/>
        <v>0</v>
      </c>
      <c r="BG275" s="99">
        <f t="shared" si="83"/>
        <v>0</v>
      </c>
      <c r="BH275" s="99">
        <f t="shared" si="83"/>
        <v>0</v>
      </c>
    </row>
    <row r="276" spans="1:61" ht="15.05" customHeight="1">
      <c r="A276" s="187"/>
      <c r="B276" s="141"/>
      <c r="C276" s="194" t="s">
        <v>115</v>
      </c>
      <c r="D276" s="430" t="s">
        <v>139</v>
      </c>
      <c r="E276" s="431"/>
      <c r="F276" s="431"/>
      <c r="G276" s="431"/>
      <c r="H276" s="431"/>
      <c r="I276" s="431"/>
      <c r="J276" s="432"/>
      <c r="K276" s="293"/>
      <c r="L276" s="294"/>
      <c r="M276" s="293"/>
      <c r="N276" s="294"/>
      <c r="O276" s="293"/>
      <c r="P276" s="294"/>
      <c r="Q276" s="271"/>
      <c r="R276" s="271"/>
      <c r="S276" s="271"/>
      <c r="T276" s="271"/>
      <c r="U276" s="271"/>
      <c r="V276" s="271"/>
      <c r="W276" s="271"/>
      <c r="X276" s="271"/>
      <c r="Y276" s="271"/>
      <c r="Z276" s="271"/>
      <c r="AA276" s="271"/>
      <c r="AB276" s="271"/>
      <c r="AC276" s="271"/>
      <c r="AD276" s="271"/>
      <c r="AG276" s="93">
        <f t="shared" si="71"/>
        <v>0</v>
      </c>
      <c r="AH276" s="92">
        <f t="shared" si="72"/>
        <v>0</v>
      </c>
      <c r="AI276" s="92">
        <f t="shared" si="73"/>
        <v>0</v>
      </c>
      <c r="AJ276" s="92">
        <f t="shared" si="74"/>
        <v>0</v>
      </c>
      <c r="AK276" s="98">
        <f t="shared" si="75"/>
        <v>0</v>
      </c>
      <c r="AL276" s="99">
        <f t="shared" si="76"/>
        <v>0</v>
      </c>
      <c r="AM276" s="99">
        <f t="shared" si="77"/>
        <v>0</v>
      </c>
      <c r="AN276" s="100">
        <f t="shared" si="78"/>
        <v>0</v>
      </c>
      <c r="AO276" s="98">
        <f t="shared" si="79"/>
        <v>0</v>
      </c>
      <c r="AP276" s="99">
        <f t="shared" si="80"/>
        <v>0</v>
      </c>
      <c r="AQ276" s="99">
        <f t="shared" si="81"/>
        <v>0</v>
      </c>
      <c r="AR276" s="100">
        <f t="shared" si="82"/>
        <v>0</v>
      </c>
      <c r="AT276" s="93" t="s">
        <v>944</v>
      </c>
      <c r="AU276" s="116">
        <f t="shared" ref="AU276:BH276" si="84">IF($AG$272=$AH$272, 0, IF(OR(AND(AU273 =0, AU275 &gt;0), AND(AU273 ="NS", AU274&gt;0), AND(AU273 ="NS", AU274 =0, AU275=0), AND(AU273="NA", AU274&lt;&gt;"NA"), AND(AU273&lt;&gt;"NA", AU274="NA")  ), 1, IF(OR(AND(AU275&gt;=2, AU274&lt;AU273), AND(AU273="NS", AU274=0, AU275&gt;0), AU274=AU273 ), 0, 1)))</f>
        <v>0</v>
      </c>
      <c r="AV276" s="116">
        <f t="shared" si="84"/>
        <v>0</v>
      </c>
      <c r="AW276" s="116">
        <f t="shared" si="84"/>
        <v>0</v>
      </c>
      <c r="AX276" s="116">
        <f t="shared" si="84"/>
        <v>0</v>
      </c>
      <c r="AY276" s="116">
        <f t="shared" si="84"/>
        <v>0</v>
      </c>
      <c r="AZ276" s="116">
        <f t="shared" si="84"/>
        <v>0</v>
      </c>
      <c r="BA276" s="116">
        <f t="shared" si="84"/>
        <v>0</v>
      </c>
      <c r="BB276" s="116">
        <f t="shared" si="84"/>
        <v>0</v>
      </c>
      <c r="BC276" s="116">
        <f t="shared" si="84"/>
        <v>0</v>
      </c>
      <c r="BD276" s="116">
        <f t="shared" si="84"/>
        <v>0</v>
      </c>
      <c r="BE276" s="116">
        <f t="shared" si="84"/>
        <v>0</v>
      </c>
      <c r="BF276" s="116">
        <f t="shared" si="84"/>
        <v>0</v>
      </c>
      <c r="BG276" s="116">
        <f t="shared" si="84"/>
        <v>0</v>
      </c>
      <c r="BH276" s="116">
        <f t="shared" si="84"/>
        <v>0</v>
      </c>
      <c r="BI276" s="128">
        <f>SUM(AU276:BH276)</f>
        <v>0</v>
      </c>
    </row>
    <row r="277" spans="1:61" ht="15.05" customHeight="1">
      <c r="A277" s="187"/>
      <c r="B277" s="141"/>
      <c r="C277" s="194" t="s">
        <v>117</v>
      </c>
      <c r="D277" s="430" t="s">
        <v>140</v>
      </c>
      <c r="E277" s="431"/>
      <c r="F277" s="431"/>
      <c r="G277" s="431"/>
      <c r="H277" s="431"/>
      <c r="I277" s="431"/>
      <c r="J277" s="432"/>
      <c r="K277" s="293"/>
      <c r="L277" s="294"/>
      <c r="M277" s="293"/>
      <c r="N277" s="294"/>
      <c r="O277" s="293"/>
      <c r="P277" s="294"/>
      <c r="Q277" s="271"/>
      <c r="R277" s="271"/>
      <c r="S277" s="271"/>
      <c r="T277" s="271"/>
      <c r="U277" s="271"/>
      <c r="V277" s="271"/>
      <c r="W277" s="271"/>
      <c r="X277" s="271"/>
      <c r="Y277" s="271"/>
      <c r="Z277" s="271"/>
      <c r="AA277" s="271"/>
      <c r="AB277" s="271"/>
      <c r="AC277" s="271"/>
      <c r="AD277" s="271"/>
      <c r="AG277" s="93">
        <f t="shared" si="71"/>
        <v>0</v>
      </c>
      <c r="AH277" s="92">
        <f t="shared" si="72"/>
        <v>0</v>
      </c>
      <c r="AI277" s="92">
        <f t="shared" si="73"/>
        <v>0</v>
      </c>
      <c r="AJ277" s="92">
        <f t="shared" si="74"/>
        <v>0</v>
      </c>
      <c r="AK277" s="98">
        <f t="shared" si="75"/>
        <v>0</v>
      </c>
      <c r="AL277" s="99">
        <f t="shared" si="76"/>
        <v>0</v>
      </c>
      <c r="AM277" s="99">
        <f t="shared" si="77"/>
        <v>0</v>
      </c>
      <c r="AN277" s="100">
        <f t="shared" si="78"/>
        <v>0</v>
      </c>
      <c r="AO277" s="98">
        <f t="shared" si="79"/>
        <v>0</v>
      </c>
      <c r="AP277" s="99">
        <f t="shared" si="80"/>
        <v>0</v>
      </c>
      <c r="AQ277" s="99">
        <f t="shared" si="81"/>
        <v>0</v>
      </c>
      <c r="AR277" s="100">
        <f t="shared" si="82"/>
        <v>0</v>
      </c>
    </row>
    <row r="278" spans="1:61" ht="24.05" customHeight="1">
      <c r="A278" s="187"/>
      <c r="B278" s="141"/>
      <c r="C278" s="194" t="s">
        <v>119</v>
      </c>
      <c r="D278" s="430" t="s">
        <v>141</v>
      </c>
      <c r="E278" s="431"/>
      <c r="F278" s="431"/>
      <c r="G278" s="431"/>
      <c r="H278" s="431"/>
      <c r="I278" s="431"/>
      <c r="J278" s="432"/>
      <c r="K278" s="293"/>
      <c r="L278" s="294"/>
      <c r="M278" s="293"/>
      <c r="N278" s="294"/>
      <c r="O278" s="293"/>
      <c r="P278" s="294"/>
      <c r="Q278" s="271"/>
      <c r="R278" s="271"/>
      <c r="S278" s="271"/>
      <c r="T278" s="271"/>
      <c r="U278" s="271"/>
      <c r="V278" s="271"/>
      <c r="W278" s="271"/>
      <c r="X278" s="271"/>
      <c r="Y278" s="271"/>
      <c r="Z278" s="271"/>
      <c r="AA278" s="271"/>
      <c r="AB278" s="271"/>
      <c r="AC278" s="271"/>
      <c r="AD278" s="271"/>
      <c r="AG278" s="93">
        <f t="shared" si="71"/>
        <v>0</v>
      </c>
      <c r="AH278" s="92">
        <f t="shared" si="72"/>
        <v>0</v>
      </c>
      <c r="AI278" s="92">
        <f t="shared" si="73"/>
        <v>0</v>
      </c>
      <c r="AJ278" s="92">
        <f t="shared" si="74"/>
        <v>0</v>
      </c>
      <c r="AK278" s="98">
        <f t="shared" si="75"/>
        <v>0</v>
      </c>
      <c r="AL278" s="99">
        <f t="shared" si="76"/>
        <v>0</v>
      </c>
      <c r="AM278" s="99">
        <f t="shared" si="77"/>
        <v>0</v>
      </c>
      <c r="AN278" s="100">
        <f t="shared" si="78"/>
        <v>0</v>
      </c>
      <c r="AO278" s="98">
        <f t="shared" si="79"/>
        <v>0</v>
      </c>
      <c r="AP278" s="99">
        <f t="shared" si="80"/>
        <v>0</v>
      </c>
      <c r="AQ278" s="99">
        <f t="shared" si="81"/>
        <v>0</v>
      </c>
      <c r="AR278" s="100">
        <f t="shared" si="82"/>
        <v>0</v>
      </c>
    </row>
    <row r="279" spans="1:61" ht="15.05" customHeight="1">
      <c r="A279" s="187"/>
      <c r="B279" s="141"/>
      <c r="C279" s="194" t="s">
        <v>127</v>
      </c>
      <c r="D279" s="430" t="s">
        <v>142</v>
      </c>
      <c r="E279" s="431"/>
      <c r="F279" s="431"/>
      <c r="G279" s="431"/>
      <c r="H279" s="431"/>
      <c r="I279" s="431"/>
      <c r="J279" s="432"/>
      <c r="K279" s="293"/>
      <c r="L279" s="294"/>
      <c r="M279" s="293"/>
      <c r="N279" s="294"/>
      <c r="O279" s="293"/>
      <c r="P279" s="294"/>
      <c r="Q279" s="271"/>
      <c r="R279" s="271"/>
      <c r="S279" s="271"/>
      <c r="T279" s="271"/>
      <c r="U279" s="271"/>
      <c r="V279" s="271"/>
      <c r="W279" s="271"/>
      <c r="X279" s="271"/>
      <c r="Y279" s="271"/>
      <c r="Z279" s="271"/>
      <c r="AA279" s="271"/>
      <c r="AB279" s="271"/>
      <c r="AC279" s="271"/>
      <c r="AD279" s="271"/>
      <c r="AG279" s="93">
        <f t="shared" si="71"/>
        <v>0</v>
      </c>
      <c r="AH279" s="92">
        <f t="shared" si="72"/>
        <v>0</v>
      </c>
      <c r="AI279" s="92">
        <f t="shared" si="73"/>
        <v>0</v>
      </c>
      <c r="AJ279" s="92">
        <f t="shared" si="74"/>
        <v>0</v>
      </c>
      <c r="AK279" s="98">
        <f t="shared" si="75"/>
        <v>0</v>
      </c>
      <c r="AL279" s="99">
        <f t="shared" si="76"/>
        <v>0</v>
      </c>
      <c r="AM279" s="99">
        <f t="shared" si="77"/>
        <v>0</v>
      </c>
      <c r="AN279" s="100">
        <f t="shared" si="78"/>
        <v>0</v>
      </c>
      <c r="AO279" s="98">
        <f t="shared" si="79"/>
        <v>0</v>
      </c>
      <c r="AP279" s="99">
        <f t="shared" si="80"/>
        <v>0</v>
      </c>
      <c r="AQ279" s="99">
        <f t="shared" si="81"/>
        <v>0</v>
      </c>
      <c r="AR279" s="100">
        <f t="shared" si="82"/>
        <v>0</v>
      </c>
    </row>
    <row r="280" spans="1:61" ht="15.05" customHeight="1">
      <c r="A280" s="187"/>
      <c r="B280" s="141"/>
      <c r="C280" s="194" t="s">
        <v>129</v>
      </c>
      <c r="D280" s="430" t="s">
        <v>143</v>
      </c>
      <c r="E280" s="431"/>
      <c r="F280" s="431"/>
      <c r="G280" s="431"/>
      <c r="H280" s="431"/>
      <c r="I280" s="431"/>
      <c r="J280" s="432"/>
      <c r="K280" s="293"/>
      <c r="L280" s="294"/>
      <c r="M280" s="293"/>
      <c r="N280" s="294"/>
      <c r="O280" s="293"/>
      <c r="P280" s="294"/>
      <c r="Q280" s="271"/>
      <c r="R280" s="271"/>
      <c r="S280" s="271"/>
      <c r="T280" s="271"/>
      <c r="U280" s="271"/>
      <c r="V280" s="271"/>
      <c r="W280" s="271"/>
      <c r="X280" s="271"/>
      <c r="Y280" s="271"/>
      <c r="Z280" s="271"/>
      <c r="AA280" s="271"/>
      <c r="AB280" s="271"/>
      <c r="AC280" s="271"/>
      <c r="AD280" s="271"/>
      <c r="AG280" s="93">
        <f t="shared" si="71"/>
        <v>0</v>
      </c>
      <c r="AH280" s="92">
        <f t="shared" si="72"/>
        <v>0</v>
      </c>
      <c r="AI280" s="92">
        <f t="shared" si="73"/>
        <v>0</v>
      </c>
      <c r="AJ280" s="92">
        <f t="shared" si="74"/>
        <v>0</v>
      </c>
      <c r="AK280" s="98">
        <f t="shared" si="75"/>
        <v>0</v>
      </c>
      <c r="AL280" s="99">
        <f t="shared" si="76"/>
        <v>0</v>
      </c>
      <c r="AM280" s="99">
        <f t="shared" si="77"/>
        <v>0</v>
      </c>
      <c r="AN280" s="100">
        <f t="shared" si="78"/>
        <v>0</v>
      </c>
      <c r="AO280" s="98">
        <f t="shared" si="79"/>
        <v>0</v>
      </c>
      <c r="AP280" s="99">
        <f t="shared" si="80"/>
        <v>0</v>
      </c>
      <c r="AQ280" s="99">
        <f t="shared" si="81"/>
        <v>0</v>
      </c>
      <c r="AR280" s="100">
        <f t="shared" si="82"/>
        <v>0</v>
      </c>
    </row>
    <row r="281" spans="1:61" ht="15.05" customHeight="1">
      <c r="A281" s="187"/>
      <c r="B281" s="141"/>
      <c r="C281" s="194" t="s">
        <v>131</v>
      </c>
      <c r="D281" s="430" t="s">
        <v>144</v>
      </c>
      <c r="E281" s="431"/>
      <c r="F281" s="431"/>
      <c r="G281" s="431"/>
      <c r="H281" s="431"/>
      <c r="I281" s="431"/>
      <c r="J281" s="432"/>
      <c r="K281" s="293"/>
      <c r="L281" s="294"/>
      <c r="M281" s="293"/>
      <c r="N281" s="294"/>
      <c r="O281" s="293"/>
      <c r="P281" s="294"/>
      <c r="Q281" s="271"/>
      <c r="R281" s="271"/>
      <c r="S281" s="271"/>
      <c r="T281" s="271"/>
      <c r="U281" s="271"/>
      <c r="V281" s="271"/>
      <c r="W281" s="271"/>
      <c r="X281" s="271"/>
      <c r="Y281" s="271"/>
      <c r="Z281" s="271"/>
      <c r="AA281" s="271"/>
      <c r="AB281" s="271"/>
      <c r="AC281" s="271"/>
      <c r="AD281" s="271"/>
      <c r="AG281" s="93">
        <f t="shared" si="71"/>
        <v>0</v>
      </c>
      <c r="AH281" s="92">
        <f t="shared" si="72"/>
        <v>0</v>
      </c>
      <c r="AI281" s="92">
        <f t="shared" si="73"/>
        <v>0</v>
      </c>
      <c r="AJ281" s="92">
        <f t="shared" si="74"/>
        <v>0</v>
      </c>
      <c r="AK281" s="98">
        <f t="shared" si="75"/>
        <v>0</v>
      </c>
      <c r="AL281" s="99">
        <f t="shared" si="76"/>
        <v>0</v>
      </c>
      <c r="AM281" s="99">
        <f t="shared" si="77"/>
        <v>0</v>
      </c>
      <c r="AN281" s="100">
        <f t="shared" si="78"/>
        <v>0</v>
      </c>
      <c r="AO281" s="98">
        <f t="shared" si="79"/>
        <v>0</v>
      </c>
      <c r="AP281" s="99">
        <f t="shared" si="80"/>
        <v>0</v>
      </c>
      <c r="AQ281" s="99">
        <f t="shared" si="81"/>
        <v>0</v>
      </c>
      <c r="AR281" s="100">
        <f t="shared" si="82"/>
        <v>0</v>
      </c>
    </row>
    <row r="282" spans="1:61" ht="15.05" customHeight="1">
      <c r="A282" s="187"/>
      <c r="B282" s="141"/>
      <c r="C282" s="198"/>
      <c r="D282" s="207"/>
      <c r="E282" s="207"/>
      <c r="F282" s="207"/>
      <c r="G282" s="208"/>
      <c r="H282" s="208"/>
      <c r="I282" s="208"/>
      <c r="J282" s="21" t="s">
        <v>109</v>
      </c>
      <c r="K282" s="434">
        <f t="shared" ref="K282:AD282" si="85">IF(AND(SUM(K274:K281)=0,COUNTIF(K274:K281,"NS")&gt;0),"NS",
IF(AND(SUM(K274:K281)=0,COUNTIF(K274:K281,0)&gt;0),0,
IF(AND(SUM(K274:K281)=0,COUNTIF(K274:K281,"NA")&gt;0),"NA",
SUM(K274:K281))))</f>
        <v>0</v>
      </c>
      <c r="L282" s="436"/>
      <c r="M282" s="434">
        <f t="shared" si="85"/>
        <v>0</v>
      </c>
      <c r="N282" s="436"/>
      <c r="O282" s="434">
        <f t="shared" si="85"/>
        <v>0</v>
      </c>
      <c r="P282" s="436"/>
      <c r="Q282" s="164">
        <f t="shared" si="85"/>
        <v>0</v>
      </c>
      <c r="R282" s="164">
        <f t="shared" si="85"/>
        <v>0</v>
      </c>
      <c r="S282" s="164">
        <f t="shared" si="85"/>
        <v>0</v>
      </c>
      <c r="T282" s="164">
        <f t="shared" si="85"/>
        <v>0</v>
      </c>
      <c r="U282" s="164">
        <f t="shared" si="85"/>
        <v>0</v>
      </c>
      <c r="V282" s="164">
        <f t="shared" si="85"/>
        <v>0</v>
      </c>
      <c r="W282" s="164">
        <f t="shared" si="85"/>
        <v>0</v>
      </c>
      <c r="X282" s="164">
        <f t="shared" si="85"/>
        <v>0</v>
      </c>
      <c r="Y282" s="164">
        <f t="shared" si="85"/>
        <v>0</v>
      </c>
      <c r="Z282" s="164">
        <f t="shared" si="85"/>
        <v>0</v>
      </c>
      <c r="AA282" s="164">
        <f t="shared" si="85"/>
        <v>0</v>
      </c>
      <c r="AB282" s="164">
        <f t="shared" si="85"/>
        <v>0</v>
      </c>
      <c r="AC282" s="164">
        <f t="shared" si="85"/>
        <v>0</v>
      </c>
      <c r="AD282" s="164">
        <f t="shared" si="85"/>
        <v>0</v>
      </c>
      <c r="AJ282" s="202">
        <f>SUM(AJ274:AJ281)</f>
        <v>0</v>
      </c>
      <c r="AN282" s="202">
        <f>SUM(AN274:AN281)</f>
        <v>0</v>
      </c>
      <c r="AR282" s="202">
        <f>SUM(AR274:AR281)</f>
        <v>0</v>
      </c>
    </row>
    <row r="283" spans="1:61" ht="15.05" customHeight="1">
      <c r="A283" s="187"/>
      <c r="B283" s="141"/>
      <c r="C283" s="141"/>
      <c r="D283" s="141"/>
      <c r="E283" s="141"/>
      <c r="F283" s="141"/>
      <c r="G283" s="209"/>
      <c r="H283" s="209"/>
      <c r="I283" s="209"/>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J283" s="109">
        <f>SUM(AJ282,AN282,AR282)</f>
        <v>0</v>
      </c>
    </row>
    <row r="284" spans="1:61" ht="24.05" customHeight="1">
      <c r="A284" s="187"/>
      <c r="B284" s="141"/>
      <c r="C284" s="423" t="s">
        <v>187</v>
      </c>
      <c r="D284" s="423"/>
      <c r="E284" s="423"/>
      <c r="F284" s="423"/>
      <c r="G284" s="423"/>
      <c r="H284" s="423"/>
      <c r="I284" s="423"/>
      <c r="J284" s="423"/>
      <c r="K284" s="423"/>
      <c r="L284" s="423"/>
      <c r="M284" s="423"/>
      <c r="N284" s="423"/>
      <c r="O284" s="423"/>
      <c r="P284" s="423"/>
      <c r="Q284" s="423"/>
      <c r="R284" s="423"/>
      <c r="S284" s="423"/>
      <c r="T284" s="423"/>
      <c r="U284" s="423"/>
      <c r="V284" s="423"/>
      <c r="W284" s="423"/>
      <c r="X284" s="423"/>
      <c r="Y284" s="423"/>
      <c r="Z284" s="423"/>
      <c r="AA284" s="423"/>
      <c r="AB284" s="423"/>
      <c r="AC284" s="423"/>
      <c r="AD284" s="423"/>
    </row>
    <row r="285" spans="1:61" ht="60.05" customHeight="1">
      <c r="A285" s="187"/>
      <c r="B285" s="141"/>
      <c r="C285" s="424"/>
      <c r="D285" s="424"/>
      <c r="E285" s="424"/>
      <c r="F285" s="424"/>
      <c r="G285" s="424"/>
      <c r="H285" s="424"/>
      <c r="I285" s="424"/>
      <c r="J285" s="424"/>
      <c r="K285" s="424"/>
      <c r="L285" s="424"/>
      <c r="M285" s="424"/>
      <c r="N285" s="424"/>
      <c r="O285" s="424"/>
      <c r="P285" s="424"/>
      <c r="Q285" s="424"/>
      <c r="R285" s="424"/>
      <c r="S285" s="424"/>
      <c r="T285" s="424"/>
      <c r="U285" s="424"/>
      <c r="V285" s="424"/>
      <c r="W285" s="424"/>
      <c r="X285" s="424"/>
      <c r="Y285" s="424"/>
      <c r="Z285" s="424"/>
      <c r="AA285" s="424"/>
      <c r="AB285" s="424"/>
      <c r="AC285" s="424"/>
      <c r="AD285" s="424"/>
    </row>
    <row r="286" spans="1:61" ht="15.05" customHeight="1">
      <c r="A286" s="187"/>
      <c r="B286" s="141"/>
      <c r="C286" s="190"/>
      <c r="D286" s="190"/>
      <c r="E286" s="190"/>
      <c r="F286" s="190"/>
      <c r="G286" s="190"/>
      <c r="H286" s="190"/>
      <c r="I286" s="190"/>
      <c r="J286" s="190"/>
      <c r="K286" s="190"/>
      <c r="L286" s="190"/>
      <c r="M286" s="190"/>
      <c r="N286" s="190"/>
      <c r="O286" s="190"/>
      <c r="P286" s="190"/>
      <c r="Q286" s="190"/>
      <c r="R286" s="190"/>
      <c r="S286" s="190"/>
      <c r="T286" s="190"/>
      <c r="U286" s="190"/>
      <c r="V286" s="190"/>
      <c r="W286" s="190"/>
      <c r="X286" s="190"/>
      <c r="Y286" s="190"/>
      <c r="Z286" s="190"/>
      <c r="AA286" s="190"/>
      <c r="AB286" s="190"/>
      <c r="AC286" s="190"/>
      <c r="AD286" s="190"/>
    </row>
    <row r="287" spans="1:61" ht="15.05" customHeight="1">
      <c r="A287" s="187"/>
      <c r="B287" s="366" t="str">
        <f>IF(AJ283=0,"","Error: verificar sumas por fila.")</f>
        <v/>
      </c>
      <c r="C287" s="366"/>
      <c r="D287" s="366"/>
      <c r="E287" s="366"/>
      <c r="F287" s="366"/>
      <c r="G287" s="366"/>
      <c r="H287" s="366"/>
      <c r="I287" s="366"/>
      <c r="J287" s="366"/>
      <c r="K287" s="366"/>
      <c r="L287" s="366"/>
      <c r="M287" s="366"/>
      <c r="N287" s="366"/>
      <c r="O287" s="366"/>
      <c r="P287" s="366"/>
      <c r="Q287" s="366"/>
      <c r="R287" s="366"/>
      <c r="S287" s="366"/>
      <c r="T287" s="366"/>
      <c r="U287" s="366"/>
      <c r="V287" s="366"/>
      <c r="W287" s="366"/>
      <c r="X287" s="366"/>
      <c r="Y287" s="366"/>
      <c r="Z287" s="366"/>
      <c r="AA287" s="366"/>
      <c r="AB287" s="366"/>
      <c r="AC287" s="366"/>
      <c r="AD287" s="366"/>
    </row>
    <row r="288" spans="1:61" ht="15.05" customHeight="1">
      <c r="A288" s="187"/>
      <c r="B288" s="366" t="str">
        <f>IF(BI276=0,"","Error: verificar la consistencia con la pregunta 4.")</f>
        <v/>
      </c>
      <c r="C288" s="366"/>
      <c r="D288" s="366"/>
      <c r="E288" s="366"/>
      <c r="F288" s="366"/>
      <c r="G288" s="366"/>
      <c r="H288" s="366"/>
      <c r="I288" s="366"/>
      <c r="J288" s="366"/>
      <c r="K288" s="366"/>
      <c r="L288" s="366"/>
      <c r="M288" s="366"/>
      <c r="N288" s="366"/>
      <c r="O288" s="366"/>
      <c r="P288" s="366"/>
      <c r="Q288" s="366"/>
      <c r="R288" s="366"/>
      <c r="S288" s="366"/>
      <c r="T288" s="366"/>
      <c r="U288" s="366"/>
      <c r="V288" s="366"/>
      <c r="W288" s="366"/>
      <c r="X288" s="366"/>
      <c r="Y288" s="366"/>
      <c r="Z288" s="366"/>
      <c r="AA288" s="366"/>
      <c r="AB288" s="366"/>
      <c r="AC288" s="366"/>
      <c r="AD288" s="366"/>
    </row>
    <row r="289" spans="1:61" ht="15.05" customHeight="1">
      <c r="A289" s="187"/>
      <c r="B289" s="367" t="str">
        <f>IF(OR(AG272=AH272,AG272=AI272),"","Error: debe completar toda la información requerida.")</f>
        <v/>
      </c>
      <c r="C289" s="367"/>
      <c r="D289" s="367"/>
      <c r="E289" s="367"/>
      <c r="F289" s="367"/>
      <c r="G289" s="367"/>
      <c r="H289" s="367"/>
      <c r="I289" s="367"/>
      <c r="J289" s="367"/>
      <c r="K289" s="367"/>
      <c r="L289" s="367"/>
      <c r="M289" s="367"/>
      <c r="N289" s="367"/>
      <c r="O289" s="367"/>
      <c r="P289" s="367"/>
      <c r="Q289" s="367"/>
      <c r="R289" s="367"/>
      <c r="S289" s="367"/>
      <c r="T289" s="367"/>
      <c r="U289" s="367"/>
      <c r="V289" s="367"/>
      <c r="W289" s="367"/>
      <c r="X289" s="367"/>
      <c r="Y289" s="367"/>
      <c r="Z289" s="367"/>
      <c r="AA289" s="367"/>
      <c r="AB289" s="367"/>
      <c r="AC289" s="367"/>
      <c r="AD289" s="367"/>
    </row>
    <row r="290" spans="1:61" ht="15.05" customHeight="1">
      <c r="A290" s="187"/>
      <c r="B290" s="141"/>
      <c r="C290" s="190"/>
      <c r="D290" s="190"/>
      <c r="E290" s="190"/>
      <c r="F290" s="190"/>
      <c r="G290" s="190"/>
      <c r="H290" s="190"/>
      <c r="I290" s="190"/>
      <c r="J290" s="190"/>
      <c r="K290" s="190"/>
      <c r="L290" s="190"/>
      <c r="M290" s="190"/>
      <c r="N290" s="190"/>
      <c r="O290" s="190"/>
      <c r="P290" s="190"/>
      <c r="Q290" s="190"/>
      <c r="R290" s="190"/>
      <c r="S290" s="190"/>
      <c r="T290" s="190"/>
      <c r="U290" s="190"/>
      <c r="V290" s="190"/>
      <c r="W290" s="190"/>
      <c r="X290" s="190"/>
      <c r="Y290" s="190"/>
      <c r="Z290" s="190"/>
      <c r="AA290" s="190"/>
      <c r="AB290" s="190"/>
      <c r="AC290" s="190"/>
      <c r="AD290" s="190"/>
    </row>
    <row r="291" spans="1:61" ht="15.05" customHeight="1">
      <c r="A291" s="187"/>
      <c r="B291" s="141"/>
      <c r="C291" s="190"/>
      <c r="D291" s="190"/>
      <c r="E291" s="190"/>
      <c r="F291" s="190"/>
      <c r="G291" s="190"/>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row>
    <row r="292" spans="1:61" ht="24.05" customHeight="1">
      <c r="A292" s="186" t="s">
        <v>170</v>
      </c>
      <c r="B292" s="499" t="s">
        <v>509</v>
      </c>
      <c r="C292" s="499"/>
      <c r="D292" s="499"/>
      <c r="E292" s="499"/>
      <c r="F292" s="499"/>
      <c r="G292" s="499"/>
      <c r="H292" s="499"/>
      <c r="I292" s="499"/>
      <c r="J292" s="499"/>
      <c r="K292" s="499"/>
      <c r="L292" s="499"/>
      <c r="M292" s="499"/>
      <c r="N292" s="499"/>
      <c r="O292" s="499"/>
      <c r="P292" s="499"/>
      <c r="Q292" s="499"/>
      <c r="R292" s="499"/>
      <c r="S292" s="499"/>
      <c r="T292" s="499"/>
      <c r="U292" s="499"/>
      <c r="V292" s="499"/>
      <c r="W292" s="499"/>
      <c r="X292" s="499"/>
      <c r="Y292" s="499"/>
      <c r="Z292" s="499"/>
      <c r="AA292" s="499"/>
      <c r="AB292" s="499"/>
      <c r="AC292" s="499"/>
      <c r="AD292" s="499"/>
    </row>
    <row r="293" spans="1:61" ht="36" customHeight="1">
      <c r="A293" s="186"/>
      <c r="B293" s="211"/>
      <c r="C293" s="422" t="s">
        <v>739</v>
      </c>
      <c r="D293" s="422"/>
      <c r="E293" s="422"/>
      <c r="F293" s="422"/>
      <c r="G293" s="422"/>
      <c r="H293" s="422"/>
      <c r="I293" s="422"/>
      <c r="J293" s="422"/>
      <c r="K293" s="422"/>
      <c r="L293" s="422"/>
      <c r="M293" s="422"/>
      <c r="N293" s="422"/>
      <c r="O293" s="422"/>
      <c r="P293" s="422"/>
      <c r="Q293" s="422"/>
      <c r="R293" s="422"/>
      <c r="S293" s="422"/>
      <c r="T293" s="422"/>
      <c r="U293" s="422"/>
      <c r="V293" s="422"/>
      <c r="W293" s="422"/>
      <c r="X293" s="422"/>
      <c r="Y293" s="422"/>
      <c r="Z293" s="422"/>
      <c r="AA293" s="422"/>
      <c r="AB293" s="422"/>
      <c r="AC293" s="422"/>
      <c r="AD293" s="422"/>
    </row>
    <row r="294" spans="1:61" ht="36" customHeight="1">
      <c r="A294" s="186"/>
      <c r="B294" s="211"/>
      <c r="C294" s="422" t="s">
        <v>812</v>
      </c>
      <c r="D294" s="422"/>
      <c r="E294" s="422"/>
      <c r="F294" s="422"/>
      <c r="G294" s="422"/>
      <c r="H294" s="422"/>
      <c r="I294" s="422"/>
      <c r="J294" s="422"/>
      <c r="K294" s="422"/>
      <c r="L294" s="422"/>
      <c r="M294" s="422"/>
      <c r="N294" s="422"/>
      <c r="O294" s="422"/>
      <c r="P294" s="422"/>
      <c r="Q294" s="422"/>
      <c r="R294" s="422"/>
      <c r="S294" s="422"/>
      <c r="T294" s="422"/>
      <c r="U294" s="422"/>
      <c r="V294" s="422"/>
      <c r="W294" s="422"/>
      <c r="X294" s="422"/>
      <c r="Y294" s="422"/>
      <c r="Z294" s="422"/>
      <c r="AA294" s="422"/>
      <c r="AB294" s="422"/>
      <c r="AC294" s="422"/>
      <c r="AD294" s="422"/>
    </row>
    <row r="295" spans="1:61" ht="15.05" customHeight="1">
      <c r="A295" s="105"/>
    </row>
    <row r="296" spans="1:61" ht="36" customHeight="1">
      <c r="A296" s="105"/>
      <c r="C296" s="481" t="s">
        <v>476</v>
      </c>
      <c r="D296" s="482"/>
      <c r="E296" s="482"/>
      <c r="F296" s="482"/>
      <c r="G296" s="482"/>
      <c r="H296" s="482"/>
      <c r="I296" s="482"/>
      <c r="J296" s="483"/>
      <c r="K296" s="435" t="s">
        <v>469</v>
      </c>
      <c r="L296" s="435"/>
      <c r="M296" s="435"/>
      <c r="N296" s="435"/>
      <c r="O296" s="435"/>
      <c r="P296" s="435"/>
      <c r="Q296" s="435"/>
      <c r="R296" s="435"/>
      <c r="S296" s="435"/>
      <c r="T296" s="435"/>
      <c r="U296" s="435"/>
      <c r="V296" s="435"/>
      <c r="W296" s="435"/>
      <c r="X296" s="435"/>
      <c r="Y296" s="435"/>
      <c r="Z296" s="435"/>
      <c r="AA296" s="435"/>
      <c r="AB296" s="435"/>
      <c r="AC296" s="435"/>
      <c r="AD296" s="436"/>
      <c r="AG296" s="91" t="s">
        <v>936</v>
      </c>
      <c r="AH296" s="92" t="s">
        <v>937</v>
      </c>
      <c r="AI296" s="92" t="s">
        <v>938</v>
      </c>
      <c r="AT296" s="93" t="s">
        <v>956</v>
      </c>
      <c r="AU296" s="374" t="s">
        <v>102</v>
      </c>
      <c r="AV296" s="375"/>
      <c r="AW296" s="374" t="s">
        <v>24</v>
      </c>
      <c r="AX296" s="375"/>
      <c r="AY296" s="374" t="s">
        <v>49</v>
      </c>
      <c r="AZ296" s="375"/>
      <c r="BA296" s="374" t="s">
        <v>103</v>
      </c>
      <c r="BB296" s="375"/>
      <c r="BC296" s="374" t="s">
        <v>71</v>
      </c>
      <c r="BD296" s="375"/>
      <c r="BE296" s="374" t="s">
        <v>50</v>
      </c>
      <c r="BF296" s="375"/>
      <c r="BG296" s="374" t="s">
        <v>468</v>
      </c>
      <c r="BH296" s="375"/>
    </row>
    <row r="297" spans="1:61" ht="114.05" customHeight="1">
      <c r="A297" s="105"/>
      <c r="C297" s="510"/>
      <c r="D297" s="511"/>
      <c r="E297" s="511"/>
      <c r="F297" s="511"/>
      <c r="G297" s="511"/>
      <c r="H297" s="511"/>
      <c r="I297" s="511"/>
      <c r="J297" s="512"/>
      <c r="K297" s="369" t="s">
        <v>101</v>
      </c>
      <c r="L297" s="369"/>
      <c r="M297" s="370" t="s">
        <v>106</v>
      </c>
      <c r="N297" s="370"/>
      <c r="O297" s="370" t="s">
        <v>108</v>
      </c>
      <c r="P297" s="370"/>
      <c r="Q297" s="370" t="s">
        <v>102</v>
      </c>
      <c r="R297" s="370"/>
      <c r="S297" s="370" t="s">
        <v>24</v>
      </c>
      <c r="T297" s="370"/>
      <c r="U297" s="370" t="s">
        <v>49</v>
      </c>
      <c r="V297" s="370"/>
      <c r="W297" s="370" t="s">
        <v>103</v>
      </c>
      <c r="X297" s="370"/>
      <c r="Y297" s="370" t="s">
        <v>71</v>
      </c>
      <c r="Z297" s="370"/>
      <c r="AA297" s="370" t="s">
        <v>50</v>
      </c>
      <c r="AB297" s="370"/>
      <c r="AC297" s="370" t="s">
        <v>468</v>
      </c>
      <c r="AD297" s="370"/>
      <c r="AG297" s="91">
        <f>COUNTBLANK(K299:AD324)</f>
        <v>520</v>
      </c>
      <c r="AH297" s="92">
        <v>520</v>
      </c>
      <c r="AI297" s="92">
        <v>78</v>
      </c>
      <c r="AK297" s="93" t="s">
        <v>939</v>
      </c>
      <c r="AP297" s="93" t="s">
        <v>940</v>
      </c>
      <c r="AT297" s="105"/>
      <c r="AU297" s="197" t="s">
        <v>106</v>
      </c>
      <c r="AV297" s="197" t="s">
        <v>108</v>
      </c>
      <c r="AW297" s="197" t="s">
        <v>106</v>
      </c>
      <c r="AX297" s="197" t="s">
        <v>108</v>
      </c>
      <c r="AY297" s="197" t="s">
        <v>106</v>
      </c>
      <c r="AZ297" s="197" t="s">
        <v>108</v>
      </c>
      <c r="BA297" s="197" t="s">
        <v>106</v>
      </c>
      <c r="BB297" s="197" t="s">
        <v>108</v>
      </c>
      <c r="BC297" s="197" t="s">
        <v>106</v>
      </c>
      <c r="BD297" s="197" t="s">
        <v>108</v>
      </c>
      <c r="BE297" s="197" t="s">
        <v>106</v>
      </c>
      <c r="BF297" s="197" t="s">
        <v>108</v>
      </c>
      <c r="BG297" s="197" t="s">
        <v>106</v>
      </c>
      <c r="BH297" s="197" t="s">
        <v>108</v>
      </c>
    </row>
    <row r="298" spans="1:61" ht="47.95" customHeight="1">
      <c r="A298" s="105"/>
      <c r="C298" s="484"/>
      <c r="D298" s="485"/>
      <c r="E298" s="485"/>
      <c r="F298" s="485"/>
      <c r="G298" s="485"/>
      <c r="H298" s="485"/>
      <c r="I298" s="485"/>
      <c r="J298" s="486"/>
      <c r="K298" s="369"/>
      <c r="L298" s="369"/>
      <c r="M298" s="370"/>
      <c r="N298" s="370"/>
      <c r="O298" s="370"/>
      <c r="P298" s="370"/>
      <c r="Q298" s="197" t="s">
        <v>106</v>
      </c>
      <c r="R298" s="197" t="s">
        <v>108</v>
      </c>
      <c r="S298" s="197" t="s">
        <v>106</v>
      </c>
      <c r="T298" s="197" t="s">
        <v>108</v>
      </c>
      <c r="U298" s="197" t="s">
        <v>106</v>
      </c>
      <c r="V298" s="197" t="s">
        <v>108</v>
      </c>
      <c r="W298" s="197" t="s">
        <v>106</v>
      </c>
      <c r="X298" s="197" t="s">
        <v>108</v>
      </c>
      <c r="Y298" s="197" t="s">
        <v>106</v>
      </c>
      <c r="Z298" s="197" t="s">
        <v>108</v>
      </c>
      <c r="AA298" s="197" t="s">
        <v>106</v>
      </c>
      <c r="AB298" s="197" t="s">
        <v>108</v>
      </c>
      <c r="AC298" s="197" t="s">
        <v>106</v>
      </c>
      <c r="AD298" s="197" t="s">
        <v>108</v>
      </c>
      <c r="AG298" s="94" t="s">
        <v>941</v>
      </c>
      <c r="AH298" s="95" t="s">
        <v>942</v>
      </c>
      <c r="AI298" s="95" t="s">
        <v>943</v>
      </c>
      <c r="AJ298" s="95" t="s">
        <v>944</v>
      </c>
      <c r="AK298" s="96" t="s">
        <v>941</v>
      </c>
      <c r="AL298" s="97" t="s">
        <v>945</v>
      </c>
      <c r="AM298" s="97" t="s">
        <v>946</v>
      </c>
      <c r="AN298" s="97" t="s">
        <v>947</v>
      </c>
      <c r="AO298" s="96" t="s">
        <v>941</v>
      </c>
      <c r="AP298" s="97" t="s">
        <v>945</v>
      </c>
      <c r="AQ298" s="97" t="s">
        <v>946</v>
      </c>
      <c r="AR298" s="97" t="s">
        <v>947</v>
      </c>
      <c r="AT298" s="117" t="s">
        <v>941</v>
      </c>
      <c r="AU298" s="98">
        <f>$S$149</f>
        <v>0</v>
      </c>
      <c r="AV298" s="98">
        <f>$Y$149</f>
        <v>0</v>
      </c>
      <c r="AW298" s="98">
        <f>$S$150</f>
        <v>0</v>
      </c>
      <c r="AX298" s="98">
        <f>$Y$150</f>
        <v>0</v>
      </c>
      <c r="AY298" s="98">
        <f>$S$151</f>
        <v>0</v>
      </c>
      <c r="AZ298" s="98">
        <f>$Y$151</f>
        <v>0</v>
      </c>
      <c r="BA298" s="98">
        <f>$S$152</f>
        <v>0</v>
      </c>
      <c r="BB298" s="98">
        <f>$Y$152</f>
        <v>0</v>
      </c>
      <c r="BC298" s="98">
        <f>$S$153</f>
        <v>0</v>
      </c>
      <c r="BD298" s="98">
        <f>$Y$153</f>
        <v>0</v>
      </c>
      <c r="BE298" s="98">
        <f>$S$154</f>
        <v>0</v>
      </c>
      <c r="BF298" s="98">
        <f>$Y$154</f>
        <v>0</v>
      </c>
      <c r="BG298" s="98">
        <f>$S$155</f>
        <v>0</v>
      </c>
      <c r="BH298" s="98">
        <f>$Y$155</f>
        <v>0</v>
      </c>
    </row>
    <row r="299" spans="1:61" ht="15.05" customHeight="1">
      <c r="A299" s="105"/>
      <c r="C299" s="212" t="s">
        <v>105</v>
      </c>
      <c r="D299" s="469" t="s">
        <v>477</v>
      </c>
      <c r="E299" s="470"/>
      <c r="F299" s="470"/>
      <c r="G299" s="470"/>
      <c r="H299" s="470"/>
      <c r="I299" s="470"/>
      <c r="J299" s="471"/>
      <c r="K299" s="293"/>
      <c r="L299" s="294"/>
      <c r="M299" s="293"/>
      <c r="N299" s="294"/>
      <c r="O299" s="293"/>
      <c r="P299" s="294"/>
      <c r="Q299" s="271"/>
      <c r="R299" s="271"/>
      <c r="S299" s="271"/>
      <c r="T299" s="271"/>
      <c r="U299" s="271"/>
      <c r="V299" s="271"/>
      <c r="W299" s="271"/>
      <c r="X299" s="271"/>
      <c r="Y299" s="271"/>
      <c r="Z299" s="271"/>
      <c r="AA299" s="271"/>
      <c r="AB299" s="271"/>
      <c r="AC299" s="271"/>
      <c r="AD299" s="271"/>
      <c r="AG299" s="93">
        <f>K299</f>
        <v>0</v>
      </c>
      <c r="AH299" s="92">
        <f>IF(COUNTIF(M299:P299,"NA")=2,"NA",SUM(M299:P299))</f>
        <v>0</v>
      </c>
      <c r="AI299" s="92">
        <f>COUNTIF(M299:P299, "NS")</f>
        <v>0</v>
      </c>
      <c r="AJ299" s="92">
        <f>IF($AG$297 = $AH$297, 0, IF(OR(AND(AG299 = 0, AI299 &gt; 0), AND(AG299 = "NS", AH299 &gt; 0), AND(AG299 = "NS", AI299 = 0, AH299 =0), AND(AG299="NA", AH299&lt;&gt;"NA")), 1, IF(OR(AND(AG299 &gt; 0, AI299 = 2), AND(AG299 = "NS", AI299 = 2), AND(AG299 = "NS", AH299 = 0, AI299 &gt; 0), AG299 = AH299), 0, 1)))</f>
        <v>0</v>
      </c>
      <c r="AK299" s="98">
        <f>IF(M299="",0,M299)</f>
        <v>0</v>
      </c>
      <c r="AL299" s="99">
        <f>IF(COUNTIF(Q299,"NA")+COUNTIF(S299,"NA")+COUNTIF(U299,"NA")+COUNTIF(W299,"NA")+COUNTIF(Y299,"NA")+COUNTIF(AA299,"NA")+COUNTIF(AC299,"NA")=COUNTA($Q$171,$S$171,$U$171,$W$171,$Y$171,$AA$171,$AC$171),"NA",SUM(Q299,S299,U299,W299,Y299,AA299,AC299))</f>
        <v>0</v>
      </c>
      <c r="AM299" s="99">
        <f>COUNTIF(Q299, "NS")+COUNTIF(S299, "NS")+COUNTIF(U299, "NS")+COUNTIF(W299, "NS")+COUNTIF(Y299, "NS")+COUNTIF(AA299, "NS")+COUNTIF(AC299, "NS")</f>
        <v>0</v>
      </c>
      <c r="AN299" s="100">
        <f>IF($AG$297=$AH$297, 0, IF(OR(AND(AK299 =0, AM299 &gt;0), AND(AK299 ="NS", AL299&gt;0), AND(AK299 ="NS", AL299 =0, AM299=0), AND(AK299="NA", AL299&lt;&gt;"NA") ), 1, IF(OR(AND(AM299&gt;=2, AL299&lt;AK299), AND(AK299="NS", AL299=0, AM299&gt;0), AL299=AK299 ), 0, 1)))</f>
        <v>0</v>
      </c>
      <c r="AO299" s="98">
        <f>IF(O299="",0,O299)</f>
        <v>0</v>
      </c>
      <c r="AP299" s="99">
        <f>IF(COUNTIF(R299,"NA")+COUNTIF(T299,"NA")+COUNTIF(V299,"NA")+COUNTIF(X299,"NA")+COUNTIF(Z299,"NA")+COUNTIF(AB299,"NA")+COUNTIF(AD299,"NA")=COUNTA($R$171,$T$171,$V$171,$X$171,$Z$171,$AB$171,$AD$171),"NA",SUM(R299,T299,V299,X299,Z299,AB299,AD299))</f>
        <v>0</v>
      </c>
      <c r="AQ299" s="99">
        <f>COUNTIF(R299, "NS")+COUNTIF(T299, "NS")+COUNTIF(V299, "NS")+COUNTIF(X299, "NS")+COUNTIF(Z299, "NS")+COUNTIF(AB299, "NS")+COUNTIF(AD299, "NS")</f>
        <v>0</v>
      </c>
      <c r="AR299" s="100">
        <f>IF($AG$297=$AH$297, 0, IF(OR(AND(AO299 =0, AQ299 &gt;0), AND(AO299 ="NS", AP299&gt;0), AND(AO299 ="NS", AP299 =0, AQ299=0), AND(AO299="NA", AP299&lt;&gt;"NA") ), 1, IF(OR(AND(AQ299&gt;=2, AP299&lt;AO299), AND(AO299="NS", AP299=0, AQ299&gt;0), AP299=AO299 ), 0, 1)))</f>
        <v>0</v>
      </c>
      <c r="AT299" s="93" t="s">
        <v>949</v>
      </c>
      <c r="AU299" s="99">
        <f t="shared" ref="AU299:BH299" si="86">IF(AND(COUNTA(Q299:Q324)&lt;&gt;0,COUNTIF(Q299:Q324,"NA")=COUNTA(Q299:Q324)),"NA",SUM(Q299:Q324))</f>
        <v>0</v>
      </c>
      <c r="AV299" s="99">
        <f t="shared" si="86"/>
        <v>0</v>
      </c>
      <c r="AW299" s="99">
        <f t="shared" si="86"/>
        <v>0</v>
      </c>
      <c r="AX299" s="99">
        <f t="shared" si="86"/>
        <v>0</v>
      </c>
      <c r="AY299" s="99">
        <f t="shared" si="86"/>
        <v>0</v>
      </c>
      <c r="AZ299" s="99">
        <f t="shared" si="86"/>
        <v>0</v>
      </c>
      <c r="BA299" s="99">
        <f t="shared" si="86"/>
        <v>0</v>
      </c>
      <c r="BB299" s="99">
        <f t="shared" si="86"/>
        <v>0</v>
      </c>
      <c r="BC299" s="99">
        <f t="shared" si="86"/>
        <v>0</v>
      </c>
      <c r="BD299" s="99">
        <f t="shared" si="86"/>
        <v>0</v>
      </c>
      <c r="BE299" s="99">
        <f t="shared" si="86"/>
        <v>0</v>
      </c>
      <c r="BF299" s="99">
        <f t="shared" si="86"/>
        <v>0</v>
      </c>
      <c r="BG299" s="99">
        <f t="shared" si="86"/>
        <v>0</v>
      </c>
      <c r="BH299" s="99">
        <f t="shared" si="86"/>
        <v>0</v>
      </c>
    </row>
    <row r="300" spans="1:61" ht="15.05" customHeight="1">
      <c r="A300" s="105"/>
      <c r="C300" s="213" t="s">
        <v>107</v>
      </c>
      <c r="D300" s="469" t="s">
        <v>478</v>
      </c>
      <c r="E300" s="470"/>
      <c r="F300" s="470"/>
      <c r="G300" s="470"/>
      <c r="H300" s="470"/>
      <c r="I300" s="470"/>
      <c r="J300" s="471"/>
      <c r="K300" s="293"/>
      <c r="L300" s="294"/>
      <c r="M300" s="293"/>
      <c r="N300" s="294"/>
      <c r="O300" s="293"/>
      <c r="P300" s="294"/>
      <c r="Q300" s="271"/>
      <c r="R300" s="271"/>
      <c r="S300" s="271"/>
      <c r="T300" s="271"/>
      <c r="U300" s="271"/>
      <c r="V300" s="271"/>
      <c r="W300" s="271"/>
      <c r="X300" s="271"/>
      <c r="Y300" s="271"/>
      <c r="Z300" s="271"/>
      <c r="AA300" s="271"/>
      <c r="AB300" s="271"/>
      <c r="AC300" s="271"/>
      <c r="AD300" s="271"/>
      <c r="AG300" s="93">
        <f t="shared" ref="AG300:AG324" si="87">K300</f>
        <v>0</v>
      </c>
      <c r="AH300" s="92">
        <f t="shared" ref="AH300:AH324" si="88">IF(COUNTIF(M300:P300,"NA")=2,"NA",SUM(M300:P300))</f>
        <v>0</v>
      </c>
      <c r="AI300" s="92">
        <f t="shared" ref="AI300:AI324" si="89">COUNTIF(M300:P300, "NS")</f>
        <v>0</v>
      </c>
      <c r="AJ300" s="92">
        <f t="shared" ref="AJ300:AJ324" si="90">IF($AG$297 = $AH$297, 0, IF(OR(AND(AG300 = 0, AI300 &gt; 0), AND(AG300 = "NS", AH300 &gt; 0), AND(AG300 = "NS", AI300 = 0, AH300 =0), AND(AG300="NA", AH300&lt;&gt;"NA")), 1, IF(OR(AND(AG300 &gt; 0, AI300 = 2), AND(AG300 = "NS", AI300 = 2), AND(AG300 = "NS", AH300 = 0, AI300 &gt; 0), AG300 = AH300), 0, 1)))</f>
        <v>0</v>
      </c>
      <c r="AK300" s="98">
        <f t="shared" ref="AK300:AK324" si="91">IF(M300="",0,M300)</f>
        <v>0</v>
      </c>
      <c r="AL300" s="99">
        <f t="shared" ref="AL300:AL324" si="92">IF(COUNTIF(Q300,"NA")+COUNTIF(S300,"NA")+COUNTIF(U300,"NA")+COUNTIF(W300,"NA")+COUNTIF(Y300,"NA")+COUNTIF(AA300,"NA")+COUNTIF(AC300,"NA")=COUNTA($Q$171,$S$171,$U$171,$W$171,$Y$171,$AA$171,$AC$171),"NA",SUM(Q300,S300,U300,W300,Y300,AA300,AC300))</f>
        <v>0</v>
      </c>
      <c r="AM300" s="99">
        <f t="shared" ref="AM300:AM324" si="93">COUNTIF(Q300, "NS")+COUNTIF(S300, "NS")+COUNTIF(U300, "NS")+COUNTIF(W300, "NS")+COUNTIF(Y300, "NS")+COUNTIF(AA300, "NS")+COUNTIF(AC300, "NS")</f>
        <v>0</v>
      </c>
      <c r="AN300" s="100">
        <f t="shared" ref="AN300:AN324" si="94">IF($AG$297=$AH$297, 0, IF(OR(AND(AK300 =0, AM300 &gt;0), AND(AK300 ="NS", AL300&gt;0), AND(AK300 ="NS", AL300 =0, AM300=0), AND(AK300="NA", AL300&lt;&gt;"NA") ), 1, IF(OR(AND(AM300&gt;=2, AL300&lt;AK300), AND(AK300="NS", AL300=0, AM300&gt;0), AL300=AK300 ), 0, 1)))</f>
        <v>0</v>
      </c>
      <c r="AO300" s="98">
        <f t="shared" ref="AO300:AO324" si="95">IF(O300="",0,O300)</f>
        <v>0</v>
      </c>
      <c r="AP300" s="99">
        <f t="shared" ref="AP300:AP324" si="96">IF(COUNTIF(R300,"NA")+COUNTIF(T300,"NA")+COUNTIF(V300,"NA")+COUNTIF(X300,"NA")+COUNTIF(Z300,"NA")+COUNTIF(AB300,"NA")+COUNTIF(AD300,"NA")=COUNTA($R$171,$T$171,$V$171,$X$171,$Z$171,$AB$171,$AD$171),"NA",SUM(R300,T300,V300,X300,Z300,AB300,AD300))</f>
        <v>0</v>
      </c>
      <c r="AQ300" s="99">
        <f t="shared" ref="AQ300:AQ324" si="97">COUNTIF(R300, "NS")+COUNTIF(T300, "NS")+COUNTIF(V300, "NS")+COUNTIF(X300, "NS")+COUNTIF(Z300, "NS")+COUNTIF(AB300, "NS")+COUNTIF(AD300, "NS")</f>
        <v>0</v>
      </c>
      <c r="AR300" s="100">
        <f t="shared" ref="AR300:AR324" si="98">IF($AG$297=$AH$297, 0, IF(OR(AND(AO300 =0, AQ300 &gt;0), AND(AO300 ="NS", AP300&gt;0), AND(AO300 ="NS", AP300 =0, AQ300=0), AND(AO300="NA", AP300&lt;&gt;"NA") ), 1, IF(OR(AND(AQ300&gt;=2, AP300&lt;AO300), AND(AO300="NS", AP300=0, AQ300&gt;0), AP300=AO300 ), 0, 1)))</f>
        <v>0</v>
      </c>
      <c r="AT300" s="93" t="s">
        <v>948</v>
      </c>
      <c r="AU300" s="99">
        <f>COUNTIF(Q299:Q324, "NS")</f>
        <v>0</v>
      </c>
      <c r="AV300" s="99">
        <f>COUNTIF(R299:R324, "NS")</f>
        <v>0</v>
      </c>
      <c r="AW300" s="99">
        <f>COUNTIF(S299:S324, "NS")</f>
        <v>0</v>
      </c>
      <c r="AX300" s="99">
        <f>COUNTIF(T299:T324, "NS")</f>
        <v>0</v>
      </c>
      <c r="AY300" s="99">
        <f t="shared" ref="AY300:BH300" si="99">COUNTIF(U299:U324, "NS")</f>
        <v>0</v>
      </c>
      <c r="AZ300" s="99">
        <f t="shared" si="99"/>
        <v>0</v>
      </c>
      <c r="BA300" s="99">
        <f t="shared" si="99"/>
        <v>0</v>
      </c>
      <c r="BB300" s="99">
        <f t="shared" si="99"/>
        <v>0</v>
      </c>
      <c r="BC300" s="99">
        <f t="shared" si="99"/>
        <v>0</v>
      </c>
      <c r="BD300" s="99">
        <f t="shared" si="99"/>
        <v>0</v>
      </c>
      <c r="BE300" s="99">
        <f t="shared" si="99"/>
        <v>0</v>
      </c>
      <c r="BF300" s="99">
        <f t="shared" si="99"/>
        <v>0</v>
      </c>
      <c r="BG300" s="99">
        <f t="shared" si="99"/>
        <v>0</v>
      </c>
      <c r="BH300" s="99">
        <f t="shared" si="99"/>
        <v>0</v>
      </c>
    </row>
    <row r="301" spans="1:61" ht="15.05" customHeight="1">
      <c r="A301" s="105"/>
      <c r="C301" s="213" t="s">
        <v>115</v>
      </c>
      <c r="D301" s="469" t="s">
        <v>479</v>
      </c>
      <c r="E301" s="470"/>
      <c r="F301" s="470"/>
      <c r="G301" s="470"/>
      <c r="H301" s="470"/>
      <c r="I301" s="470"/>
      <c r="J301" s="471"/>
      <c r="K301" s="293"/>
      <c r="L301" s="294"/>
      <c r="M301" s="293"/>
      <c r="N301" s="294"/>
      <c r="O301" s="293"/>
      <c r="P301" s="294"/>
      <c r="Q301" s="271"/>
      <c r="R301" s="271"/>
      <c r="S301" s="271"/>
      <c r="T301" s="271"/>
      <c r="U301" s="271"/>
      <c r="V301" s="271"/>
      <c r="W301" s="271"/>
      <c r="X301" s="271"/>
      <c r="Y301" s="271"/>
      <c r="Z301" s="271"/>
      <c r="AA301" s="271"/>
      <c r="AB301" s="271"/>
      <c r="AC301" s="271"/>
      <c r="AD301" s="271"/>
      <c r="AG301" s="93">
        <f t="shared" si="87"/>
        <v>0</v>
      </c>
      <c r="AH301" s="92">
        <f t="shared" si="88"/>
        <v>0</v>
      </c>
      <c r="AI301" s="92">
        <f t="shared" si="89"/>
        <v>0</v>
      </c>
      <c r="AJ301" s="92">
        <f t="shared" si="90"/>
        <v>0</v>
      </c>
      <c r="AK301" s="98">
        <f t="shared" si="91"/>
        <v>0</v>
      </c>
      <c r="AL301" s="99">
        <f t="shared" si="92"/>
        <v>0</v>
      </c>
      <c r="AM301" s="99">
        <f t="shared" si="93"/>
        <v>0</v>
      </c>
      <c r="AN301" s="100">
        <f t="shared" si="94"/>
        <v>0</v>
      </c>
      <c r="AO301" s="98">
        <f t="shared" si="95"/>
        <v>0</v>
      </c>
      <c r="AP301" s="99">
        <f t="shared" si="96"/>
        <v>0</v>
      </c>
      <c r="AQ301" s="99">
        <f t="shared" si="97"/>
        <v>0</v>
      </c>
      <c r="AR301" s="100">
        <f t="shared" si="98"/>
        <v>0</v>
      </c>
      <c r="AT301" s="93" t="s">
        <v>944</v>
      </c>
      <c r="AU301" s="116">
        <f>IF($AG$297=$AH$297, 0, IF(OR(AND(AU298 =0, AU300 &gt;0), AND(AU298 ="NS", AU299&gt;0), AND(AU298 ="NS", AU299 =0, AU300=0), AND(AU298="NA", AU299&lt;&gt;"NA"), AND(AU298&lt;&gt;"NA", AU299="NA")  ), 1, IF(OR(AND(AU300&gt;=2, AU299&lt;AU298), AND(AU298="NS", AU299=0, AU300&gt;0), AU299=AU298 ), 0, 1)))</f>
        <v>0</v>
      </c>
      <c r="AV301" s="116">
        <f t="shared" ref="AV301:BH301" si="100">IF($AG$297=$AH$297, 0, IF(OR(AND(AV298 =0, AV300 &gt;0), AND(AV298 ="NS", AV299&gt;0), AND(AV298 ="NS", AV299 =0, AV300=0), AND(AV298="NA", AV299&lt;&gt;"NA"), AND(AV298&lt;&gt;"NA", AV299="NA")  ), 1, IF(OR(AND(AV300&gt;=2, AV299&lt;AV298), AND(AV298="NS", AV299=0, AV300&gt;0), AV299=AV298 ), 0, 1)))</f>
        <v>0</v>
      </c>
      <c r="AW301" s="116">
        <f t="shared" si="100"/>
        <v>0</v>
      </c>
      <c r="AX301" s="116">
        <f t="shared" si="100"/>
        <v>0</v>
      </c>
      <c r="AY301" s="116">
        <f t="shared" si="100"/>
        <v>0</v>
      </c>
      <c r="AZ301" s="116">
        <f t="shared" si="100"/>
        <v>0</v>
      </c>
      <c r="BA301" s="116">
        <f>IF($AG$297=$AH$297, 0, IF(OR(AND(BA298 =0, BA300 &gt;0), AND(BA298 ="NS", BA299&gt;0), AND(BA298 ="NS", BA299 =0, BA300=0), AND(BA298="NA", BA299&lt;&gt;"NA"), AND(BA298&lt;&gt;"NA", BA299="NA")  ), 1, IF(OR(AND(BA300&gt;=2, BA299&lt;BA298), AND(BA298="NS", BA299=0, BA300&gt;0), BA299=BA298 ), 0, 1)))</f>
        <v>0</v>
      </c>
      <c r="BB301" s="116">
        <f t="shared" si="100"/>
        <v>0</v>
      </c>
      <c r="BC301" s="116">
        <f t="shared" si="100"/>
        <v>0</v>
      </c>
      <c r="BD301" s="116">
        <f>IF($AG$297=$AH$297, 0, IF(OR(AND(BD298 =0, BD300 &gt;0), AND(BD298 ="NS", BD299&gt;0), AND(BD298 ="NS", BD299 =0, BD300=0), AND(BD298="NA", BD299&lt;&gt;"NA"), AND(BD298&lt;&gt;"NA", BD299="NA")  ), 1, IF(OR(AND(BD300&gt;=2, BD299&lt;BD298), AND(BD298="NS", BD299=0, BD300&gt;0), BD299=BD298 ), 0, 1)))</f>
        <v>0</v>
      </c>
      <c r="BE301" s="116">
        <f t="shared" si="100"/>
        <v>0</v>
      </c>
      <c r="BF301" s="116">
        <f t="shared" si="100"/>
        <v>0</v>
      </c>
      <c r="BG301" s="116">
        <f t="shared" si="100"/>
        <v>0</v>
      </c>
      <c r="BH301" s="116">
        <f t="shared" si="100"/>
        <v>0</v>
      </c>
      <c r="BI301" s="128">
        <f>SUM(AU301:BH301)</f>
        <v>0</v>
      </c>
    </row>
    <row r="302" spans="1:61" ht="15.05" customHeight="1">
      <c r="A302" s="105"/>
      <c r="C302" s="213" t="s">
        <v>117</v>
      </c>
      <c r="D302" s="469" t="s">
        <v>480</v>
      </c>
      <c r="E302" s="470"/>
      <c r="F302" s="470"/>
      <c r="G302" s="470"/>
      <c r="H302" s="470"/>
      <c r="I302" s="470"/>
      <c r="J302" s="471"/>
      <c r="K302" s="293"/>
      <c r="L302" s="294"/>
      <c r="M302" s="293"/>
      <c r="N302" s="294"/>
      <c r="O302" s="293"/>
      <c r="P302" s="294"/>
      <c r="Q302" s="271"/>
      <c r="R302" s="271"/>
      <c r="S302" s="271"/>
      <c r="T302" s="271"/>
      <c r="U302" s="271"/>
      <c r="V302" s="271"/>
      <c r="W302" s="271"/>
      <c r="X302" s="271"/>
      <c r="Y302" s="271"/>
      <c r="Z302" s="271"/>
      <c r="AA302" s="271"/>
      <c r="AB302" s="271"/>
      <c r="AC302" s="271"/>
      <c r="AD302" s="271"/>
      <c r="AG302" s="93">
        <f t="shared" si="87"/>
        <v>0</v>
      </c>
      <c r="AH302" s="92">
        <f t="shared" si="88"/>
        <v>0</v>
      </c>
      <c r="AI302" s="92">
        <f t="shared" si="89"/>
        <v>0</v>
      </c>
      <c r="AJ302" s="92">
        <f t="shared" si="90"/>
        <v>0</v>
      </c>
      <c r="AK302" s="98">
        <f t="shared" si="91"/>
        <v>0</v>
      </c>
      <c r="AL302" s="99">
        <f t="shared" si="92"/>
        <v>0</v>
      </c>
      <c r="AM302" s="99">
        <f t="shared" si="93"/>
        <v>0</v>
      </c>
      <c r="AN302" s="100">
        <f t="shared" si="94"/>
        <v>0</v>
      </c>
      <c r="AO302" s="98">
        <f t="shared" si="95"/>
        <v>0</v>
      </c>
      <c r="AP302" s="99">
        <f t="shared" si="96"/>
        <v>0</v>
      </c>
      <c r="AQ302" s="99">
        <f t="shared" si="97"/>
        <v>0</v>
      </c>
      <c r="AR302" s="100">
        <f t="shared" si="98"/>
        <v>0</v>
      </c>
    </row>
    <row r="303" spans="1:61" ht="15.05" customHeight="1">
      <c r="A303" s="105"/>
      <c r="C303" s="213" t="s">
        <v>119</v>
      </c>
      <c r="D303" s="469" t="s">
        <v>481</v>
      </c>
      <c r="E303" s="470"/>
      <c r="F303" s="470"/>
      <c r="G303" s="470"/>
      <c r="H303" s="470"/>
      <c r="I303" s="470"/>
      <c r="J303" s="471"/>
      <c r="K303" s="293"/>
      <c r="L303" s="294"/>
      <c r="M303" s="293"/>
      <c r="N303" s="294"/>
      <c r="O303" s="293"/>
      <c r="P303" s="294"/>
      <c r="Q303" s="271"/>
      <c r="R303" s="271"/>
      <c r="S303" s="271"/>
      <c r="T303" s="271"/>
      <c r="U303" s="271"/>
      <c r="V303" s="271"/>
      <c r="W303" s="271"/>
      <c r="X303" s="271"/>
      <c r="Y303" s="271"/>
      <c r="Z303" s="271"/>
      <c r="AA303" s="271"/>
      <c r="AB303" s="271"/>
      <c r="AC303" s="271"/>
      <c r="AD303" s="271"/>
      <c r="AG303" s="93">
        <f t="shared" si="87"/>
        <v>0</v>
      </c>
      <c r="AH303" s="92">
        <f t="shared" si="88"/>
        <v>0</v>
      </c>
      <c r="AI303" s="92">
        <f t="shared" si="89"/>
        <v>0</v>
      </c>
      <c r="AJ303" s="92">
        <f t="shared" si="90"/>
        <v>0</v>
      </c>
      <c r="AK303" s="98">
        <f t="shared" si="91"/>
        <v>0</v>
      </c>
      <c r="AL303" s="99">
        <f t="shared" si="92"/>
        <v>0</v>
      </c>
      <c r="AM303" s="99">
        <f t="shared" si="93"/>
        <v>0</v>
      </c>
      <c r="AN303" s="100">
        <f t="shared" si="94"/>
        <v>0</v>
      </c>
      <c r="AO303" s="98">
        <f t="shared" si="95"/>
        <v>0</v>
      </c>
      <c r="AP303" s="99">
        <f t="shared" si="96"/>
        <v>0</v>
      </c>
      <c r="AQ303" s="99">
        <f t="shared" si="97"/>
        <v>0</v>
      </c>
      <c r="AR303" s="100">
        <f t="shared" si="98"/>
        <v>0</v>
      </c>
    </row>
    <row r="304" spans="1:61" ht="15.05" customHeight="1">
      <c r="A304" s="105"/>
      <c r="C304" s="213" t="s">
        <v>127</v>
      </c>
      <c r="D304" s="469" t="s">
        <v>219</v>
      </c>
      <c r="E304" s="470"/>
      <c r="F304" s="470"/>
      <c r="G304" s="470"/>
      <c r="H304" s="470"/>
      <c r="I304" s="470"/>
      <c r="J304" s="471"/>
      <c r="K304" s="293"/>
      <c r="L304" s="294"/>
      <c r="M304" s="293"/>
      <c r="N304" s="294"/>
      <c r="O304" s="293"/>
      <c r="P304" s="294"/>
      <c r="Q304" s="271"/>
      <c r="R304" s="271"/>
      <c r="S304" s="271"/>
      <c r="T304" s="271"/>
      <c r="U304" s="271"/>
      <c r="V304" s="271"/>
      <c r="W304" s="271"/>
      <c r="X304" s="271"/>
      <c r="Y304" s="271"/>
      <c r="Z304" s="271"/>
      <c r="AA304" s="271"/>
      <c r="AB304" s="271"/>
      <c r="AC304" s="271"/>
      <c r="AD304" s="271"/>
      <c r="AG304" s="93">
        <f t="shared" si="87"/>
        <v>0</v>
      </c>
      <c r="AH304" s="92">
        <f t="shared" si="88"/>
        <v>0</v>
      </c>
      <c r="AI304" s="92">
        <f t="shared" si="89"/>
        <v>0</v>
      </c>
      <c r="AJ304" s="92">
        <f t="shared" si="90"/>
        <v>0</v>
      </c>
      <c r="AK304" s="98">
        <f t="shared" si="91"/>
        <v>0</v>
      </c>
      <c r="AL304" s="99">
        <f t="shared" si="92"/>
        <v>0</v>
      </c>
      <c r="AM304" s="99">
        <f t="shared" si="93"/>
        <v>0</v>
      </c>
      <c r="AN304" s="100">
        <f t="shared" si="94"/>
        <v>0</v>
      </c>
      <c r="AO304" s="98">
        <f t="shared" si="95"/>
        <v>0</v>
      </c>
      <c r="AP304" s="99">
        <f t="shared" si="96"/>
        <v>0</v>
      </c>
      <c r="AQ304" s="99">
        <f t="shared" si="97"/>
        <v>0</v>
      </c>
      <c r="AR304" s="100">
        <f t="shared" si="98"/>
        <v>0</v>
      </c>
    </row>
    <row r="305" spans="1:68" ht="15.05" customHeight="1">
      <c r="A305" s="105"/>
      <c r="C305" s="213" t="s">
        <v>129</v>
      </c>
      <c r="D305" s="469" t="s">
        <v>482</v>
      </c>
      <c r="E305" s="470"/>
      <c r="F305" s="470"/>
      <c r="G305" s="470"/>
      <c r="H305" s="470"/>
      <c r="I305" s="470"/>
      <c r="J305" s="471"/>
      <c r="K305" s="293"/>
      <c r="L305" s="294"/>
      <c r="M305" s="293"/>
      <c r="N305" s="294"/>
      <c r="O305" s="293"/>
      <c r="P305" s="294"/>
      <c r="Q305" s="271"/>
      <c r="R305" s="271"/>
      <c r="S305" s="271"/>
      <c r="T305" s="271"/>
      <c r="U305" s="271"/>
      <c r="V305" s="271"/>
      <c r="W305" s="271"/>
      <c r="X305" s="271"/>
      <c r="Y305" s="271"/>
      <c r="Z305" s="271"/>
      <c r="AA305" s="271"/>
      <c r="AB305" s="271"/>
      <c r="AC305" s="271"/>
      <c r="AD305" s="271"/>
      <c r="AG305" s="93">
        <f t="shared" si="87"/>
        <v>0</v>
      </c>
      <c r="AH305" s="92">
        <f t="shared" si="88"/>
        <v>0</v>
      </c>
      <c r="AI305" s="92">
        <f t="shared" si="89"/>
        <v>0</v>
      </c>
      <c r="AJ305" s="92">
        <f t="shared" si="90"/>
        <v>0</v>
      </c>
      <c r="AK305" s="98">
        <f t="shared" si="91"/>
        <v>0</v>
      </c>
      <c r="AL305" s="99">
        <f t="shared" si="92"/>
        <v>0</v>
      </c>
      <c r="AM305" s="99">
        <f t="shared" si="93"/>
        <v>0</v>
      </c>
      <c r="AN305" s="100">
        <f t="shared" si="94"/>
        <v>0</v>
      </c>
      <c r="AO305" s="98">
        <f t="shared" si="95"/>
        <v>0</v>
      </c>
      <c r="AP305" s="99">
        <f t="shared" si="96"/>
        <v>0</v>
      </c>
      <c r="AQ305" s="99">
        <f t="shared" si="97"/>
        <v>0</v>
      </c>
      <c r="AR305" s="100">
        <f t="shared" si="98"/>
        <v>0</v>
      </c>
    </row>
    <row r="306" spans="1:68" ht="15.05" customHeight="1">
      <c r="A306" s="105"/>
      <c r="C306" s="213" t="s">
        <v>131</v>
      </c>
      <c r="D306" s="469" t="s">
        <v>483</v>
      </c>
      <c r="E306" s="470"/>
      <c r="F306" s="470"/>
      <c r="G306" s="470"/>
      <c r="H306" s="470"/>
      <c r="I306" s="470"/>
      <c r="J306" s="471"/>
      <c r="K306" s="293"/>
      <c r="L306" s="294"/>
      <c r="M306" s="293"/>
      <c r="N306" s="294"/>
      <c r="O306" s="293"/>
      <c r="P306" s="294"/>
      <c r="Q306" s="271"/>
      <c r="R306" s="271"/>
      <c r="S306" s="271"/>
      <c r="T306" s="271"/>
      <c r="U306" s="271"/>
      <c r="V306" s="271"/>
      <c r="W306" s="271"/>
      <c r="X306" s="271"/>
      <c r="Y306" s="271"/>
      <c r="Z306" s="271"/>
      <c r="AA306" s="271"/>
      <c r="AB306" s="271"/>
      <c r="AC306" s="271"/>
      <c r="AD306" s="271"/>
      <c r="AG306" s="93">
        <f t="shared" si="87"/>
        <v>0</v>
      </c>
      <c r="AH306" s="92">
        <f t="shared" si="88"/>
        <v>0</v>
      </c>
      <c r="AI306" s="92">
        <f t="shared" si="89"/>
        <v>0</v>
      </c>
      <c r="AJ306" s="92">
        <f t="shared" si="90"/>
        <v>0</v>
      </c>
      <c r="AK306" s="98">
        <f t="shared" si="91"/>
        <v>0</v>
      </c>
      <c r="AL306" s="99">
        <f t="shared" si="92"/>
        <v>0</v>
      </c>
      <c r="AM306" s="99">
        <f t="shared" si="93"/>
        <v>0</v>
      </c>
      <c r="AN306" s="100">
        <f t="shared" si="94"/>
        <v>0</v>
      </c>
      <c r="AO306" s="98">
        <f t="shared" si="95"/>
        <v>0</v>
      </c>
      <c r="AP306" s="99">
        <f t="shared" si="96"/>
        <v>0</v>
      </c>
      <c r="AQ306" s="99">
        <f t="shared" si="97"/>
        <v>0</v>
      </c>
      <c r="AR306" s="100">
        <f t="shared" si="98"/>
        <v>0</v>
      </c>
    </row>
    <row r="307" spans="1:68" ht="15.05" customHeight="1">
      <c r="A307" s="105"/>
      <c r="C307" s="213" t="s">
        <v>133</v>
      </c>
      <c r="D307" s="469" t="s">
        <v>484</v>
      </c>
      <c r="E307" s="470"/>
      <c r="F307" s="470"/>
      <c r="G307" s="470"/>
      <c r="H307" s="470"/>
      <c r="I307" s="470"/>
      <c r="J307" s="471"/>
      <c r="K307" s="293"/>
      <c r="L307" s="294"/>
      <c r="M307" s="293"/>
      <c r="N307" s="294"/>
      <c r="O307" s="293"/>
      <c r="P307" s="294"/>
      <c r="Q307" s="271"/>
      <c r="R307" s="271"/>
      <c r="S307" s="271"/>
      <c r="T307" s="271"/>
      <c r="U307" s="271"/>
      <c r="V307" s="271"/>
      <c r="W307" s="271"/>
      <c r="X307" s="271"/>
      <c r="Y307" s="271"/>
      <c r="Z307" s="271"/>
      <c r="AA307" s="271"/>
      <c r="AB307" s="271"/>
      <c r="AC307" s="271"/>
      <c r="AD307" s="271"/>
      <c r="AG307" s="93">
        <f t="shared" si="87"/>
        <v>0</v>
      </c>
      <c r="AH307" s="92">
        <f t="shared" si="88"/>
        <v>0</v>
      </c>
      <c r="AI307" s="92">
        <f t="shared" si="89"/>
        <v>0</v>
      </c>
      <c r="AJ307" s="92">
        <f t="shared" si="90"/>
        <v>0</v>
      </c>
      <c r="AK307" s="98">
        <f t="shared" si="91"/>
        <v>0</v>
      </c>
      <c r="AL307" s="99">
        <f t="shared" si="92"/>
        <v>0</v>
      </c>
      <c r="AM307" s="99">
        <f t="shared" si="93"/>
        <v>0</v>
      </c>
      <c r="AN307" s="100">
        <f t="shared" si="94"/>
        <v>0</v>
      </c>
      <c r="AO307" s="98">
        <f t="shared" si="95"/>
        <v>0</v>
      </c>
      <c r="AP307" s="99">
        <f t="shared" si="96"/>
        <v>0</v>
      </c>
      <c r="AQ307" s="99">
        <f t="shared" si="97"/>
        <v>0</v>
      </c>
      <c r="AR307" s="100">
        <f t="shared" si="98"/>
        <v>0</v>
      </c>
    </row>
    <row r="308" spans="1:68" ht="15.05" customHeight="1">
      <c r="A308" s="105"/>
      <c r="C308" s="213" t="s">
        <v>156</v>
      </c>
      <c r="D308" s="469" t="s">
        <v>485</v>
      </c>
      <c r="E308" s="470"/>
      <c r="F308" s="470"/>
      <c r="G308" s="470"/>
      <c r="H308" s="470"/>
      <c r="I308" s="470"/>
      <c r="J308" s="471"/>
      <c r="K308" s="293"/>
      <c r="L308" s="294"/>
      <c r="M308" s="293"/>
      <c r="N308" s="294"/>
      <c r="O308" s="293"/>
      <c r="P308" s="294"/>
      <c r="Q308" s="271"/>
      <c r="R308" s="271"/>
      <c r="S308" s="271"/>
      <c r="T308" s="271"/>
      <c r="U308" s="271"/>
      <c r="V308" s="271"/>
      <c r="W308" s="271"/>
      <c r="X308" s="271"/>
      <c r="Y308" s="271"/>
      <c r="Z308" s="271"/>
      <c r="AA308" s="271"/>
      <c r="AB308" s="271"/>
      <c r="AC308" s="271"/>
      <c r="AD308" s="271"/>
      <c r="AG308" s="93">
        <f t="shared" si="87"/>
        <v>0</v>
      </c>
      <c r="AH308" s="92">
        <f t="shared" si="88"/>
        <v>0</v>
      </c>
      <c r="AI308" s="92">
        <f t="shared" si="89"/>
        <v>0</v>
      </c>
      <c r="AJ308" s="92">
        <f t="shared" si="90"/>
        <v>0</v>
      </c>
      <c r="AK308" s="98">
        <f t="shared" si="91"/>
        <v>0</v>
      </c>
      <c r="AL308" s="99">
        <f t="shared" si="92"/>
        <v>0</v>
      </c>
      <c r="AM308" s="99">
        <f t="shared" si="93"/>
        <v>0</v>
      </c>
      <c r="AN308" s="100">
        <f t="shared" si="94"/>
        <v>0</v>
      </c>
      <c r="AO308" s="98">
        <f t="shared" si="95"/>
        <v>0</v>
      </c>
      <c r="AP308" s="99">
        <f t="shared" si="96"/>
        <v>0</v>
      </c>
      <c r="AQ308" s="99">
        <f t="shared" si="97"/>
        <v>0</v>
      </c>
      <c r="AR308" s="100">
        <f t="shared" si="98"/>
        <v>0</v>
      </c>
    </row>
    <row r="309" spans="1:68" ht="15.05" customHeight="1">
      <c r="A309" s="105"/>
      <c r="C309" s="213" t="s">
        <v>158</v>
      </c>
      <c r="D309" s="469" t="s">
        <v>486</v>
      </c>
      <c r="E309" s="470"/>
      <c r="F309" s="470"/>
      <c r="G309" s="470"/>
      <c r="H309" s="470"/>
      <c r="I309" s="470"/>
      <c r="J309" s="471"/>
      <c r="K309" s="293"/>
      <c r="L309" s="294"/>
      <c r="M309" s="293"/>
      <c r="N309" s="294"/>
      <c r="O309" s="293"/>
      <c r="P309" s="294"/>
      <c r="Q309" s="271"/>
      <c r="R309" s="271"/>
      <c r="S309" s="271"/>
      <c r="T309" s="271"/>
      <c r="U309" s="271"/>
      <c r="V309" s="271"/>
      <c r="W309" s="271"/>
      <c r="X309" s="271"/>
      <c r="Y309" s="271"/>
      <c r="Z309" s="271"/>
      <c r="AA309" s="271"/>
      <c r="AB309" s="271"/>
      <c r="AC309" s="271"/>
      <c r="AD309" s="271"/>
      <c r="AG309" s="93">
        <f t="shared" si="87"/>
        <v>0</v>
      </c>
      <c r="AH309" s="92">
        <f t="shared" si="88"/>
        <v>0</v>
      </c>
      <c r="AI309" s="92">
        <f t="shared" si="89"/>
        <v>0</v>
      </c>
      <c r="AJ309" s="92">
        <f t="shared" si="90"/>
        <v>0</v>
      </c>
      <c r="AK309" s="98">
        <f t="shared" si="91"/>
        <v>0</v>
      </c>
      <c r="AL309" s="99">
        <f t="shared" si="92"/>
        <v>0</v>
      </c>
      <c r="AM309" s="99">
        <f t="shared" si="93"/>
        <v>0</v>
      </c>
      <c r="AN309" s="100">
        <f t="shared" si="94"/>
        <v>0</v>
      </c>
      <c r="AO309" s="98">
        <f t="shared" si="95"/>
        <v>0</v>
      </c>
      <c r="AP309" s="99">
        <f t="shared" si="96"/>
        <v>0</v>
      </c>
      <c r="AQ309" s="99">
        <f t="shared" si="97"/>
        <v>0</v>
      </c>
      <c r="AR309" s="100">
        <f t="shared" si="98"/>
        <v>0</v>
      </c>
    </row>
    <row r="310" spans="1:68" ht="15.05" customHeight="1">
      <c r="A310" s="105"/>
      <c r="C310" s="213" t="s">
        <v>160</v>
      </c>
      <c r="D310" s="469" t="s">
        <v>487</v>
      </c>
      <c r="E310" s="470"/>
      <c r="F310" s="470"/>
      <c r="G310" s="470"/>
      <c r="H310" s="470"/>
      <c r="I310" s="470"/>
      <c r="J310" s="471"/>
      <c r="K310" s="293"/>
      <c r="L310" s="294"/>
      <c r="M310" s="293"/>
      <c r="N310" s="294"/>
      <c r="O310" s="293"/>
      <c r="P310" s="294"/>
      <c r="Q310" s="271"/>
      <c r="R310" s="271"/>
      <c r="S310" s="271"/>
      <c r="T310" s="271"/>
      <c r="U310" s="271"/>
      <c r="V310" s="271"/>
      <c r="W310" s="271"/>
      <c r="X310" s="271"/>
      <c r="Y310" s="271"/>
      <c r="Z310" s="271"/>
      <c r="AA310" s="271"/>
      <c r="AB310" s="271"/>
      <c r="AC310" s="271"/>
      <c r="AD310" s="271"/>
      <c r="AG310" s="93">
        <f t="shared" si="87"/>
        <v>0</v>
      </c>
      <c r="AH310" s="92">
        <f t="shared" si="88"/>
        <v>0</v>
      </c>
      <c r="AI310" s="92">
        <f t="shared" si="89"/>
        <v>0</v>
      </c>
      <c r="AJ310" s="92">
        <f t="shared" si="90"/>
        <v>0</v>
      </c>
      <c r="AK310" s="98">
        <f t="shared" si="91"/>
        <v>0</v>
      </c>
      <c r="AL310" s="99">
        <f t="shared" si="92"/>
        <v>0</v>
      </c>
      <c r="AM310" s="99">
        <f t="shared" si="93"/>
        <v>0</v>
      </c>
      <c r="AN310" s="100">
        <f t="shared" si="94"/>
        <v>0</v>
      </c>
      <c r="AO310" s="98">
        <f t="shared" si="95"/>
        <v>0</v>
      </c>
      <c r="AP310" s="99">
        <f t="shared" si="96"/>
        <v>0</v>
      </c>
      <c r="AQ310" s="99">
        <f t="shared" si="97"/>
        <v>0</v>
      </c>
      <c r="AR310" s="100">
        <f t="shared" si="98"/>
        <v>0</v>
      </c>
    </row>
    <row r="311" spans="1:68" ht="15.05" customHeight="1">
      <c r="A311" s="105"/>
      <c r="C311" s="213" t="s">
        <v>162</v>
      </c>
      <c r="D311" s="469" t="s">
        <v>488</v>
      </c>
      <c r="E311" s="470"/>
      <c r="F311" s="470"/>
      <c r="G311" s="470"/>
      <c r="H311" s="470"/>
      <c r="I311" s="470"/>
      <c r="J311" s="471"/>
      <c r="K311" s="293"/>
      <c r="L311" s="294"/>
      <c r="M311" s="293"/>
      <c r="N311" s="294"/>
      <c r="O311" s="293"/>
      <c r="P311" s="294"/>
      <c r="Q311" s="271"/>
      <c r="R311" s="271"/>
      <c r="S311" s="271"/>
      <c r="T311" s="271"/>
      <c r="U311" s="271"/>
      <c r="V311" s="271"/>
      <c r="W311" s="271"/>
      <c r="X311" s="271"/>
      <c r="Y311" s="271"/>
      <c r="Z311" s="271"/>
      <c r="AA311" s="271"/>
      <c r="AB311" s="271"/>
      <c r="AC311" s="271"/>
      <c r="AD311" s="271"/>
      <c r="AG311" s="93">
        <f t="shared" si="87"/>
        <v>0</v>
      </c>
      <c r="AH311" s="92">
        <f t="shared" si="88"/>
        <v>0</v>
      </c>
      <c r="AI311" s="92">
        <f t="shared" si="89"/>
        <v>0</v>
      </c>
      <c r="AJ311" s="92">
        <f t="shared" si="90"/>
        <v>0</v>
      </c>
      <c r="AK311" s="98">
        <f t="shared" si="91"/>
        <v>0</v>
      </c>
      <c r="AL311" s="99">
        <f t="shared" si="92"/>
        <v>0</v>
      </c>
      <c r="AM311" s="99">
        <f t="shared" si="93"/>
        <v>0</v>
      </c>
      <c r="AN311" s="100">
        <f t="shared" si="94"/>
        <v>0</v>
      </c>
      <c r="AO311" s="98">
        <f t="shared" si="95"/>
        <v>0</v>
      </c>
      <c r="AP311" s="99">
        <f t="shared" si="96"/>
        <v>0</v>
      </c>
      <c r="AQ311" s="99">
        <f t="shared" si="97"/>
        <v>0</v>
      </c>
      <c r="AR311" s="100">
        <f t="shared" si="98"/>
        <v>0</v>
      </c>
    </row>
    <row r="312" spans="1:68" ht="15.05" customHeight="1">
      <c r="A312" s="105"/>
      <c r="C312" s="213" t="s">
        <v>164</v>
      </c>
      <c r="D312" s="469" t="s">
        <v>489</v>
      </c>
      <c r="E312" s="470"/>
      <c r="F312" s="470"/>
      <c r="G312" s="470"/>
      <c r="H312" s="470"/>
      <c r="I312" s="470"/>
      <c r="J312" s="471"/>
      <c r="K312" s="293"/>
      <c r="L312" s="294"/>
      <c r="M312" s="293"/>
      <c r="N312" s="294"/>
      <c r="O312" s="293"/>
      <c r="P312" s="294"/>
      <c r="Q312" s="271"/>
      <c r="R312" s="271"/>
      <c r="S312" s="271"/>
      <c r="T312" s="271"/>
      <c r="U312" s="271"/>
      <c r="V312" s="271"/>
      <c r="W312" s="271"/>
      <c r="X312" s="271"/>
      <c r="Y312" s="271"/>
      <c r="Z312" s="271"/>
      <c r="AA312" s="271"/>
      <c r="AB312" s="271"/>
      <c r="AC312" s="271"/>
      <c r="AD312" s="271"/>
      <c r="AG312" s="93">
        <f t="shared" si="87"/>
        <v>0</v>
      </c>
      <c r="AH312" s="92">
        <f t="shared" si="88"/>
        <v>0</v>
      </c>
      <c r="AI312" s="92">
        <f t="shared" si="89"/>
        <v>0</v>
      </c>
      <c r="AJ312" s="92">
        <f t="shared" si="90"/>
        <v>0</v>
      </c>
      <c r="AK312" s="98">
        <f t="shared" si="91"/>
        <v>0</v>
      </c>
      <c r="AL312" s="99">
        <f t="shared" si="92"/>
        <v>0</v>
      </c>
      <c r="AM312" s="99">
        <f t="shared" si="93"/>
        <v>0</v>
      </c>
      <c r="AN312" s="100">
        <f t="shared" si="94"/>
        <v>0</v>
      </c>
      <c r="AO312" s="98">
        <f t="shared" si="95"/>
        <v>0</v>
      </c>
      <c r="AP312" s="99">
        <f t="shared" si="96"/>
        <v>0</v>
      </c>
      <c r="AQ312" s="99">
        <f t="shared" si="97"/>
        <v>0</v>
      </c>
      <c r="AR312" s="100">
        <f t="shared" si="98"/>
        <v>0</v>
      </c>
    </row>
    <row r="313" spans="1:68" ht="15.05" customHeight="1">
      <c r="A313" s="105"/>
      <c r="C313" s="213" t="s">
        <v>166</v>
      </c>
      <c r="D313" s="469" t="s">
        <v>490</v>
      </c>
      <c r="E313" s="470"/>
      <c r="F313" s="470"/>
      <c r="G313" s="470"/>
      <c r="H313" s="470"/>
      <c r="I313" s="470"/>
      <c r="J313" s="471"/>
      <c r="K313" s="293"/>
      <c r="L313" s="294"/>
      <c r="M313" s="293"/>
      <c r="N313" s="294"/>
      <c r="O313" s="293"/>
      <c r="P313" s="294"/>
      <c r="Q313" s="271"/>
      <c r="R313" s="271"/>
      <c r="S313" s="271"/>
      <c r="T313" s="271"/>
      <c r="U313" s="271"/>
      <c r="V313" s="271"/>
      <c r="W313" s="271"/>
      <c r="X313" s="271"/>
      <c r="Y313" s="271"/>
      <c r="Z313" s="271"/>
      <c r="AA313" s="271"/>
      <c r="AB313" s="271"/>
      <c r="AC313" s="271"/>
      <c r="AD313" s="271"/>
      <c r="AG313" s="93">
        <f t="shared" si="87"/>
        <v>0</v>
      </c>
      <c r="AH313" s="92">
        <f t="shared" si="88"/>
        <v>0</v>
      </c>
      <c r="AI313" s="92">
        <f t="shared" si="89"/>
        <v>0</v>
      </c>
      <c r="AJ313" s="92">
        <f t="shared" si="90"/>
        <v>0</v>
      </c>
      <c r="AK313" s="98">
        <f t="shared" si="91"/>
        <v>0</v>
      </c>
      <c r="AL313" s="99">
        <f t="shared" si="92"/>
        <v>0</v>
      </c>
      <c r="AM313" s="99">
        <f t="shared" si="93"/>
        <v>0</v>
      </c>
      <c r="AN313" s="100">
        <f t="shared" si="94"/>
        <v>0</v>
      </c>
      <c r="AO313" s="98">
        <f t="shared" si="95"/>
        <v>0</v>
      </c>
      <c r="AP313" s="99">
        <f t="shared" si="96"/>
        <v>0</v>
      </c>
      <c r="AQ313" s="99">
        <f t="shared" si="97"/>
        <v>0</v>
      </c>
      <c r="AR313" s="100">
        <f t="shared" si="98"/>
        <v>0</v>
      </c>
      <c r="AT313" s="93" t="s">
        <v>993</v>
      </c>
      <c r="AU313" s="214" t="s">
        <v>994</v>
      </c>
      <c r="AV313" s="214">
        <f>COUNTA(K299:K322,K324)</f>
        <v>0</v>
      </c>
      <c r="AW313" s="214">
        <f t="shared" ref="AW313:BO313" si="101">COUNTA(L299:L322,L324)</f>
        <v>0</v>
      </c>
      <c r="AX313" s="214">
        <f t="shared" si="101"/>
        <v>0</v>
      </c>
      <c r="AY313" s="214">
        <f t="shared" si="101"/>
        <v>0</v>
      </c>
      <c r="AZ313" s="214">
        <f t="shared" si="101"/>
        <v>0</v>
      </c>
      <c r="BA313" s="214">
        <f t="shared" si="101"/>
        <v>0</v>
      </c>
      <c r="BB313" s="214">
        <f t="shared" si="101"/>
        <v>0</v>
      </c>
      <c r="BC313" s="214">
        <f t="shared" si="101"/>
        <v>0</v>
      </c>
      <c r="BD313" s="214">
        <f t="shared" si="101"/>
        <v>0</v>
      </c>
      <c r="BE313" s="214">
        <f t="shared" si="101"/>
        <v>0</v>
      </c>
      <c r="BF313" s="214">
        <f t="shared" si="101"/>
        <v>0</v>
      </c>
      <c r="BG313" s="214">
        <f t="shared" si="101"/>
        <v>0</v>
      </c>
      <c r="BH313" s="214">
        <f t="shared" si="101"/>
        <v>0</v>
      </c>
      <c r="BI313" s="214">
        <f t="shared" si="101"/>
        <v>0</v>
      </c>
      <c r="BJ313" s="214">
        <f t="shared" si="101"/>
        <v>0</v>
      </c>
      <c r="BK313" s="214">
        <f t="shared" si="101"/>
        <v>0</v>
      </c>
      <c r="BL313" s="214">
        <f t="shared" si="101"/>
        <v>0</v>
      </c>
      <c r="BM313" s="214">
        <f t="shared" si="101"/>
        <v>0</v>
      </c>
      <c r="BN313" s="214">
        <f t="shared" si="101"/>
        <v>0</v>
      </c>
      <c r="BO313" s="214">
        <f t="shared" si="101"/>
        <v>0</v>
      </c>
    </row>
    <row r="314" spans="1:68" ht="15.05" customHeight="1">
      <c r="A314" s="105"/>
      <c r="C314" s="213" t="s">
        <v>168</v>
      </c>
      <c r="D314" s="469" t="s">
        <v>491</v>
      </c>
      <c r="E314" s="470"/>
      <c r="F314" s="470"/>
      <c r="G314" s="470"/>
      <c r="H314" s="470"/>
      <c r="I314" s="470"/>
      <c r="J314" s="471"/>
      <c r="K314" s="293"/>
      <c r="L314" s="294"/>
      <c r="M314" s="293"/>
      <c r="N314" s="294"/>
      <c r="O314" s="293"/>
      <c r="P314" s="294"/>
      <c r="Q314" s="271"/>
      <c r="R314" s="271"/>
      <c r="S314" s="271"/>
      <c r="T314" s="271"/>
      <c r="U314" s="271"/>
      <c r="V314" s="271"/>
      <c r="W314" s="271"/>
      <c r="X314" s="271"/>
      <c r="Y314" s="271"/>
      <c r="Z314" s="271"/>
      <c r="AA314" s="271"/>
      <c r="AB314" s="271"/>
      <c r="AC314" s="271"/>
      <c r="AD314" s="271"/>
      <c r="AG314" s="93">
        <f t="shared" si="87"/>
        <v>0</v>
      </c>
      <c r="AH314" s="92">
        <f t="shared" si="88"/>
        <v>0</v>
      </c>
      <c r="AI314" s="92">
        <f t="shared" si="89"/>
        <v>0</v>
      </c>
      <c r="AJ314" s="92">
        <f t="shared" si="90"/>
        <v>0</v>
      </c>
      <c r="AK314" s="98">
        <f t="shared" si="91"/>
        <v>0</v>
      </c>
      <c r="AL314" s="99">
        <f t="shared" si="92"/>
        <v>0</v>
      </c>
      <c r="AM314" s="99">
        <f t="shared" si="93"/>
        <v>0</v>
      </c>
      <c r="AN314" s="100">
        <f t="shared" si="94"/>
        <v>0</v>
      </c>
      <c r="AO314" s="98">
        <f t="shared" si="95"/>
        <v>0</v>
      </c>
      <c r="AP314" s="99">
        <f t="shared" si="96"/>
        <v>0</v>
      </c>
      <c r="AQ314" s="99">
        <f t="shared" si="97"/>
        <v>0</v>
      </c>
      <c r="AR314" s="100">
        <f t="shared" si="98"/>
        <v>0</v>
      </c>
      <c r="AU314" s="214" t="s">
        <v>995</v>
      </c>
      <c r="AV314" s="215">
        <f>SUM(K299:K322,K324)</f>
        <v>0</v>
      </c>
      <c r="AW314" s="215">
        <f t="shared" ref="AW314:BO314" si="102">SUM(L299:L322,L324)</f>
        <v>0</v>
      </c>
      <c r="AX314" s="215">
        <f t="shared" si="102"/>
        <v>0</v>
      </c>
      <c r="AY314" s="215">
        <f t="shared" si="102"/>
        <v>0</v>
      </c>
      <c r="AZ314" s="215">
        <f t="shared" si="102"/>
        <v>0</v>
      </c>
      <c r="BA314" s="215">
        <f t="shared" si="102"/>
        <v>0</v>
      </c>
      <c r="BB314" s="215">
        <f t="shared" si="102"/>
        <v>0</v>
      </c>
      <c r="BC314" s="215">
        <f t="shared" si="102"/>
        <v>0</v>
      </c>
      <c r="BD314" s="215">
        <f t="shared" si="102"/>
        <v>0</v>
      </c>
      <c r="BE314" s="215">
        <f t="shared" si="102"/>
        <v>0</v>
      </c>
      <c r="BF314" s="215">
        <f t="shared" si="102"/>
        <v>0</v>
      </c>
      <c r="BG314" s="215">
        <f t="shared" si="102"/>
        <v>0</v>
      </c>
      <c r="BH314" s="215">
        <f t="shared" si="102"/>
        <v>0</v>
      </c>
      <c r="BI314" s="215">
        <f t="shared" si="102"/>
        <v>0</v>
      </c>
      <c r="BJ314" s="215">
        <f t="shared" si="102"/>
        <v>0</v>
      </c>
      <c r="BK314" s="215">
        <f t="shared" si="102"/>
        <v>0</v>
      </c>
      <c r="BL314" s="215">
        <f t="shared" si="102"/>
        <v>0</v>
      </c>
      <c r="BM314" s="215">
        <f t="shared" si="102"/>
        <v>0</v>
      </c>
      <c r="BN314" s="215">
        <f t="shared" si="102"/>
        <v>0</v>
      </c>
      <c r="BO314" s="215">
        <f t="shared" si="102"/>
        <v>0</v>
      </c>
    </row>
    <row r="315" spans="1:68" ht="15.05" customHeight="1">
      <c r="A315" s="105"/>
      <c r="C315" s="213" t="s">
        <v>492</v>
      </c>
      <c r="D315" s="469" t="s">
        <v>493</v>
      </c>
      <c r="E315" s="470"/>
      <c r="F315" s="470"/>
      <c r="G315" s="470"/>
      <c r="H315" s="470"/>
      <c r="I315" s="470"/>
      <c r="J315" s="471"/>
      <c r="K315" s="293"/>
      <c r="L315" s="294"/>
      <c r="M315" s="293"/>
      <c r="N315" s="294"/>
      <c r="O315" s="293"/>
      <c r="P315" s="294"/>
      <c r="Q315" s="271"/>
      <c r="R315" s="271"/>
      <c r="S315" s="271"/>
      <c r="T315" s="271"/>
      <c r="U315" s="271"/>
      <c r="V315" s="271"/>
      <c r="W315" s="271"/>
      <c r="X315" s="271"/>
      <c r="Y315" s="271"/>
      <c r="Z315" s="271"/>
      <c r="AA315" s="271"/>
      <c r="AB315" s="271"/>
      <c r="AC315" s="271"/>
      <c r="AD315" s="271"/>
      <c r="AG315" s="93">
        <f t="shared" si="87"/>
        <v>0</v>
      </c>
      <c r="AH315" s="92">
        <f t="shared" si="88"/>
        <v>0</v>
      </c>
      <c r="AI315" s="92">
        <f t="shared" si="89"/>
        <v>0</v>
      </c>
      <c r="AJ315" s="92">
        <f t="shared" si="90"/>
        <v>0</v>
      </c>
      <c r="AK315" s="98">
        <f t="shared" si="91"/>
        <v>0</v>
      </c>
      <c r="AL315" s="99">
        <f t="shared" si="92"/>
        <v>0</v>
      </c>
      <c r="AM315" s="99">
        <f t="shared" si="93"/>
        <v>0</v>
      </c>
      <c r="AN315" s="100">
        <f t="shared" si="94"/>
        <v>0</v>
      </c>
      <c r="AO315" s="98">
        <f t="shared" si="95"/>
        <v>0</v>
      </c>
      <c r="AP315" s="99">
        <f t="shared" si="96"/>
        <v>0</v>
      </c>
      <c r="AQ315" s="99">
        <f t="shared" si="97"/>
        <v>0</v>
      </c>
      <c r="AR315" s="100">
        <f t="shared" si="98"/>
        <v>0</v>
      </c>
      <c r="AU315" s="214" t="s">
        <v>996</v>
      </c>
      <c r="AV315" s="214">
        <f>COUNTIF(K299:K322,"ns")+COUNTIF(K324,"ns")</f>
        <v>0</v>
      </c>
      <c r="AW315" s="214">
        <f t="shared" ref="AW315:BO315" si="103">COUNTIF(L299:L322,"ns")+COUNTIF(L324,"ns")</f>
        <v>0</v>
      </c>
      <c r="AX315" s="214">
        <f t="shared" si="103"/>
        <v>0</v>
      </c>
      <c r="AY315" s="214">
        <f t="shared" si="103"/>
        <v>0</v>
      </c>
      <c r="AZ315" s="214">
        <f t="shared" si="103"/>
        <v>0</v>
      </c>
      <c r="BA315" s="214">
        <f t="shared" si="103"/>
        <v>0</v>
      </c>
      <c r="BB315" s="214">
        <f t="shared" si="103"/>
        <v>0</v>
      </c>
      <c r="BC315" s="214">
        <f t="shared" si="103"/>
        <v>0</v>
      </c>
      <c r="BD315" s="214">
        <f t="shared" si="103"/>
        <v>0</v>
      </c>
      <c r="BE315" s="214">
        <f t="shared" si="103"/>
        <v>0</v>
      </c>
      <c r="BF315" s="214">
        <f t="shared" si="103"/>
        <v>0</v>
      </c>
      <c r="BG315" s="214">
        <f t="shared" si="103"/>
        <v>0</v>
      </c>
      <c r="BH315" s="214">
        <f t="shared" si="103"/>
        <v>0</v>
      </c>
      <c r="BI315" s="214">
        <f t="shared" si="103"/>
        <v>0</v>
      </c>
      <c r="BJ315" s="214">
        <f t="shared" si="103"/>
        <v>0</v>
      </c>
      <c r="BK315" s="214">
        <f t="shared" si="103"/>
        <v>0</v>
      </c>
      <c r="BL315" s="214">
        <f t="shared" si="103"/>
        <v>0</v>
      </c>
      <c r="BM315" s="214">
        <f t="shared" si="103"/>
        <v>0</v>
      </c>
      <c r="BN315" s="214">
        <f t="shared" si="103"/>
        <v>0</v>
      </c>
      <c r="BO315" s="214">
        <f t="shared" si="103"/>
        <v>0</v>
      </c>
    </row>
    <row r="316" spans="1:68" ht="15.05" customHeight="1">
      <c r="A316" s="105"/>
      <c r="C316" s="213" t="s">
        <v>494</v>
      </c>
      <c r="D316" s="469" t="s">
        <v>495</v>
      </c>
      <c r="E316" s="470"/>
      <c r="F316" s="470"/>
      <c r="G316" s="470"/>
      <c r="H316" s="470"/>
      <c r="I316" s="470"/>
      <c r="J316" s="471"/>
      <c r="K316" s="293"/>
      <c r="L316" s="294"/>
      <c r="M316" s="293"/>
      <c r="N316" s="294"/>
      <c r="O316" s="293"/>
      <c r="P316" s="294"/>
      <c r="Q316" s="271"/>
      <c r="R316" s="271"/>
      <c r="S316" s="271"/>
      <c r="T316" s="271"/>
      <c r="U316" s="271"/>
      <c r="V316" s="271"/>
      <c r="W316" s="271"/>
      <c r="X316" s="271"/>
      <c r="Y316" s="271"/>
      <c r="Z316" s="271"/>
      <c r="AA316" s="271"/>
      <c r="AB316" s="271"/>
      <c r="AC316" s="271"/>
      <c r="AD316" s="271"/>
      <c r="AG316" s="93">
        <f t="shared" si="87"/>
        <v>0</v>
      </c>
      <c r="AH316" s="92">
        <f t="shared" si="88"/>
        <v>0</v>
      </c>
      <c r="AI316" s="92">
        <f t="shared" si="89"/>
        <v>0</v>
      </c>
      <c r="AJ316" s="92">
        <f t="shared" si="90"/>
        <v>0</v>
      </c>
      <c r="AK316" s="98">
        <f t="shared" si="91"/>
        <v>0</v>
      </c>
      <c r="AL316" s="99">
        <f t="shared" si="92"/>
        <v>0</v>
      </c>
      <c r="AM316" s="99">
        <f t="shared" si="93"/>
        <v>0</v>
      </c>
      <c r="AN316" s="100">
        <f t="shared" si="94"/>
        <v>0</v>
      </c>
      <c r="AO316" s="98">
        <f t="shared" si="95"/>
        <v>0</v>
      </c>
      <c r="AP316" s="99">
        <f t="shared" si="96"/>
        <v>0</v>
      </c>
      <c r="AQ316" s="99">
        <f t="shared" si="97"/>
        <v>0</v>
      </c>
      <c r="AR316" s="100">
        <f t="shared" si="98"/>
        <v>0</v>
      </c>
      <c r="AU316" s="214" t="s">
        <v>997</v>
      </c>
      <c r="AV316" s="214">
        <f>COUNTIF(K299:K322,0)+COUNTIF(K324,0)</f>
        <v>0</v>
      </c>
      <c r="AW316" s="214">
        <f t="shared" ref="AW316:BO316" si="104">COUNTIF(L299:L322,0)+COUNTIF(L324,0)</f>
        <v>0</v>
      </c>
      <c r="AX316" s="214">
        <f t="shared" si="104"/>
        <v>0</v>
      </c>
      <c r="AY316" s="214">
        <f t="shared" si="104"/>
        <v>0</v>
      </c>
      <c r="AZ316" s="214">
        <f t="shared" si="104"/>
        <v>0</v>
      </c>
      <c r="BA316" s="214">
        <f t="shared" si="104"/>
        <v>0</v>
      </c>
      <c r="BB316" s="214">
        <f t="shared" si="104"/>
        <v>0</v>
      </c>
      <c r="BC316" s="214">
        <f t="shared" si="104"/>
        <v>0</v>
      </c>
      <c r="BD316" s="214">
        <f t="shared" si="104"/>
        <v>0</v>
      </c>
      <c r="BE316" s="214">
        <f t="shared" si="104"/>
        <v>0</v>
      </c>
      <c r="BF316" s="214">
        <f t="shared" si="104"/>
        <v>0</v>
      </c>
      <c r="BG316" s="214">
        <f t="shared" si="104"/>
        <v>0</v>
      </c>
      <c r="BH316" s="214">
        <f t="shared" si="104"/>
        <v>0</v>
      </c>
      <c r="BI316" s="214">
        <f t="shared" si="104"/>
        <v>0</v>
      </c>
      <c r="BJ316" s="214">
        <f t="shared" si="104"/>
        <v>0</v>
      </c>
      <c r="BK316" s="214">
        <f t="shared" si="104"/>
        <v>0</v>
      </c>
      <c r="BL316" s="214">
        <f t="shared" si="104"/>
        <v>0</v>
      </c>
      <c r="BM316" s="214">
        <f t="shared" si="104"/>
        <v>0</v>
      </c>
      <c r="BN316" s="214">
        <f t="shared" si="104"/>
        <v>0</v>
      </c>
      <c r="BO316" s="214">
        <f t="shared" si="104"/>
        <v>0</v>
      </c>
    </row>
    <row r="317" spans="1:68" ht="15.05" customHeight="1">
      <c r="A317" s="105"/>
      <c r="C317" s="213" t="s">
        <v>496</v>
      </c>
      <c r="D317" s="469" t="s">
        <v>497</v>
      </c>
      <c r="E317" s="470"/>
      <c r="F317" s="470"/>
      <c r="G317" s="470"/>
      <c r="H317" s="470"/>
      <c r="I317" s="470"/>
      <c r="J317" s="471"/>
      <c r="K317" s="293"/>
      <c r="L317" s="294"/>
      <c r="M317" s="293"/>
      <c r="N317" s="294"/>
      <c r="O317" s="293"/>
      <c r="P317" s="294"/>
      <c r="Q317" s="271"/>
      <c r="R317" s="271"/>
      <c r="S317" s="271"/>
      <c r="T317" s="271"/>
      <c r="U317" s="271"/>
      <c r="V317" s="271"/>
      <c r="W317" s="271"/>
      <c r="X317" s="271"/>
      <c r="Y317" s="271"/>
      <c r="Z317" s="271"/>
      <c r="AA317" s="271"/>
      <c r="AB317" s="271"/>
      <c r="AC317" s="271"/>
      <c r="AD317" s="271"/>
      <c r="AG317" s="93">
        <f t="shared" si="87"/>
        <v>0</v>
      </c>
      <c r="AH317" s="92">
        <f t="shared" si="88"/>
        <v>0</v>
      </c>
      <c r="AI317" s="92">
        <f t="shared" si="89"/>
        <v>0</v>
      </c>
      <c r="AJ317" s="92">
        <f t="shared" si="90"/>
        <v>0</v>
      </c>
      <c r="AK317" s="98">
        <f t="shared" si="91"/>
        <v>0</v>
      </c>
      <c r="AL317" s="99">
        <f t="shared" si="92"/>
        <v>0</v>
      </c>
      <c r="AM317" s="99">
        <f t="shared" si="93"/>
        <v>0</v>
      </c>
      <c r="AN317" s="100">
        <f t="shared" si="94"/>
        <v>0</v>
      </c>
      <c r="AO317" s="98">
        <f t="shared" si="95"/>
        <v>0</v>
      </c>
      <c r="AP317" s="99">
        <f t="shared" si="96"/>
        <v>0</v>
      </c>
      <c r="AQ317" s="99">
        <f t="shared" si="97"/>
        <v>0</v>
      </c>
      <c r="AR317" s="100">
        <f t="shared" si="98"/>
        <v>0</v>
      </c>
      <c r="AU317" s="214" t="s">
        <v>998</v>
      </c>
      <c r="AV317" s="215">
        <f>K323</f>
        <v>0</v>
      </c>
      <c r="AW317" s="215">
        <f t="shared" ref="AW317:BO317" si="105">L323</f>
        <v>0</v>
      </c>
      <c r="AX317" s="215">
        <f t="shared" si="105"/>
        <v>0</v>
      </c>
      <c r="AY317" s="215">
        <f t="shared" si="105"/>
        <v>0</v>
      </c>
      <c r="AZ317" s="215">
        <f t="shared" si="105"/>
        <v>0</v>
      </c>
      <c r="BA317" s="215">
        <f t="shared" si="105"/>
        <v>0</v>
      </c>
      <c r="BB317" s="215">
        <f t="shared" si="105"/>
        <v>0</v>
      </c>
      <c r="BC317" s="215">
        <f t="shared" si="105"/>
        <v>0</v>
      </c>
      <c r="BD317" s="215">
        <f t="shared" si="105"/>
        <v>0</v>
      </c>
      <c r="BE317" s="215">
        <f t="shared" si="105"/>
        <v>0</v>
      </c>
      <c r="BF317" s="215">
        <f t="shared" si="105"/>
        <v>0</v>
      </c>
      <c r="BG317" s="215">
        <f t="shared" si="105"/>
        <v>0</v>
      </c>
      <c r="BH317" s="215">
        <f t="shared" si="105"/>
        <v>0</v>
      </c>
      <c r="BI317" s="215">
        <f t="shared" si="105"/>
        <v>0</v>
      </c>
      <c r="BJ317" s="215">
        <f t="shared" si="105"/>
        <v>0</v>
      </c>
      <c r="BK317" s="215">
        <f t="shared" si="105"/>
        <v>0</v>
      </c>
      <c r="BL317" s="215">
        <f t="shared" si="105"/>
        <v>0</v>
      </c>
      <c r="BM317" s="215">
        <f t="shared" si="105"/>
        <v>0</v>
      </c>
      <c r="BN317" s="215">
        <f t="shared" si="105"/>
        <v>0</v>
      </c>
      <c r="BO317" s="215">
        <f t="shared" si="105"/>
        <v>0</v>
      </c>
    </row>
    <row r="318" spans="1:68" ht="15.05" customHeight="1">
      <c r="A318" s="105"/>
      <c r="C318" s="213" t="s">
        <v>498</v>
      </c>
      <c r="D318" s="469" t="s">
        <v>499</v>
      </c>
      <c r="E318" s="470"/>
      <c r="F318" s="470"/>
      <c r="G318" s="470"/>
      <c r="H318" s="470"/>
      <c r="I318" s="470"/>
      <c r="J318" s="471"/>
      <c r="K318" s="293"/>
      <c r="L318" s="294"/>
      <c r="M318" s="293"/>
      <c r="N318" s="294"/>
      <c r="O318" s="293"/>
      <c r="P318" s="294"/>
      <c r="Q318" s="271"/>
      <c r="R318" s="271"/>
      <c r="S318" s="271"/>
      <c r="T318" s="271"/>
      <c r="U318" s="271"/>
      <c r="V318" s="271"/>
      <c r="W318" s="271"/>
      <c r="X318" s="271"/>
      <c r="Y318" s="271"/>
      <c r="Z318" s="271"/>
      <c r="AA318" s="271"/>
      <c r="AB318" s="271"/>
      <c r="AC318" s="271"/>
      <c r="AD318" s="271"/>
      <c r="AG318" s="93">
        <f t="shared" si="87"/>
        <v>0</v>
      </c>
      <c r="AH318" s="92">
        <f t="shared" si="88"/>
        <v>0</v>
      </c>
      <c r="AI318" s="92">
        <f t="shared" si="89"/>
        <v>0</v>
      </c>
      <c r="AJ318" s="92">
        <f t="shared" si="90"/>
        <v>0</v>
      </c>
      <c r="AK318" s="98">
        <f t="shared" si="91"/>
        <v>0</v>
      </c>
      <c r="AL318" s="99">
        <f t="shared" si="92"/>
        <v>0</v>
      </c>
      <c r="AM318" s="99">
        <f t="shared" si="93"/>
        <v>0</v>
      </c>
      <c r="AN318" s="100">
        <f t="shared" si="94"/>
        <v>0</v>
      </c>
      <c r="AO318" s="98">
        <f t="shared" si="95"/>
        <v>0</v>
      </c>
      <c r="AP318" s="99">
        <f t="shared" si="96"/>
        <v>0</v>
      </c>
      <c r="AQ318" s="99">
        <f t="shared" si="97"/>
        <v>0</v>
      </c>
      <c r="AR318" s="100">
        <f t="shared" si="98"/>
        <v>0</v>
      </c>
      <c r="AU318" s="214" t="s">
        <v>999</v>
      </c>
      <c r="AV318" s="216">
        <f>IF(OR($AG$297=$AH$297,SUM(AV313:AV317)=0),0,IF(AND(OR(AV313=0,AV313=1),AV317&gt;=0),1,IF(AV313=2,IF(AV317=0,0,IF(AND(AV317&gt;0,AV316=0,OR(AV314&gt;0,AV315&gt;0)),0,1)),IF(AV313&gt;2,IF(AV317=0,0,IF(AND(AV317&gt;0,(AV313-AV316)&gt;=2,OR(AV314&gt;0,AV315&gt;0)),0,1))))))</f>
        <v>0</v>
      </c>
      <c r="AW318" s="216">
        <f t="shared" ref="AW318:BO318" si="106">IF(OR($AG$297=$AH$297,SUM(AW313:AW317)=0),0,IF(AND(OR(AW313=0,AW313=1),AW317&gt;=0),1,IF(AW313=2,IF(AW317=0,0,IF(AND(AW317&gt;0,AW316=0,OR(AW314&gt;0,AW315&gt;0)),0,1)),IF(AW313&gt;2,IF(AW317=0,0,IF(AND(AW317&gt;0,(AW313-AW316)&gt;=2,OR(AW314&gt;0,AW315&gt;0)),0,1))))))</f>
        <v>0</v>
      </c>
      <c r="AX318" s="216">
        <f t="shared" si="106"/>
        <v>0</v>
      </c>
      <c r="AY318" s="216">
        <f t="shared" si="106"/>
        <v>0</v>
      </c>
      <c r="AZ318" s="216">
        <f t="shared" si="106"/>
        <v>0</v>
      </c>
      <c r="BA318" s="216">
        <f t="shared" si="106"/>
        <v>0</v>
      </c>
      <c r="BB318" s="216">
        <f t="shared" si="106"/>
        <v>0</v>
      </c>
      <c r="BC318" s="216">
        <f t="shared" si="106"/>
        <v>0</v>
      </c>
      <c r="BD318" s="216">
        <f t="shared" si="106"/>
        <v>0</v>
      </c>
      <c r="BE318" s="216">
        <f t="shared" si="106"/>
        <v>0</v>
      </c>
      <c r="BF318" s="216">
        <f t="shared" si="106"/>
        <v>0</v>
      </c>
      <c r="BG318" s="216">
        <f t="shared" si="106"/>
        <v>0</v>
      </c>
      <c r="BH318" s="216">
        <f t="shared" si="106"/>
        <v>0</v>
      </c>
      <c r="BI318" s="216">
        <f t="shared" si="106"/>
        <v>0</v>
      </c>
      <c r="BJ318" s="216">
        <f t="shared" si="106"/>
        <v>0</v>
      </c>
      <c r="BK318" s="216">
        <f t="shared" si="106"/>
        <v>0</v>
      </c>
      <c r="BL318" s="216">
        <f t="shared" si="106"/>
        <v>0</v>
      </c>
      <c r="BM318" s="216">
        <f t="shared" si="106"/>
        <v>0</v>
      </c>
      <c r="BN318" s="216">
        <f t="shared" si="106"/>
        <v>0</v>
      </c>
      <c r="BO318" s="216">
        <f t="shared" si="106"/>
        <v>0</v>
      </c>
      <c r="BP318" s="217">
        <f>SUM(AV318:BO318)</f>
        <v>0</v>
      </c>
    </row>
    <row r="319" spans="1:68" ht="15.05" customHeight="1">
      <c r="A319" s="105"/>
      <c r="C319" s="213" t="s">
        <v>500</v>
      </c>
      <c r="D319" s="469" t="s">
        <v>501</v>
      </c>
      <c r="E319" s="470"/>
      <c r="F319" s="470"/>
      <c r="G319" s="470"/>
      <c r="H319" s="470"/>
      <c r="I319" s="470"/>
      <c r="J319" s="471"/>
      <c r="K319" s="293"/>
      <c r="L319" s="294"/>
      <c r="M319" s="293"/>
      <c r="N319" s="294"/>
      <c r="O319" s="293"/>
      <c r="P319" s="294"/>
      <c r="Q319" s="271"/>
      <c r="R319" s="271"/>
      <c r="S319" s="271"/>
      <c r="T319" s="271"/>
      <c r="U319" s="271"/>
      <c r="V319" s="271"/>
      <c r="W319" s="271"/>
      <c r="X319" s="271"/>
      <c r="Y319" s="271"/>
      <c r="Z319" s="271"/>
      <c r="AA319" s="271"/>
      <c r="AB319" s="271"/>
      <c r="AC319" s="271"/>
      <c r="AD319" s="271"/>
      <c r="AG319" s="93">
        <f t="shared" si="87"/>
        <v>0</v>
      </c>
      <c r="AH319" s="92">
        <f t="shared" si="88"/>
        <v>0</v>
      </c>
      <c r="AI319" s="92">
        <f t="shared" si="89"/>
        <v>0</v>
      </c>
      <c r="AJ319" s="92">
        <f t="shared" si="90"/>
        <v>0</v>
      </c>
      <c r="AK319" s="98">
        <f t="shared" si="91"/>
        <v>0</v>
      </c>
      <c r="AL319" s="99">
        <f t="shared" si="92"/>
        <v>0</v>
      </c>
      <c r="AM319" s="99">
        <f t="shared" si="93"/>
        <v>0</v>
      </c>
      <c r="AN319" s="100">
        <f t="shared" si="94"/>
        <v>0</v>
      </c>
      <c r="AO319" s="98">
        <f t="shared" si="95"/>
        <v>0</v>
      </c>
      <c r="AP319" s="99">
        <f t="shared" si="96"/>
        <v>0</v>
      </c>
      <c r="AQ319" s="99">
        <f t="shared" si="97"/>
        <v>0</v>
      </c>
      <c r="AR319" s="100">
        <f t="shared" si="98"/>
        <v>0</v>
      </c>
    </row>
    <row r="320" spans="1:68" ht="15.05" customHeight="1">
      <c r="A320" s="105"/>
      <c r="C320" s="213" t="s">
        <v>502</v>
      </c>
      <c r="D320" s="469" t="s">
        <v>503</v>
      </c>
      <c r="E320" s="470"/>
      <c r="F320" s="470"/>
      <c r="G320" s="470"/>
      <c r="H320" s="470"/>
      <c r="I320" s="470"/>
      <c r="J320" s="471"/>
      <c r="K320" s="293"/>
      <c r="L320" s="294"/>
      <c r="M320" s="293"/>
      <c r="N320" s="294"/>
      <c r="O320" s="293"/>
      <c r="P320" s="294"/>
      <c r="Q320" s="271"/>
      <c r="R320" s="271"/>
      <c r="S320" s="271"/>
      <c r="T320" s="271"/>
      <c r="U320" s="271"/>
      <c r="V320" s="271"/>
      <c r="W320" s="271"/>
      <c r="X320" s="271"/>
      <c r="Y320" s="271"/>
      <c r="Z320" s="271"/>
      <c r="AA320" s="271"/>
      <c r="AB320" s="271"/>
      <c r="AC320" s="271"/>
      <c r="AD320" s="271"/>
      <c r="AG320" s="93">
        <f t="shared" si="87"/>
        <v>0</v>
      </c>
      <c r="AH320" s="92">
        <f t="shared" si="88"/>
        <v>0</v>
      </c>
      <c r="AI320" s="92">
        <f t="shared" si="89"/>
        <v>0</v>
      </c>
      <c r="AJ320" s="92">
        <f t="shared" si="90"/>
        <v>0</v>
      </c>
      <c r="AK320" s="98">
        <f t="shared" si="91"/>
        <v>0</v>
      </c>
      <c r="AL320" s="99">
        <f t="shared" si="92"/>
        <v>0</v>
      </c>
      <c r="AM320" s="99">
        <f t="shared" si="93"/>
        <v>0</v>
      </c>
      <c r="AN320" s="100">
        <f t="shared" si="94"/>
        <v>0</v>
      </c>
      <c r="AO320" s="98">
        <f t="shared" si="95"/>
        <v>0</v>
      </c>
      <c r="AP320" s="99">
        <f t="shared" si="96"/>
        <v>0</v>
      </c>
      <c r="AQ320" s="99">
        <f t="shared" si="97"/>
        <v>0</v>
      </c>
      <c r="AR320" s="100">
        <f t="shared" si="98"/>
        <v>0</v>
      </c>
    </row>
    <row r="321" spans="1:44" ht="15.05" customHeight="1">
      <c r="A321" s="105"/>
      <c r="C321" s="213" t="s">
        <v>504</v>
      </c>
      <c r="D321" s="469" t="s">
        <v>505</v>
      </c>
      <c r="E321" s="470"/>
      <c r="F321" s="470"/>
      <c r="G321" s="470"/>
      <c r="H321" s="470"/>
      <c r="I321" s="470"/>
      <c r="J321" s="471"/>
      <c r="K321" s="293"/>
      <c r="L321" s="294"/>
      <c r="M321" s="293"/>
      <c r="N321" s="294"/>
      <c r="O321" s="293"/>
      <c r="P321" s="294"/>
      <c r="Q321" s="271"/>
      <c r="R321" s="271"/>
      <c r="S321" s="271"/>
      <c r="T321" s="271"/>
      <c r="U321" s="271"/>
      <c r="V321" s="271"/>
      <c r="W321" s="271"/>
      <c r="X321" s="271"/>
      <c r="Y321" s="271"/>
      <c r="Z321" s="271"/>
      <c r="AA321" s="271"/>
      <c r="AB321" s="271"/>
      <c r="AC321" s="271"/>
      <c r="AD321" s="271"/>
      <c r="AG321" s="93">
        <f t="shared" si="87"/>
        <v>0</v>
      </c>
      <c r="AH321" s="92">
        <f t="shared" si="88"/>
        <v>0</v>
      </c>
      <c r="AI321" s="92">
        <f t="shared" si="89"/>
        <v>0</v>
      </c>
      <c r="AJ321" s="92">
        <f t="shared" si="90"/>
        <v>0</v>
      </c>
      <c r="AK321" s="98">
        <f t="shared" si="91"/>
        <v>0</v>
      </c>
      <c r="AL321" s="99">
        <f t="shared" si="92"/>
        <v>0</v>
      </c>
      <c r="AM321" s="99">
        <f t="shared" si="93"/>
        <v>0</v>
      </c>
      <c r="AN321" s="100">
        <f t="shared" si="94"/>
        <v>0</v>
      </c>
      <c r="AO321" s="98">
        <f t="shared" si="95"/>
        <v>0</v>
      </c>
      <c r="AP321" s="99">
        <f t="shared" si="96"/>
        <v>0</v>
      </c>
      <c r="AQ321" s="99">
        <f t="shared" si="97"/>
        <v>0</v>
      </c>
      <c r="AR321" s="100">
        <f t="shared" si="98"/>
        <v>0</v>
      </c>
    </row>
    <row r="322" spans="1:44" ht="15.05" customHeight="1">
      <c r="A322" s="105"/>
      <c r="C322" s="213" t="s">
        <v>506</v>
      </c>
      <c r="D322" s="469" t="s">
        <v>104</v>
      </c>
      <c r="E322" s="470"/>
      <c r="F322" s="470"/>
      <c r="G322" s="470"/>
      <c r="H322" s="470"/>
      <c r="I322" s="470"/>
      <c r="J322" s="471"/>
      <c r="K322" s="293"/>
      <c r="L322" s="294"/>
      <c r="M322" s="293"/>
      <c r="N322" s="294"/>
      <c r="O322" s="293"/>
      <c r="P322" s="294"/>
      <c r="Q322" s="271"/>
      <c r="R322" s="271"/>
      <c r="S322" s="271"/>
      <c r="T322" s="271"/>
      <c r="U322" s="271"/>
      <c r="V322" s="271"/>
      <c r="W322" s="271"/>
      <c r="X322" s="271"/>
      <c r="Y322" s="271"/>
      <c r="Z322" s="271"/>
      <c r="AA322" s="271"/>
      <c r="AB322" s="271"/>
      <c r="AC322" s="271"/>
      <c r="AD322" s="271"/>
      <c r="AG322" s="93">
        <f t="shared" si="87"/>
        <v>0</v>
      </c>
      <c r="AH322" s="92">
        <f t="shared" si="88"/>
        <v>0</v>
      </c>
      <c r="AI322" s="92">
        <f t="shared" si="89"/>
        <v>0</v>
      </c>
      <c r="AJ322" s="92">
        <f t="shared" si="90"/>
        <v>0</v>
      </c>
      <c r="AK322" s="98">
        <f t="shared" si="91"/>
        <v>0</v>
      </c>
      <c r="AL322" s="99">
        <f t="shared" si="92"/>
        <v>0</v>
      </c>
      <c r="AM322" s="99">
        <f t="shared" si="93"/>
        <v>0</v>
      </c>
      <c r="AN322" s="100">
        <f t="shared" si="94"/>
        <v>0</v>
      </c>
      <c r="AO322" s="98">
        <f t="shared" si="95"/>
        <v>0</v>
      </c>
      <c r="AP322" s="99">
        <f t="shared" si="96"/>
        <v>0</v>
      </c>
      <c r="AQ322" s="99">
        <f t="shared" si="97"/>
        <v>0</v>
      </c>
      <c r="AR322" s="100">
        <f t="shared" si="98"/>
        <v>0</v>
      </c>
    </row>
    <row r="323" spans="1:44" ht="15.05" customHeight="1">
      <c r="A323" s="105"/>
      <c r="C323" s="213" t="s">
        <v>507</v>
      </c>
      <c r="D323" s="469" t="s">
        <v>224</v>
      </c>
      <c r="E323" s="470"/>
      <c r="F323" s="470"/>
      <c r="G323" s="470"/>
      <c r="H323" s="470"/>
      <c r="I323" s="470"/>
      <c r="J323" s="471"/>
      <c r="K323" s="293"/>
      <c r="L323" s="294"/>
      <c r="M323" s="293"/>
      <c r="N323" s="294"/>
      <c r="O323" s="293"/>
      <c r="P323" s="294"/>
      <c r="Q323" s="271"/>
      <c r="R323" s="271"/>
      <c r="S323" s="271"/>
      <c r="T323" s="271"/>
      <c r="U323" s="271"/>
      <c r="V323" s="271"/>
      <c r="W323" s="271"/>
      <c r="X323" s="271"/>
      <c r="Y323" s="271"/>
      <c r="Z323" s="271"/>
      <c r="AA323" s="271"/>
      <c r="AB323" s="271"/>
      <c r="AC323" s="271"/>
      <c r="AD323" s="271"/>
      <c r="AG323" s="93">
        <f t="shared" si="87"/>
        <v>0</v>
      </c>
      <c r="AH323" s="92">
        <f t="shared" si="88"/>
        <v>0</v>
      </c>
      <c r="AI323" s="92">
        <f t="shared" si="89"/>
        <v>0</v>
      </c>
      <c r="AJ323" s="92">
        <f t="shared" si="90"/>
        <v>0</v>
      </c>
      <c r="AK323" s="98">
        <f t="shared" si="91"/>
        <v>0</v>
      </c>
      <c r="AL323" s="99">
        <f t="shared" si="92"/>
        <v>0</v>
      </c>
      <c r="AM323" s="99">
        <f t="shared" si="93"/>
        <v>0</v>
      </c>
      <c r="AN323" s="100">
        <f t="shared" si="94"/>
        <v>0</v>
      </c>
      <c r="AO323" s="98">
        <f t="shared" si="95"/>
        <v>0</v>
      </c>
      <c r="AP323" s="99">
        <f t="shared" si="96"/>
        <v>0</v>
      </c>
      <c r="AQ323" s="99">
        <f t="shared" si="97"/>
        <v>0</v>
      </c>
      <c r="AR323" s="100">
        <f t="shared" si="98"/>
        <v>0</v>
      </c>
    </row>
    <row r="324" spans="1:44" ht="15.05" customHeight="1">
      <c r="A324" s="105"/>
      <c r="C324" s="213" t="s">
        <v>522</v>
      </c>
      <c r="D324" s="469" t="s">
        <v>508</v>
      </c>
      <c r="E324" s="470"/>
      <c r="F324" s="470"/>
      <c r="G324" s="470"/>
      <c r="H324" s="470"/>
      <c r="I324" s="470"/>
      <c r="J324" s="471"/>
      <c r="K324" s="293"/>
      <c r="L324" s="294"/>
      <c r="M324" s="293"/>
      <c r="N324" s="294"/>
      <c r="O324" s="293"/>
      <c r="P324" s="294"/>
      <c r="Q324" s="271"/>
      <c r="R324" s="271"/>
      <c r="S324" s="271"/>
      <c r="T324" s="271"/>
      <c r="U324" s="271"/>
      <c r="V324" s="271"/>
      <c r="W324" s="271"/>
      <c r="X324" s="271"/>
      <c r="Y324" s="271"/>
      <c r="Z324" s="271"/>
      <c r="AA324" s="271"/>
      <c r="AB324" s="271"/>
      <c r="AC324" s="271"/>
      <c r="AD324" s="271"/>
      <c r="AG324" s="93">
        <f t="shared" si="87"/>
        <v>0</v>
      </c>
      <c r="AH324" s="92">
        <f t="shared" si="88"/>
        <v>0</v>
      </c>
      <c r="AI324" s="92">
        <f t="shared" si="89"/>
        <v>0</v>
      </c>
      <c r="AJ324" s="92">
        <f t="shared" si="90"/>
        <v>0</v>
      </c>
      <c r="AK324" s="98">
        <f t="shared" si="91"/>
        <v>0</v>
      </c>
      <c r="AL324" s="99">
        <f t="shared" si="92"/>
        <v>0</v>
      </c>
      <c r="AM324" s="99">
        <f t="shared" si="93"/>
        <v>0</v>
      </c>
      <c r="AN324" s="100">
        <f t="shared" si="94"/>
        <v>0</v>
      </c>
      <c r="AO324" s="98">
        <f t="shared" si="95"/>
        <v>0</v>
      </c>
      <c r="AP324" s="99">
        <f t="shared" si="96"/>
        <v>0</v>
      </c>
      <c r="AQ324" s="99">
        <f t="shared" si="97"/>
        <v>0</v>
      </c>
      <c r="AR324" s="100">
        <f t="shared" si="98"/>
        <v>0</v>
      </c>
    </row>
    <row r="325" spans="1:44" ht="15.05" customHeight="1">
      <c r="A325" s="105"/>
      <c r="C325" s="218"/>
      <c r="D325" s="123"/>
      <c r="E325" s="123"/>
      <c r="F325" s="123"/>
      <c r="G325" s="123"/>
      <c r="H325" s="123"/>
      <c r="I325" s="219"/>
      <c r="J325" s="21" t="s">
        <v>109</v>
      </c>
      <c r="K325" s="434">
        <f t="shared" ref="K325:AD325" si="107">IF(AND(SUM(K299:K324)=0,COUNTIF(K299:K324,"NS")&gt;0),"NS",
IF(AND(SUM(K299:K324)=0,COUNTIF(K299:K324,0)&gt;0),0,
IF(AND(SUM(K299:K324)=0,COUNTIF(K299:K324,"NA")&gt;0),"NA",
SUM(K299:K324))))</f>
        <v>0</v>
      </c>
      <c r="L325" s="436"/>
      <c r="M325" s="434">
        <f t="shared" si="107"/>
        <v>0</v>
      </c>
      <c r="N325" s="436"/>
      <c r="O325" s="434">
        <f t="shared" si="107"/>
        <v>0</v>
      </c>
      <c r="P325" s="436"/>
      <c r="Q325" s="164">
        <f t="shared" si="107"/>
        <v>0</v>
      </c>
      <c r="R325" s="164">
        <f t="shared" si="107"/>
        <v>0</v>
      </c>
      <c r="S325" s="164">
        <f t="shared" si="107"/>
        <v>0</v>
      </c>
      <c r="T325" s="164">
        <f t="shared" si="107"/>
        <v>0</v>
      </c>
      <c r="U325" s="164">
        <f t="shared" si="107"/>
        <v>0</v>
      </c>
      <c r="V325" s="164">
        <f t="shared" si="107"/>
        <v>0</v>
      </c>
      <c r="W325" s="164">
        <f t="shared" si="107"/>
        <v>0</v>
      </c>
      <c r="X325" s="164">
        <f t="shared" si="107"/>
        <v>0</v>
      </c>
      <c r="Y325" s="164">
        <f t="shared" si="107"/>
        <v>0</v>
      </c>
      <c r="Z325" s="164">
        <f t="shared" si="107"/>
        <v>0</v>
      </c>
      <c r="AA325" s="164">
        <f t="shared" si="107"/>
        <v>0</v>
      </c>
      <c r="AB325" s="164">
        <f t="shared" si="107"/>
        <v>0</v>
      </c>
      <c r="AC325" s="164">
        <f t="shared" si="107"/>
        <v>0</v>
      </c>
      <c r="AD325" s="164">
        <f t="shared" si="107"/>
        <v>0</v>
      </c>
      <c r="AJ325" s="202">
        <f>SUM(AJ299:AJ324)</f>
        <v>0</v>
      </c>
      <c r="AN325" s="202">
        <f>SUM(AN299:AN324)</f>
        <v>0</v>
      </c>
      <c r="AR325" s="202">
        <f>SUM(AR299:AR324)</f>
        <v>0</v>
      </c>
    </row>
    <row r="326" spans="1:44" ht="15.05" customHeight="1">
      <c r="A326" s="105"/>
      <c r="H326" s="220"/>
      <c r="I326" s="220"/>
      <c r="AJ326" s="109">
        <f>SUM(AJ325,AN325,AR325)</f>
        <v>0</v>
      </c>
    </row>
    <row r="327" spans="1:44" ht="24.05" customHeight="1">
      <c r="A327" s="105"/>
      <c r="C327" s="389" t="s">
        <v>187</v>
      </c>
      <c r="D327" s="389"/>
      <c r="E327" s="389"/>
      <c r="F327" s="389"/>
      <c r="G327" s="389"/>
      <c r="H327" s="389"/>
      <c r="I327" s="389"/>
      <c r="J327" s="389"/>
      <c r="K327" s="389"/>
      <c r="L327" s="389"/>
      <c r="M327" s="389"/>
      <c r="N327" s="389"/>
      <c r="O327" s="389"/>
      <c r="P327" s="389"/>
      <c r="Q327" s="389"/>
      <c r="R327" s="389"/>
      <c r="S327" s="389"/>
      <c r="T327" s="389"/>
      <c r="U327" s="389"/>
      <c r="V327" s="389"/>
      <c r="W327" s="389"/>
      <c r="X327" s="389"/>
      <c r="Y327" s="389"/>
      <c r="Z327" s="389"/>
      <c r="AA327" s="389"/>
      <c r="AB327" s="389"/>
      <c r="AC327" s="389"/>
      <c r="AD327" s="389"/>
    </row>
    <row r="328" spans="1:44" ht="60.05" customHeight="1">
      <c r="A328" s="105"/>
      <c r="C328" s="509"/>
      <c r="D328" s="509"/>
      <c r="E328" s="509"/>
      <c r="F328" s="509"/>
      <c r="G328" s="509"/>
      <c r="H328" s="509"/>
      <c r="I328" s="509"/>
      <c r="J328" s="509"/>
      <c r="K328" s="509"/>
      <c r="L328" s="509"/>
      <c r="M328" s="509"/>
      <c r="N328" s="509"/>
      <c r="O328" s="509"/>
      <c r="P328" s="509"/>
      <c r="Q328" s="509"/>
      <c r="R328" s="509"/>
      <c r="S328" s="509"/>
      <c r="T328" s="509"/>
      <c r="U328" s="509"/>
      <c r="V328" s="509"/>
      <c r="W328" s="509"/>
      <c r="X328" s="509"/>
      <c r="Y328" s="509"/>
      <c r="Z328" s="509"/>
      <c r="AA328" s="509"/>
      <c r="AB328" s="509"/>
      <c r="AC328" s="509"/>
      <c r="AD328" s="509"/>
    </row>
    <row r="329" spans="1:44" ht="15.05" customHeight="1">
      <c r="A329" s="187"/>
      <c r="B329" s="141"/>
      <c r="C329" s="190"/>
      <c r="D329" s="190"/>
      <c r="E329" s="190"/>
      <c r="F329" s="190"/>
      <c r="G329" s="190"/>
      <c r="H329" s="190"/>
      <c r="I329" s="190"/>
      <c r="J329" s="190"/>
      <c r="K329" s="190"/>
      <c r="L329" s="190"/>
      <c r="M329" s="190"/>
      <c r="N329" s="190"/>
      <c r="O329" s="190"/>
      <c r="P329" s="190"/>
      <c r="Q329" s="190"/>
      <c r="R329" s="190"/>
      <c r="S329" s="190"/>
      <c r="T329" s="190"/>
      <c r="U329" s="190"/>
      <c r="V329" s="190"/>
      <c r="W329" s="190"/>
      <c r="X329" s="190"/>
      <c r="Y329" s="190"/>
      <c r="Z329" s="190"/>
      <c r="AA329" s="190"/>
      <c r="AB329" s="190"/>
      <c r="AC329" s="190"/>
      <c r="AD329" s="190"/>
    </row>
    <row r="330" spans="1:44" ht="15.05" customHeight="1">
      <c r="A330" s="187"/>
      <c r="B330" s="366" t="str">
        <f>IF(AJ326=0,"","Error: verificar sumas por fila.")</f>
        <v/>
      </c>
      <c r="C330" s="366"/>
      <c r="D330" s="366"/>
      <c r="E330" s="366"/>
      <c r="F330" s="366"/>
      <c r="G330" s="366"/>
      <c r="H330" s="366"/>
      <c r="I330" s="366"/>
      <c r="J330" s="366"/>
      <c r="K330" s="366"/>
      <c r="L330" s="366"/>
      <c r="M330" s="366"/>
      <c r="N330" s="366"/>
      <c r="O330" s="366"/>
      <c r="P330" s="366"/>
      <c r="Q330" s="366"/>
      <c r="R330" s="366"/>
      <c r="S330" s="366"/>
      <c r="T330" s="366"/>
      <c r="U330" s="366"/>
      <c r="V330" s="366"/>
      <c r="W330" s="366"/>
      <c r="X330" s="366"/>
      <c r="Y330" s="366"/>
      <c r="Z330" s="366"/>
      <c r="AA330" s="366"/>
      <c r="AB330" s="366"/>
      <c r="AC330" s="366"/>
      <c r="AD330" s="366"/>
    </row>
    <row r="331" spans="1:44" ht="15.05" customHeight="1">
      <c r="A331" s="187"/>
      <c r="B331" s="366" t="str">
        <f>IF(BI301=0,"","Error: verificar la consistencia con la pregunta 4.")</f>
        <v/>
      </c>
      <c r="C331" s="366"/>
      <c r="D331" s="366"/>
      <c r="E331" s="366"/>
      <c r="F331" s="366"/>
      <c r="G331" s="366"/>
      <c r="H331" s="366"/>
      <c r="I331" s="366"/>
      <c r="J331" s="366"/>
      <c r="K331" s="366"/>
      <c r="L331" s="366"/>
      <c r="M331" s="366"/>
      <c r="N331" s="366"/>
      <c r="O331" s="366"/>
      <c r="P331" s="366"/>
      <c r="Q331" s="366"/>
      <c r="R331" s="366"/>
      <c r="S331" s="366"/>
      <c r="T331" s="366"/>
      <c r="U331" s="366"/>
      <c r="V331" s="366"/>
      <c r="W331" s="366"/>
      <c r="X331" s="366"/>
      <c r="Y331" s="366"/>
      <c r="Z331" s="366"/>
      <c r="AA331" s="366"/>
      <c r="AB331" s="366"/>
      <c r="AC331" s="366"/>
      <c r="AD331" s="366"/>
    </row>
    <row r="332" spans="1:44" ht="15.05" customHeight="1">
      <c r="A332" s="187"/>
      <c r="B332" s="371" t="str">
        <f>IF(BP318&gt;0,"Error: verificar la información ya que se está haciendo mal uso del criterio no identificado.","")</f>
        <v/>
      </c>
      <c r="C332" s="371"/>
      <c r="D332" s="371"/>
      <c r="E332" s="371"/>
      <c r="F332" s="371"/>
      <c r="G332" s="371"/>
      <c r="H332" s="371"/>
      <c r="I332" s="371"/>
      <c r="J332" s="371"/>
      <c r="K332" s="371"/>
      <c r="L332" s="371"/>
      <c r="M332" s="371"/>
      <c r="N332" s="371"/>
      <c r="O332" s="371"/>
      <c r="P332" s="371"/>
      <c r="Q332" s="371"/>
      <c r="R332" s="371"/>
      <c r="S332" s="371"/>
      <c r="T332" s="371"/>
      <c r="U332" s="371"/>
      <c r="V332" s="371"/>
      <c r="W332" s="371"/>
      <c r="X332" s="371"/>
      <c r="Y332" s="371"/>
      <c r="Z332" s="371"/>
      <c r="AA332" s="371"/>
      <c r="AB332" s="371"/>
      <c r="AC332" s="371"/>
      <c r="AD332" s="371"/>
    </row>
    <row r="333" spans="1:44" ht="15.05" customHeight="1">
      <c r="A333" s="187"/>
      <c r="B333" s="367" t="str">
        <f>IF(OR(AG297=AH297,AG297=AI297),"","Error: debe completar toda la información requerida.")</f>
        <v/>
      </c>
      <c r="C333" s="367"/>
      <c r="D333" s="367"/>
      <c r="E333" s="367"/>
      <c r="F333" s="367"/>
      <c r="G333" s="367"/>
      <c r="H333" s="367"/>
      <c r="I333" s="367"/>
      <c r="J333" s="367"/>
      <c r="K333" s="367"/>
      <c r="L333" s="367"/>
      <c r="M333" s="367"/>
      <c r="N333" s="367"/>
      <c r="O333" s="367"/>
      <c r="P333" s="367"/>
      <c r="Q333" s="367"/>
      <c r="R333" s="367"/>
      <c r="S333" s="367"/>
      <c r="T333" s="367"/>
      <c r="U333" s="367"/>
      <c r="V333" s="367"/>
      <c r="W333" s="367"/>
      <c r="X333" s="367"/>
      <c r="Y333" s="367"/>
      <c r="Z333" s="367"/>
      <c r="AA333" s="367"/>
      <c r="AB333" s="367"/>
      <c r="AC333" s="367"/>
      <c r="AD333" s="367"/>
    </row>
    <row r="334" spans="1:44" ht="15.05" customHeight="1">
      <c r="A334" s="187"/>
      <c r="B334" s="141"/>
      <c r="C334" s="190"/>
      <c r="D334" s="190"/>
      <c r="E334" s="190"/>
      <c r="F334" s="190"/>
      <c r="G334" s="190"/>
      <c r="H334" s="190"/>
      <c r="I334" s="190"/>
      <c r="J334" s="190"/>
      <c r="K334" s="190"/>
      <c r="L334" s="190"/>
      <c r="M334" s="190"/>
      <c r="N334" s="190"/>
      <c r="O334" s="190"/>
      <c r="P334" s="190"/>
      <c r="Q334" s="190"/>
      <c r="R334" s="190"/>
      <c r="S334" s="190"/>
      <c r="T334" s="190"/>
      <c r="U334" s="190"/>
      <c r="V334" s="190"/>
      <c r="W334" s="190"/>
      <c r="X334" s="190"/>
      <c r="Y334" s="190"/>
      <c r="Z334" s="190"/>
      <c r="AA334" s="190"/>
      <c r="AB334" s="190"/>
      <c r="AC334" s="190"/>
      <c r="AD334" s="190"/>
    </row>
    <row r="335" spans="1:44" ht="24.05" customHeight="1">
      <c r="A335" s="186" t="s">
        <v>188</v>
      </c>
      <c r="B335" s="499" t="s">
        <v>520</v>
      </c>
      <c r="C335" s="499"/>
      <c r="D335" s="499"/>
      <c r="E335" s="499"/>
      <c r="F335" s="499"/>
      <c r="G335" s="499"/>
      <c r="H335" s="499"/>
      <c r="I335" s="499"/>
      <c r="J335" s="499"/>
      <c r="K335" s="499"/>
      <c r="L335" s="499"/>
      <c r="M335" s="499"/>
      <c r="N335" s="499"/>
      <c r="O335" s="499"/>
      <c r="P335" s="499"/>
      <c r="Q335" s="499"/>
      <c r="R335" s="499"/>
      <c r="S335" s="499"/>
      <c r="T335" s="499"/>
      <c r="U335" s="499"/>
      <c r="V335" s="499"/>
      <c r="W335" s="499"/>
      <c r="X335" s="499"/>
      <c r="Y335" s="499"/>
      <c r="Z335" s="499"/>
      <c r="AA335" s="499"/>
      <c r="AB335" s="499"/>
      <c r="AC335" s="499"/>
      <c r="AD335" s="499"/>
    </row>
    <row r="336" spans="1:44" ht="36" customHeight="1">
      <c r="A336" s="186"/>
      <c r="B336" s="211"/>
      <c r="C336" s="422" t="s">
        <v>740</v>
      </c>
      <c r="D336" s="422"/>
      <c r="E336" s="422"/>
      <c r="F336" s="422"/>
      <c r="G336" s="422"/>
      <c r="H336" s="422"/>
      <c r="I336" s="422"/>
      <c r="J336" s="422"/>
      <c r="K336" s="422"/>
      <c r="L336" s="422"/>
      <c r="M336" s="422"/>
      <c r="N336" s="422"/>
      <c r="O336" s="422"/>
      <c r="P336" s="422"/>
      <c r="Q336" s="422"/>
      <c r="R336" s="422"/>
      <c r="S336" s="422"/>
      <c r="T336" s="422"/>
      <c r="U336" s="422"/>
      <c r="V336" s="422"/>
      <c r="W336" s="422"/>
      <c r="X336" s="422"/>
      <c r="Y336" s="422"/>
      <c r="Z336" s="422"/>
      <c r="AA336" s="422"/>
      <c r="AB336" s="422"/>
      <c r="AC336" s="422"/>
      <c r="AD336" s="422"/>
    </row>
    <row r="337" spans="1:68" ht="36" customHeight="1">
      <c r="A337" s="186"/>
      <c r="B337" s="211"/>
      <c r="C337" s="422" t="s">
        <v>813</v>
      </c>
      <c r="D337" s="422"/>
      <c r="E337" s="422"/>
      <c r="F337" s="422"/>
      <c r="G337" s="422"/>
      <c r="H337" s="422"/>
      <c r="I337" s="422"/>
      <c r="J337" s="422"/>
      <c r="K337" s="422"/>
      <c r="L337" s="422"/>
      <c r="M337" s="422"/>
      <c r="N337" s="422"/>
      <c r="O337" s="422"/>
      <c r="P337" s="422"/>
      <c r="Q337" s="422"/>
      <c r="R337" s="422"/>
      <c r="S337" s="422"/>
      <c r="T337" s="422"/>
      <c r="U337" s="422"/>
      <c r="V337" s="422"/>
      <c r="W337" s="422"/>
      <c r="X337" s="422"/>
      <c r="Y337" s="422"/>
      <c r="Z337" s="422"/>
      <c r="AA337" s="422"/>
      <c r="AB337" s="422"/>
      <c r="AC337" s="422"/>
      <c r="AD337" s="422"/>
    </row>
    <row r="338" spans="1:68" ht="15.05" customHeight="1">
      <c r="A338" s="105"/>
    </row>
    <row r="339" spans="1:68" ht="36" customHeight="1">
      <c r="A339" s="105"/>
      <c r="C339" s="500" t="s">
        <v>510</v>
      </c>
      <c r="D339" s="501"/>
      <c r="E339" s="501"/>
      <c r="F339" s="501"/>
      <c r="G339" s="501"/>
      <c r="H339" s="501"/>
      <c r="I339" s="501"/>
      <c r="J339" s="502"/>
      <c r="K339" s="435" t="s">
        <v>469</v>
      </c>
      <c r="L339" s="435"/>
      <c r="M339" s="435"/>
      <c r="N339" s="435"/>
      <c r="O339" s="435"/>
      <c r="P339" s="435"/>
      <c r="Q339" s="435"/>
      <c r="R339" s="435"/>
      <c r="S339" s="435"/>
      <c r="T339" s="435"/>
      <c r="U339" s="435"/>
      <c r="V339" s="435"/>
      <c r="W339" s="435"/>
      <c r="X339" s="435"/>
      <c r="Y339" s="435"/>
      <c r="Z339" s="435"/>
      <c r="AA339" s="435"/>
      <c r="AB339" s="435"/>
      <c r="AC339" s="435"/>
      <c r="AD339" s="436"/>
      <c r="AG339" s="91" t="s">
        <v>936</v>
      </c>
      <c r="AH339" s="92" t="s">
        <v>937</v>
      </c>
      <c r="AI339" s="92" t="s">
        <v>938</v>
      </c>
      <c r="AT339" s="93" t="s">
        <v>956</v>
      </c>
      <c r="AU339" s="374" t="s">
        <v>102</v>
      </c>
      <c r="AV339" s="375"/>
      <c r="AW339" s="374" t="s">
        <v>24</v>
      </c>
      <c r="AX339" s="375"/>
      <c r="AY339" s="374" t="s">
        <v>49</v>
      </c>
      <c r="AZ339" s="375"/>
      <c r="BA339" s="374" t="s">
        <v>103</v>
      </c>
      <c r="BB339" s="375"/>
      <c r="BC339" s="374" t="s">
        <v>71</v>
      </c>
      <c r="BD339" s="375"/>
      <c r="BE339" s="374" t="s">
        <v>50</v>
      </c>
      <c r="BF339" s="375"/>
      <c r="BG339" s="374" t="s">
        <v>468</v>
      </c>
      <c r="BH339" s="375"/>
    </row>
    <row r="340" spans="1:68" ht="114.05" customHeight="1">
      <c r="A340" s="105"/>
      <c r="C340" s="503"/>
      <c r="D340" s="504"/>
      <c r="E340" s="504"/>
      <c r="F340" s="504"/>
      <c r="G340" s="504"/>
      <c r="H340" s="504"/>
      <c r="I340" s="504"/>
      <c r="J340" s="505"/>
      <c r="K340" s="369" t="s">
        <v>101</v>
      </c>
      <c r="L340" s="369"/>
      <c r="M340" s="370" t="s">
        <v>106</v>
      </c>
      <c r="N340" s="370"/>
      <c r="O340" s="370" t="s">
        <v>108</v>
      </c>
      <c r="P340" s="370"/>
      <c r="Q340" s="370" t="s">
        <v>102</v>
      </c>
      <c r="R340" s="370"/>
      <c r="S340" s="370" t="s">
        <v>24</v>
      </c>
      <c r="T340" s="370"/>
      <c r="U340" s="370" t="s">
        <v>49</v>
      </c>
      <c r="V340" s="370"/>
      <c r="W340" s="370" t="s">
        <v>103</v>
      </c>
      <c r="X340" s="370"/>
      <c r="Y340" s="370" t="s">
        <v>71</v>
      </c>
      <c r="Z340" s="370"/>
      <c r="AA340" s="370" t="s">
        <v>50</v>
      </c>
      <c r="AB340" s="370"/>
      <c r="AC340" s="370" t="s">
        <v>468</v>
      </c>
      <c r="AD340" s="370"/>
      <c r="AG340" s="91">
        <f>COUNTBLANK(K342:AD352)</f>
        <v>220</v>
      </c>
      <c r="AH340" s="92">
        <v>220</v>
      </c>
      <c r="AI340" s="92">
        <v>33</v>
      </c>
      <c r="AK340" s="93" t="s">
        <v>939</v>
      </c>
      <c r="AP340" s="93" t="s">
        <v>940</v>
      </c>
      <c r="AT340" s="105"/>
      <c r="AU340" s="197" t="s">
        <v>106</v>
      </c>
      <c r="AV340" s="197" t="s">
        <v>108</v>
      </c>
      <c r="AW340" s="197" t="s">
        <v>106</v>
      </c>
      <c r="AX340" s="197" t="s">
        <v>108</v>
      </c>
      <c r="AY340" s="197" t="s">
        <v>106</v>
      </c>
      <c r="AZ340" s="197" t="s">
        <v>108</v>
      </c>
      <c r="BA340" s="197" t="s">
        <v>106</v>
      </c>
      <c r="BB340" s="197" t="s">
        <v>108</v>
      </c>
      <c r="BC340" s="197" t="s">
        <v>106</v>
      </c>
      <c r="BD340" s="197" t="s">
        <v>108</v>
      </c>
      <c r="BE340" s="197" t="s">
        <v>106</v>
      </c>
      <c r="BF340" s="197" t="s">
        <v>108</v>
      </c>
      <c r="BG340" s="197" t="s">
        <v>106</v>
      </c>
      <c r="BH340" s="197" t="s">
        <v>108</v>
      </c>
    </row>
    <row r="341" spans="1:68" ht="47.95" customHeight="1">
      <c r="A341" s="105"/>
      <c r="C341" s="506"/>
      <c r="D341" s="507"/>
      <c r="E341" s="507"/>
      <c r="F341" s="507"/>
      <c r="G341" s="507"/>
      <c r="H341" s="507"/>
      <c r="I341" s="507"/>
      <c r="J341" s="508"/>
      <c r="K341" s="369"/>
      <c r="L341" s="369"/>
      <c r="M341" s="370"/>
      <c r="N341" s="370"/>
      <c r="O341" s="370"/>
      <c r="P341" s="370"/>
      <c r="Q341" s="197" t="s">
        <v>106</v>
      </c>
      <c r="R341" s="197" t="s">
        <v>108</v>
      </c>
      <c r="S341" s="197" t="s">
        <v>106</v>
      </c>
      <c r="T341" s="197" t="s">
        <v>108</v>
      </c>
      <c r="U341" s="197" t="s">
        <v>106</v>
      </c>
      <c r="V341" s="197" t="s">
        <v>108</v>
      </c>
      <c r="W341" s="197" t="s">
        <v>106</v>
      </c>
      <c r="X341" s="197" t="s">
        <v>108</v>
      </c>
      <c r="Y341" s="197" t="s">
        <v>106</v>
      </c>
      <c r="Z341" s="197" t="s">
        <v>108</v>
      </c>
      <c r="AA341" s="197" t="s">
        <v>106</v>
      </c>
      <c r="AB341" s="197" t="s">
        <v>108</v>
      </c>
      <c r="AC341" s="197" t="s">
        <v>106</v>
      </c>
      <c r="AD341" s="197" t="s">
        <v>108</v>
      </c>
      <c r="AG341" s="94" t="s">
        <v>941</v>
      </c>
      <c r="AH341" s="95" t="s">
        <v>942</v>
      </c>
      <c r="AI341" s="95" t="s">
        <v>943</v>
      </c>
      <c r="AJ341" s="95" t="s">
        <v>944</v>
      </c>
      <c r="AK341" s="96" t="s">
        <v>941</v>
      </c>
      <c r="AL341" s="97" t="s">
        <v>945</v>
      </c>
      <c r="AM341" s="97" t="s">
        <v>946</v>
      </c>
      <c r="AN341" s="97" t="s">
        <v>947</v>
      </c>
      <c r="AO341" s="96" t="s">
        <v>941</v>
      </c>
      <c r="AP341" s="97" t="s">
        <v>945</v>
      </c>
      <c r="AQ341" s="97" t="s">
        <v>946</v>
      </c>
      <c r="AR341" s="97" t="s">
        <v>947</v>
      </c>
      <c r="AT341" s="117" t="s">
        <v>941</v>
      </c>
      <c r="AU341" s="98">
        <f>$S$149</f>
        <v>0</v>
      </c>
      <c r="AV341" s="98">
        <f>$Y$149</f>
        <v>0</v>
      </c>
      <c r="AW341" s="98">
        <f>$S$150</f>
        <v>0</v>
      </c>
      <c r="AX341" s="98">
        <f>$Y$150</f>
        <v>0</v>
      </c>
      <c r="AY341" s="98">
        <f>$S$151</f>
        <v>0</v>
      </c>
      <c r="AZ341" s="98">
        <f>$Y$151</f>
        <v>0</v>
      </c>
      <c r="BA341" s="98">
        <f>$S$152</f>
        <v>0</v>
      </c>
      <c r="BB341" s="98">
        <f>$Y$152</f>
        <v>0</v>
      </c>
      <c r="BC341" s="98">
        <f>$S$153</f>
        <v>0</v>
      </c>
      <c r="BD341" s="98">
        <f>$Y$153</f>
        <v>0</v>
      </c>
      <c r="BE341" s="98">
        <f>$S$154</f>
        <v>0</v>
      </c>
      <c r="BF341" s="98">
        <f>$Y$154</f>
        <v>0</v>
      </c>
      <c r="BG341" s="98">
        <f>$S$155</f>
        <v>0</v>
      </c>
      <c r="BH341" s="98">
        <f>$Y$155</f>
        <v>0</v>
      </c>
    </row>
    <row r="342" spans="1:68" ht="36" customHeight="1">
      <c r="A342" s="105"/>
      <c r="C342" s="90" t="s">
        <v>105</v>
      </c>
      <c r="D342" s="469" t="s">
        <v>511</v>
      </c>
      <c r="E342" s="470"/>
      <c r="F342" s="470"/>
      <c r="G342" s="470"/>
      <c r="H342" s="470"/>
      <c r="I342" s="470"/>
      <c r="J342" s="471"/>
      <c r="K342" s="455"/>
      <c r="L342" s="456"/>
      <c r="M342" s="455"/>
      <c r="N342" s="456"/>
      <c r="O342" s="455"/>
      <c r="P342" s="456"/>
      <c r="Q342" s="272"/>
      <c r="R342" s="272"/>
      <c r="S342" s="272"/>
      <c r="T342" s="272"/>
      <c r="U342" s="272"/>
      <c r="V342" s="272"/>
      <c r="W342" s="272"/>
      <c r="X342" s="272"/>
      <c r="Y342" s="272"/>
      <c r="Z342" s="272"/>
      <c r="AA342" s="272"/>
      <c r="AB342" s="272"/>
      <c r="AC342" s="272"/>
      <c r="AD342" s="272"/>
      <c r="AG342" s="93">
        <f>K342</f>
        <v>0</v>
      </c>
      <c r="AH342" s="92">
        <f>IF(COUNTIF(M342:P342,"NA")=2,"NA",SUM(M342:P342))</f>
        <v>0</v>
      </c>
      <c r="AI342" s="92">
        <f>COUNTIF(M342:P342, "NS")</f>
        <v>0</v>
      </c>
      <c r="AJ342" s="92">
        <f>IF($AG$340 = $AH$340, 0, IF(OR(AND(AG342 = 0, AI342 &gt; 0), AND(AG342 = "NS", AH342 &gt; 0), AND(AG342 = "NS", AI342 = 0, AH342 =0), AND(AG342="NA", AH342&lt;&gt;"NA")), 1, IF(OR(AND(AG342 &gt; 0, AI342 = 2), AND(AG342 = "NS", AI342 = 2), AND(AG342 = "NS", AH342 = 0, AI342 &gt; 0), AG342 = AH342), 0, 1)))</f>
        <v>0</v>
      </c>
      <c r="AK342" s="98">
        <f>IF(M342="",0,M342)</f>
        <v>0</v>
      </c>
      <c r="AL342" s="99">
        <f>IF(COUNTIF(Q342,"NA")+COUNTIF(S342,"NA")+COUNTIF(U342,"NA")+COUNTIF(W342,"NA")+COUNTIF(Y342,"NA")+COUNTIF(AA342,"NA")+COUNTIF(AC342,"NA")=COUNTA($Q$171,$S$171,$U$171,$W$171,$Y$171,$AA$171,$AC$171),"NA",SUM(Q342,S342,U342,W342,Y342,AA342,AC342))</f>
        <v>0</v>
      </c>
      <c r="AM342" s="99">
        <f>COUNTIF(Q342, "NS")+COUNTIF(S342, "NS")+COUNTIF(U342, "NS")+COUNTIF(W342, "NS")+COUNTIF(Y342, "NS")+COUNTIF(AA342, "NS")+COUNTIF(AC342, "NS")</f>
        <v>0</v>
      </c>
      <c r="AN342" s="100">
        <f>IF($AG$340=$AH$340, 0, IF(OR(AND(AK342 =0, AM342 &gt;0), AND(AK342 ="NS", AL342&gt;0), AND(AK342 ="NS", AL342 =0, AM342=0), AND(AK342="NA", AL342&lt;&gt;"NA") ), 1, IF(OR(AND(AM342&gt;=2, AL342&lt;AK342), AND(AK342="NS", AL342=0, AM342&gt;0), AL342=AK342 ), 0, 1)))</f>
        <v>0</v>
      </c>
      <c r="AO342" s="98">
        <f>IF(O342="",0,O342)</f>
        <v>0</v>
      </c>
      <c r="AP342" s="99">
        <f>IF(COUNTIF(R342,"NA")+COUNTIF(T342,"NA")+COUNTIF(V342,"NA")+COUNTIF(X342,"NA")+COUNTIF(Z342,"NA")+COUNTIF(AB342,"NA")+COUNTIF(AD342,"NA")=COUNTA($R$171,$T$171,$V$171,$X$171,$Z$171,$AB$171,$AD$171),"NA",SUM(R342,T342,V342,X342,Z342,AB342,AD342))</f>
        <v>0</v>
      </c>
      <c r="AQ342" s="99">
        <f>COUNTIF(R342, "NS")+COUNTIF(T342, "NS")+COUNTIF(V342, "NS")+COUNTIF(X342, "NS")+COUNTIF(Z342, "NS")+COUNTIF(AB342, "NS")+COUNTIF(AD342, "NS")</f>
        <v>0</v>
      </c>
      <c r="AR342" s="100">
        <f>IF($AG$340=$AH$340, 0, IF(OR(AND(AO342 =0, AQ342 &gt;0), AND(AO342 ="NS", AP342&gt;0), AND(AO342 ="NS", AP342 =0, AQ342=0), AND(AO342="NA", AP342&lt;&gt;"NA") ), 1, IF(OR(AND(AQ342&gt;=2, AP342&lt;AO342), AND(AO342="NS", AP342=0, AQ342&gt;0), AP342=AO342 ), 0, 1)))</f>
        <v>0</v>
      </c>
      <c r="AT342" s="93" t="s">
        <v>949</v>
      </c>
      <c r="AU342" s="99">
        <f>IF(AND(COUNTA(Q342:Q352)&lt;&gt;0,COUNTIF(Q342:Q352,"NA")=COUNTA(Q342:Q352)),"NA",SUM(Q342:Q352))</f>
        <v>0</v>
      </c>
      <c r="AV342" s="99">
        <f>IF(AND(COUNTA(R342:R352)&lt;&gt;0,COUNTIF(R342:R352,"NA")=COUNTA(R342:R352)),"NA",SUM(R342:R352))</f>
        <v>0</v>
      </c>
      <c r="AW342" s="99">
        <f>IF(AND(COUNTA(S342:S352)&lt;&gt;0,COUNTIF(S342:S352,"NA")=COUNTA(S342:S352)),"NA",SUM(S342:S352))</f>
        <v>0</v>
      </c>
      <c r="AX342" s="99">
        <f>IF(AND(COUNTA(T342:T352)&lt;&gt;0,COUNTIF(T342:T352,"NA")=COUNTA(T342:T352)),"NA",SUM(T342:T352))</f>
        <v>0</v>
      </c>
      <c r="AY342" s="99">
        <f>IF(AND(COUNTA(U342:U352)&lt;&gt;0,COUNTIF(U342:U352,"NA")=COUNTA(U342:U352)),"NA",SUM(U342:U352))</f>
        <v>0</v>
      </c>
      <c r="AZ342" s="99">
        <f t="shared" ref="AZ342:BH342" si="108">IF(AND(COUNTA(V342:V352)&lt;&gt;0,COUNTIF(V342:V352,"NA")=COUNTA(V342:V352)),"NA",SUM(V342:V352))</f>
        <v>0</v>
      </c>
      <c r="BA342" s="99">
        <f t="shared" si="108"/>
        <v>0</v>
      </c>
      <c r="BB342" s="99">
        <f t="shared" si="108"/>
        <v>0</v>
      </c>
      <c r="BC342" s="99">
        <f t="shared" si="108"/>
        <v>0</v>
      </c>
      <c r="BD342" s="99">
        <f t="shared" si="108"/>
        <v>0</v>
      </c>
      <c r="BE342" s="99">
        <f t="shared" si="108"/>
        <v>0</v>
      </c>
      <c r="BF342" s="99">
        <f t="shared" si="108"/>
        <v>0</v>
      </c>
      <c r="BG342" s="99">
        <f t="shared" si="108"/>
        <v>0</v>
      </c>
      <c r="BH342" s="99">
        <f t="shared" si="108"/>
        <v>0</v>
      </c>
    </row>
    <row r="343" spans="1:68" ht="24.05" customHeight="1">
      <c r="A343" s="105"/>
      <c r="C343" s="45" t="s">
        <v>107</v>
      </c>
      <c r="D343" s="469" t="s">
        <v>512</v>
      </c>
      <c r="E343" s="470"/>
      <c r="F343" s="470"/>
      <c r="G343" s="470"/>
      <c r="H343" s="470"/>
      <c r="I343" s="470"/>
      <c r="J343" s="471"/>
      <c r="K343" s="455"/>
      <c r="L343" s="456"/>
      <c r="M343" s="455"/>
      <c r="N343" s="456"/>
      <c r="O343" s="455"/>
      <c r="P343" s="456"/>
      <c r="Q343" s="272"/>
      <c r="R343" s="272"/>
      <c r="S343" s="272"/>
      <c r="T343" s="272"/>
      <c r="U343" s="272"/>
      <c r="V343" s="272"/>
      <c r="W343" s="272"/>
      <c r="X343" s="272"/>
      <c r="Y343" s="272"/>
      <c r="Z343" s="272"/>
      <c r="AA343" s="272"/>
      <c r="AB343" s="272"/>
      <c r="AC343" s="272"/>
      <c r="AD343" s="272"/>
      <c r="AG343" s="93">
        <f t="shared" ref="AG343:AG352" si="109">K343</f>
        <v>0</v>
      </c>
      <c r="AH343" s="92">
        <f t="shared" ref="AH343:AH352" si="110">IF(COUNTIF(M343:P343,"NA")=2,"NA",SUM(M343:P343))</f>
        <v>0</v>
      </c>
      <c r="AI343" s="92">
        <f t="shared" ref="AI343:AI352" si="111">COUNTIF(M343:P343, "NS")</f>
        <v>0</v>
      </c>
      <c r="AJ343" s="92">
        <f t="shared" ref="AJ343:AJ352" si="112">IF($AG$340 = $AH$340, 0, IF(OR(AND(AG343 = 0, AI343 &gt; 0), AND(AG343 = "NS", AH343 &gt; 0), AND(AG343 = "NS", AI343 = 0, AH343 =0), AND(AG343="NA", AH343&lt;&gt;"NA")), 1, IF(OR(AND(AG343 &gt; 0, AI343 = 2), AND(AG343 = "NS", AI343 = 2), AND(AG343 = "NS", AH343 = 0, AI343 &gt; 0), AG343 = AH343), 0, 1)))</f>
        <v>0</v>
      </c>
      <c r="AK343" s="98">
        <f t="shared" ref="AK343:AK352" si="113">IF(M343="",0,M343)</f>
        <v>0</v>
      </c>
      <c r="AL343" s="99">
        <f t="shared" ref="AL343:AL352" si="114">IF(COUNTIF(Q343,"NA")+COUNTIF(S343,"NA")+COUNTIF(U343,"NA")+COUNTIF(W343,"NA")+COUNTIF(Y343,"NA")+COUNTIF(AA343,"NA")+COUNTIF(AC343,"NA")=COUNTA($Q$171,$S$171,$U$171,$W$171,$Y$171,$AA$171,$AC$171),"NA",SUM(Q343,S343,U343,W343,Y343,AA343,AC343))</f>
        <v>0</v>
      </c>
      <c r="AM343" s="99">
        <f t="shared" ref="AM343:AM352" si="115">COUNTIF(Q343, "NS")+COUNTIF(S343, "NS")+COUNTIF(U343, "NS")+COUNTIF(W343, "NS")+COUNTIF(Y343, "NS")+COUNTIF(AA343, "NS")+COUNTIF(AC343, "NS")</f>
        <v>0</v>
      </c>
      <c r="AN343" s="100">
        <f t="shared" ref="AN343:AN352" si="116">IF($AG$340=$AH$340, 0, IF(OR(AND(AK343 =0, AM343 &gt;0), AND(AK343 ="NS", AL343&gt;0), AND(AK343 ="NS", AL343 =0, AM343=0), AND(AK343="NA", AL343&lt;&gt;"NA") ), 1, IF(OR(AND(AM343&gt;=2, AL343&lt;AK343), AND(AK343="NS", AL343=0, AM343&gt;0), AL343=AK343 ), 0, 1)))</f>
        <v>0</v>
      </c>
      <c r="AO343" s="98">
        <f t="shared" ref="AO343:AO352" si="117">IF(O343="",0,O343)</f>
        <v>0</v>
      </c>
      <c r="AP343" s="99">
        <f t="shared" ref="AP343:AP352" si="118">IF(COUNTIF(R343,"NA")+COUNTIF(T343,"NA")+COUNTIF(V343,"NA")+COUNTIF(X343,"NA")+COUNTIF(Z343,"NA")+COUNTIF(AB343,"NA")+COUNTIF(AD343,"NA")=COUNTA($R$171,$T$171,$V$171,$X$171,$Z$171,$AB$171,$AD$171),"NA",SUM(R343,T343,V343,X343,Z343,AB343,AD343))</f>
        <v>0</v>
      </c>
      <c r="AQ343" s="99">
        <f t="shared" ref="AQ343:AQ352" si="119">COUNTIF(R343, "NS")+COUNTIF(T343, "NS")+COUNTIF(V343, "NS")+COUNTIF(X343, "NS")+COUNTIF(Z343, "NS")+COUNTIF(AB343, "NS")+COUNTIF(AD343, "NS")</f>
        <v>0</v>
      </c>
      <c r="AR343" s="100">
        <f t="shared" ref="AR343:AR352" si="120">IF($AG$340=$AH$340, 0, IF(OR(AND(AO343 =0, AQ343 &gt;0), AND(AO343 ="NS", AP343&gt;0), AND(AO343 ="NS", AP343 =0, AQ343=0), AND(AO343="NA", AP343&lt;&gt;"NA") ), 1, IF(OR(AND(AQ343&gt;=2, AP343&lt;AO343), AND(AO343="NS", AP343=0, AQ343&gt;0), AP343=AO343 ), 0, 1)))</f>
        <v>0</v>
      </c>
      <c r="AT343" s="93" t="s">
        <v>948</v>
      </c>
      <c r="AU343" s="99">
        <f>COUNTIF(Q342:Q352, "NS")</f>
        <v>0</v>
      </c>
      <c r="AV343" s="99">
        <f>COUNTIF(R342:R352, "NS")</f>
        <v>0</v>
      </c>
      <c r="AW343" s="99">
        <f>COUNTIF(S342:S352, "NS")</f>
        <v>0</v>
      </c>
      <c r="AX343" s="99">
        <f>COUNTIF(T342:T352, "NS")</f>
        <v>0</v>
      </c>
      <c r="AY343" s="99">
        <f t="shared" ref="AY343:BH343" si="121">COUNTIF(U342:U352, "NS")</f>
        <v>0</v>
      </c>
      <c r="AZ343" s="99">
        <f t="shared" si="121"/>
        <v>0</v>
      </c>
      <c r="BA343" s="99">
        <f t="shared" si="121"/>
        <v>0</v>
      </c>
      <c r="BB343" s="99">
        <f>COUNTIF(X342:X352, "NS")</f>
        <v>0</v>
      </c>
      <c r="BC343" s="99">
        <f t="shared" si="121"/>
        <v>0</v>
      </c>
      <c r="BD343" s="99">
        <f>COUNTIF(Z342:Z352, "NS")</f>
        <v>0</v>
      </c>
      <c r="BE343" s="99">
        <f t="shared" si="121"/>
        <v>0</v>
      </c>
      <c r="BF343" s="99">
        <f>COUNTIF(AB342:AB352, "NS")</f>
        <v>0</v>
      </c>
      <c r="BG343" s="99">
        <f t="shared" si="121"/>
        <v>0</v>
      </c>
      <c r="BH343" s="99">
        <f t="shared" si="121"/>
        <v>0</v>
      </c>
    </row>
    <row r="344" spans="1:68" ht="36" customHeight="1">
      <c r="A344" s="105"/>
      <c r="C344" s="45" t="s">
        <v>115</v>
      </c>
      <c r="D344" s="469" t="s">
        <v>513</v>
      </c>
      <c r="E344" s="470"/>
      <c r="F344" s="470"/>
      <c r="G344" s="470"/>
      <c r="H344" s="470"/>
      <c r="I344" s="470"/>
      <c r="J344" s="471"/>
      <c r="K344" s="455"/>
      <c r="L344" s="456"/>
      <c r="M344" s="455"/>
      <c r="N344" s="456"/>
      <c r="O344" s="455"/>
      <c r="P344" s="456"/>
      <c r="Q344" s="272"/>
      <c r="R344" s="272"/>
      <c r="S344" s="272"/>
      <c r="T344" s="272"/>
      <c r="U344" s="272"/>
      <c r="V344" s="272"/>
      <c r="W344" s="272"/>
      <c r="X344" s="272"/>
      <c r="Y344" s="272"/>
      <c r="Z344" s="272"/>
      <c r="AA344" s="272"/>
      <c r="AB344" s="272"/>
      <c r="AC344" s="272"/>
      <c r="AD344" s="272"/>
      <c r="AG344" s="93">
        <f t="shared" si="109"/>
        <v>0</v>
      </c>
      <c r="AH344" s="92">
        <f t="shared" si="110"/>
        <v>0</v>
      </c>
      <c r="AI344" s="92">
        <f t="shared" si="111"/>
        <v>0</v>
      </c>
      <c r="AJ344" s="92">
        <f t="shared" si="112"/>
        <v>0</v>
      </c>
      <c r="AK344" s="98">
        <f t="shared" si="113"/>
        <v>0</v>
      </c>
      <c r="AL344" s="99">
        <f t="shared" si="114"/>
        <v>0</v>
      </c>
      <c r="AM344" s="99">
        <f t="shared" si="115"/>
        <v>0</v>
      </c>
      <c r="AN344" s="100">
        <f t="shared" si="116"/>
        <v>0</v>
      </c>
      <c r="AO344" s="98">
        <f t="shared" si="117"/>
        <v>0</v>
      </c>
      <c r="AP344" s="99">
        <f t="shared" si="118"/>
        <v>0</v>
      </c>
      <c r="AQ344" s="99">
        <f t="shared" si="119"/>
        <v>0</v>
      </c>
      <c r="AR344" s="100">
        <f t="shared" si="120"/>
        <v>0</v>
      </c>
      <c r="AT344" s="93" t="s">
        <v>944</v>
      </c>
      <c r="AU344" s="116">
        <f t="shared" ref="AU344:BH344" si="122">IF($AG$340=$AH$340, 0, IF(OR(AND(AU341 =0, AU343 &gt;0), AND(AU341 ="NS", AU342&gt;0), AND(AU341 ="NS", AU342 =0, AU343=0), AND(AU341="NA", AU342&lt;&gt;"NA"), AND(AU341&lt;&gt;"NA", AU342="NA")  ), 1, IF(OR(AND(AU343&gt;=2, AU342&lt;AU341), AND(AU341="NS", AU342=0, AU343&gt;0), AU342=AU341 ), 0, 1)))</f>
        <v>0</v>
      </c>
      <c r="AV344" s="116">
        <f t="shared" si="122"/>
        <v>0</v>
      </c>
      <c r="AW344" s="116">
        <f t="shared" si="122"/>
        <v>0</v>
      </c>
      <c r="AX344" s="116">
        <f t="shared" si="122"/>
        <v>0</v>
      </c>
      <c r="AY344" s="116">
        <f t="shared" si="122"/>
        <v>0</v>
      </c>
      <c r="AZ344" s="116">
        <f>IF($AG$340=$AH$340, 0, IF(OR(AND(AZ341 =0, AZ343 &gt;0), AND(AZ341 ="NS", AZ342&gt;0), AND(AZ341 ="NS", AZ342 =0, AZ343=0), AND(AZ341="NA", AZ342&lt;&gt;"NA"), AND(AZ341&lt;&gt;"NA", AZ342="NA")  ), 1, IF(OR(AND(AZ343&gt;=2, AZ342&lt;AZ341), AND(AZ341="NS", AZ342=0, AZ343&gt;0), AZ342=AZ341 ), 0, 1)))</f>
        <v>0</v>
      </c>
      <c r="BA344" s="116">
        <f t="shared" si="122"/>
        <v>0</v>
      </c>
      <c r="BB344" s="116">
        <f t="shared" si="122"/>
        <v>0</v>
      </c>
      <c r="BC344" s="116">
        <f t="shared" si="122"/>
        <v>0</v>
      </c>
      <c r="BD344" s="116">
        <f t="shared" si="122"/>
        <v>0</v>
      </c>
      <c r="BE344" s="116">
        <f t="shared" si="122"/>
        <v>0</v>
      </c>
      <c r="BF344" s="116">
        <f t="shared" si="122"/>
        <v>0</v>
      </c>
      <c r="BG344" s="116">
        <f t="shared" si="122"/>
        <v>0</v>
      </c>
      <c r="BH344" s="116">
        <f t="shared" si="122"/>
        <v>0</v>
      </c>
      <c r="BI344" s="128">
        <f>SUM(AU344:BH344)</f>
        <v>0</v>
      </c>
    </row>
    <row r="345" spans="1:68" ht="60.05" customHeight="1">
      <c r="A345" s="105"/>
      <c r="C345" s="45" t="s">
        <v>117</v>
      </c>
      <c r="D345" s="469" t="s">
        <v>514</v>
      </c>
      <c r="E345" s="470"/>
      <c r="F345" s="470"/>
      <c r="G345" s="470"/>
      <c r="H345" s="470"/>
      <c r="I345" s="470"/>
      <c r="J345" s="471"/>
      <c r="K345" s="455"/>
      <c r="L345" s="456"/>
      <c r="M345" s="455"/>
      <c r="N345" s="456"/>
      <c r="O345" s="455"/>
      <c r="P345" s="456"/>
      <c r="Q345" s="272"/>
      <c r="R345" s="272"/>
      <c r="S345" s="272"/>
      <c r="T345" s="272"/>
      <c r="U345" s="272"/>
      <c r="V345" s="272"/>
      <c r="W345" s="272"/>
      <c r="X345" s="272"/>
      <c r="Y345" s="272"/>
      <c r="Z345" s="272"/>
      <c r="AA345" s="272"/>
      <c r="AB345" s="272"/>
      <c r="AC345" s="272"/>
      <c r="AD345" s="272"/>
      <c r="AG345" s="93">
        <f t="shared" si="109"/>
        <v>0</v>
      </c>
      <c r="AH345" s="92">
        <f t="shared" si="110"/>
        <v>0</v>
      </c>
      <c r="AI345" s="92">
        <f t="shared" si="111"/>
        <v>0</v>
      </c>
      <c r="AJ345" s="92">
        <f t="shared" si="112"/>
        <v>0</v>
      </c>
      <c r="AK345" s="98">
        <f t="shared" si="113"/>
        <v>0</v>
      </c>
      <c r="AL345" s="99">
        <f t="shared" si="114"/>
        <v>0</v>
      </c>
      <c r="AM345" s="99">
        <f t="shared" si="115"/>
        <v>0</v>
      </c>
      <c r="AN345" s="100">
        <f t="shared" si="116"/>
        <v>0</v>
      </c>
      <c r="AO345" s="98">
        <f t="shared" si="117"/>
        <v>0</v>
      </c>
      <c r="AP345" s="99">
        <f t="shared" si="118"/>
        <v>0</v>
      </c>
      <c r="AQ345" s="99">
        <f t="shared" si="119"/>
        <v>0</v>
      </c>
      <c r="AR345" s="100">
        <f t="shared" si="120"/>
        <v>0</v>
      </c>
    </row>
    <row r="346" spans="1:68" ht="24.05" customHeight="1">
      <c r="A346" s="105"/>
      <c r="C346" s="45" t="s">
        <v>119</v>
      </c>
      <c r="D346" s="469" t="s">
        <v>515</v>
      </c>
      <c r="E346" s="470"/>
      <c r="F346" s="470"/>
      <c r="G346" s="470"/>
      <c r="H346" s="470"/>
      <c r="I346" s="470"/>
      <c r="J346" s="471"/>
      <c r="K346" s="455"/>
      <c r="L346" s="456"/>
      <c r="M346" s="455"/>
      <c r="N346" s="456"/>
      <c r="O346" s="455"/>
      <c r="P346" s="456"/>
      <c r="Q346" s="272"/>
      <c r="R346" s="272"/>
      <c r="S346" s="272"/>
      <c r="T346" s="272"/>
      <c r="U346" s="272"/>
      <c r="V346" s="272"/>
      <c r="W346" s="272"/>
      <c r="X346" s="272"/>
      <c r="Y346" s="272"/>
      <c r="Z346" s="272"/>
      <c r="AA346" s="272"/>
      <c r="AB346" s="272"/>
      <c r="AC346" s="272"/>
      <c r="AD346" s="272"/>
      <c r="AG346" s="93">
        <f t="shared" si="109"/>
        <v>0</v>
      </c>
      <c r="AH346" s="92">
        <f t="shared" si="110"/>
        <v>0</v>
      </c>
      <c r="AI346" s="92">
        <f t="shared" si="111"/>
        <v>0</v>
      </c>
      <c r="AJ346" s="92">
        <f t="shared" si="112"/>
        <v>0</v>
      </c>
      <c r="AK346" s="98">
        <f t="shared" si="113"/>
        <v>0</v>
      </c>
      <c r="AL346" s="99">
        <f t="shared" si="114"/>
        <v>0</v>
      </c>
      <c r="AM346" s="99">
        <f t="shared" si="115"/>
        <v>0</v>
      </c>
      <c r="AN346" s="100">
        <f t="shared" si="116"/>
        <v>0</v>
      </c>
      <c r="AO346" s="98">
        <f t="shared" si="117"/>
        <v>0</v>
      </c>
      <c r="AP346" s="99">
        <f t="shared" si="118"/>
        <v>0</v>
      </c>
      <c r="AQ346" s="99">
        <f t="shared" si="119"/>
        <v>0</v>
      </c>
      <c r="AR346" s="100">
        <f t="shared" si="120"/>
        <v>0</v>
      </c>
    </row>
    <row r="347" spans="1:68" ht="36" customHeight="1">
      <c r="A347" s="105"/>
      <c r="C347" s="45" t="s">
        <v>127</v>
      </c>
      <c r="D347" s="469" t="s">
        <v>516</v>
      </c>
      <c r="E347" s="470"/>
      <c r="F347" s="470"/>
      <c r="G347" s="470"/>
      <c r="H347" s="470"/>
      <c r="I347" s="470"/>
      <c r="J347" s="471"/>
      <c r="K347" s="455"/>
      <c r="L347" s="456"/>
      <c r="M347" s="455"/>
      <c r="N347" s="456"/>
      <c r="O347" s="455"/>
      <c r="P347" s="456"/>
      <c r="Q347" s="272"/>
      <c r="R347" s="272"/>
      <c r="S347" s="272"/>
      <c r="T347" s="272"/>
      <c r="U347" s="272"/>
      <c r="V347" s="272"/>
      <c r="W347" s="272"/>
      <c r="X347" s="272"/>
      <c r="Y347" s="272"/>
      <c r="Z347" s="272"/>
      <c r="AA347" s="272"/>
      <c r="AB347" s="272"/>
      <c r="AC347" s="272"/>
      <c r="AD347" s="272"/>
      <c r="AG347" s="93">
        <f t="shared" si="109"/>
        <v>0</v>
      </c>
      <c r="AH347" s="92">
        <f t="shared" si="110"/>
        <v>0</v>
      </c>
      <c r="AI347" s="92">
        <f t="shared" si="111"/>
        <v>0</v>
      </c>
      <c r="AJ347" s="92">
        <f t="shared" si="112"/>
        <v>0</v>
      </c>
      <c r="AK347" s="98">
        <f t="shared" si="113"/>
        <v>0</v>
      </c>
      <c r="AL347" s="99">
        <f t="shared" si="114"/>
        <v>0</v>
      </c>
      <c r="AM347" s="99">
        <f t="shared" si="115"/>
        <v>0</v>
      </c>
      <c r="AN347" s="100">
        <f t="shared" si="116"/>
        <v>0</v>
      </c>
      <c r="AO347" s="98">
        <f t="shared" si="117"/>
        <v>0</v>
      </c>
      <c r="AP347" s="99">
        <f t="shared" si="118"/>
        <v>0</v>
      </c>
      <c r="AQ347" s="99">
        <f t="shared" si="119"/>
        <v>0</v>
      </c>
      <c r="AR347" s="100">
        <f t="shared" si="120"/>
        <v>0</v>
      </c>
      <c r="AT347" s="93" t="s">
        <v>993</v>
      </c>
      <c r="AU347" s="214" t="s">
        <v>994</v>
      </c>
      <c r="AV347" s="214">
        <f>COUNTA(K342:K350,K352)</f>
        <v>0</v>
      </c>
      <c r="AW347" s="214">
        <f t="shared" ref="AW347:BO347" si="123">COUNTA(L342:L350,L352)</f>
        <v>0</v>
      </c>
      <c r="AX347" s="214">
        <f t="shared" si="123"/>
        <v>0</v>
      </c>
      <c r="AY347" s="214">
        <f t="shared" si="123"/>
        <v>0</v>
      </c>
      <c r="AZ347" s="214">
        <f t="shared" si="123"/>
        <v>0</v>
      </c>
      <c r="BA347" s="214">
        <f t="shared" si="123"/>
        <v>0</v>
      </c>
      <c r="BB347" s="214">
        <f t="shared" si="123"/>
        <v>0</v>
      </c>
      <c r="BC347" s="214">
        <f t="shared" si="123"/>
        <v>0</v>
      </c>
      <c r="BD347" s="214">
        <f t="shared" si="123"/>
        <v>0</v>
      </c>
      <c r="BE347" s="214">
        <f t="shared" si="123"/>
        <v>0</v>
      </c>
      <c r="BF347" s="214">
        <f t="shared" si="123"/>
        <v>0</v>
      </c>
      <c r="BG347" s="214">
        <f t="shared" si="123"/>
        <v>0</v>
      </c>
      <c r="BH347" s="214">
        <f t="shared" si="123"/>
        <v>0</v>
      </c>
      <c r="BI347" s="214">
        <f t="shared" si="123"/>
        <v>0</v>
      </c>
      <c r="BJ347" s="214">
        <f t="shared" si="123"/>
        <v>0</v>
      </c>
      <c r="BK347" s="214">
        <f t="shared" si="123"/>
        <v>0</v>
      </c>
      <c r="BL347" s="214">
        <f t="shared" si="123"/>
        <v>0</v>
      </c>
      <c r="BM347" s="214">
        <f t="shared" si="123"/>
        <v>0</v>
      </c>
      <c r="BN347" s="214">
        <f t="shared" si="123"/>
        <v>0</v>
      </c>
      <c r="BO347" s="214">
        <f t="shared" si="123"/>
        <v>0</v>
      </c>
    </row>
    <row r="348" spans="1:68" ht="24.05" customHeight="1">
      <c r="A348" s="105"/>
      <c r="C348" s="45" t="s">
        <v>129</v>
      </c>
      <c r="D348" s="469" t="s">
        <v>517</v>
      </c>
      <c r="E348" s="470"/>
      <c r="F348" s="470"/>
      <c r="G348" s="470"/>
      <c r="H348" s="470"/>
      <c r="I348" s="470"/>
      <c r="J348" s="471"/>
      <c r="K348" s="455"/>
      <c r="L348" s="456"/>
      <c r="M348" s="455"/>
      <c r="N348" s="456"/>
      <c r="O348" s="455"/>
      <c r="P348" s="456"/>
      <c r="Q348" s="272"/>
      <c r="R348" s="272"/>
      <c r="S348" s="272"/>
      <c r="T348" s="272"/>
      <c r="U348" s="272"/>
      <c r="V348" s="272"/>
      <c r="W348" s="272"/>
      <c r="X348" s="272"/>
      <c r="Y348" s="272"/>
      <c r="Z348" s="272"/>
      <c r="AA348" s="272"/>
      <c r="AB348" s="272"/>
      <c r="AC348" s="272"/>
      <c r="AD348" s="272"/>
      <c r="AG348" s="93">
        <f t="shared" si="109"/>
        <v>0</v>
      </c>
      <c r="AH348" s="92">
        <f t="shared" si="110"/>
        <v>0</v>
      </c>
      <c r="AI348" s="92">
        <f t="shared" si="111"/>
        <v>0</v>
      </c>
      <c r="AJ348" s="92">
        <f t="shared" si="112"/>
        <v>0</v>
      </c>
      <c r="AK348" s="98">
        <f t="shared" si="113"/>
        <v>0</v>
      </c>
      <c r="AL348" s="99">
        <f t="shared" si="114"/>
        <v>0</v>
      </c>
      <c r="AM348" s="99">
        <f t="shared" si="115"/>
        <v>0</v>
      </c>
      <c r="AN348" s="100">
        <f t="shared" si="116"/>
        <v>0</v>
      </c>
      <c r="AO348" s="98">
        <f t="shared" si="117"/>
        <v>0</v>
      </c>
      <c r="AP348" s="99">
        <f t="shared" si="118"/>
        <v>0</v>
      </c>
      <c r="AQ348" s="99">
        <f t="shared" si="119"/>
        <v>0</v>
      </c>
      <c r="AR348" s="100">
        <f t="shared" si="120"/>
        <v>0</v>
      </c>
      <c r="AU348" s="214" t="s">
        <v>995</v>
      </c>
      <c r="AV348" s="215">
        <f>SUM(K342:K350,K352)</f>
        <v>0</v>
      </c>
      <c r="AW348" s="215">
        <f t="shared" ref="AW348:BO348" si="124">SUM(L342:L350,L352)</f>
        <v>0</v>
      </c>
      <c r="AX348" s="215">
        <f t="shared" si="124"/>
        <v>0</v>
      </c>
      <c r="AY348" s="215">
        <f t="shared" si="124"/>
        <v>0</v>
      </c>
      <c r="AZ348" s="215">
        <f t="shared" si="124"/>
        <v>0</v>
      </c>
      <c r="BA348" s="215">
        <f t="shared" si="124"/>
        <v>0</v>
      </c>
      <c r="BB348" s="215">
        <f t="shared" si="124"/>
        <v>0</v>
      </c>
      <c r="BC348" s="215">
        <f t="shared" si="124"/>
        <v>0</v>
      </c>
      <c r="BD348" s="215">
        <f t="shared" si="124"/>
        <v>0</v>
      </c>
      <c r="BE348" s="215">
        <f t="shared" si="124"/>
        <v>0</v>
      </c>
      <c r="BF348" s="215">
        <f t="shared" si="124"/>
        <v>0</v>
      </c>
      <c r="BG348" s="215">
        <f t="shared" si="124"/>
        <v>0</v>
      </c>
      <c r="BH348" s="215">
        <f t="shared" si="124"/>
        <v>0</v>
      </c>
      <c r="BI348" s="215">
        <f t="shared" si="124"/>
        <v>0</v>
      </c>
      <c r="BJ348" s="215">
        <f t="shared" si="124"/>
        <v>0</v>
      </c>
      <c r="BK348" s="215">
        <f t="shared" si="124"/>
        <v>0</v>
      </c>
      <c r="BL348" s="215">
        <f t="shared" si="124"/>
        <v>0</v>
      </c>
      <c r="BM348" s="215">
        <f t="shared" si="124"/>
        <v>0</v>
      </c>
      <c r="BN348" s="215">
        <f t="shared" si="124"/>
        <v>0</v>
      </c>
      <c r="BO348" s="215">
        <f t="shared" si="124"/>
        <v>0</v>
      </c>
    </row>
    <row r="349" spans="1:68" ht="72" customHeight="1">
      <c r="A349" s="105"/>
      <c r="C349" s="45" t="s">
        <v>131</v>
      </c>
      <c r="D349" s="469" t="s">
        <v>518</v>
      </c>
      <c r="E349" s="470"/>
      <c r="F349" s="470"/>
      <c r="G349" s="470"/>
      <c r="H349" s="470"/>
      <c r="I349" s="470"/>
      <c r="J349" s="471"/>
      <c r="K349" s="455"/>
      <c r="L349" s="456"/>
      <c r="M349" s="455"/>
      <c r="N349" s="456"/>
      <c r="O349" s="455"/>
      <c r="P349" s="456"/>
      <c r="Q349" s="272"/>
      <c r="R349" s="272"/>
      <c r="S349" s="272"/>
      <c r="T349" s="272"/>
      <c r="U349" s="272"/>
      <c r="V349" s="272"/>
      <c r="W349" s="272"/>
      <c r="X349" s="272"/>
      <c r="Y349" s="272"/>
      <c r="Z349" s="272"/>
      <c r="AA349" s="272"/>
      <c r="AB349" s="272"/>
      <c r="AC349" s="272"/>
      <c r="AD349" s="272"/>
      <c r="AG349" s="93">
        <f t="shared" si="109"/>
        <v>0</v>
      </c>
      <c r="AH349" s="92">
        <f t="shared" si="110"/>
        <v>0</v>
      </c>
      <c r="AI349" s="92">
        <f t="shared" si="111"/>
        <v>0</v>
      </c>
      <c r="AJ349" s="92">
        <f t="shared" si="112"/>
        <v>0</v>
      </c>
      <c r="AK349" s="98">
        <f t="shared" si="113"/>
        <v>0</v>
      </c>
      <c r="AL349" s="99">
        <f t="shared" si="114"/>
        <v>0</v>
      </c>
      <c r="AM349" s="99">
        <f t="shared" si="115"/>
        <v>0</v>
      </c>
      <c r="AN349" s="100">
        <f t="shared" si="116"/>
        <v>0</v>
      </c>
      <c r="AO349" s="98">
        <f t="shared" si="117"/>
        <v>0</v>
      </c>
      <c r="AP349" s="99">
        <f t="shared" si="118"/>
        <v>0</v>
      </c>
      <c r="AQ349" s="99">
        <f t="shared" si="119"/>
        <v>0</v>
      </c>
      <c r="AR349" s="100">
        <f t="shared" si="120"/>
        <v>0</v>
      </c>
      <c r="AU349" s="214" t="s">
        <v>996</v>
      </c>
      <c r="AV349" s="214">
        <f t="shared" ref="AV349:BE349" si="125">COUNTIF(K342:K350,"ns")+COUNTIF(K352,"ns")</f>
        <v>0</v>
      </c>
      <c r="AW349" s="214">
        <f t="shared" si="125"/>
        <v>0</v>
      </c>
      <c r="AX349" s="214">
        <f t="shared" si="125"/>
        <v>0</v>
      </c>
      <c r="AY349" s="214">
        <f t="shared" si="125"/>
        <v>0</v>
      </c>
      <c r="AZ349" s="214">
        <f t="shared" si="125"/>
        <v>0</v>
      </c>
      <c r="BA349" s="214">
        <f t="shared" si="125"/>
        <v>0</v>
      </c>
      <c r="BB349" s="214">
        <f t="shared" si="125"/>
        <v>0</v>
      </c>
      <c r="BC349" s="214">
        <f t="shared" si="125"/>
        <v>0</v>
      </c>
      <c r="BD349" s="214">
        <f t="shared" si="125"/>
        <v>0</v>
      </c>
      <c r="BE349" s="214">
        <f t="shared" si="125"/>
        <v>0</v>
      </c>
      <c r="BF349" s="214">
        <f t="shared" ref="BF349:BO349" si="126">COUNTIF(U342:U350,"ns")+COUNTIF(U352,"ns")</f>
        <v>0</v>
      </c>
      <c r="BG349" s="214">
        <f t="shared" si="126"/>
        <v>0</v>
      </c>
      <c r="BH349" s="214">
        <f t="shared" si="126"/>
        <v>0</v>
      </c>
      <c r="BI349" s="214">
        <f t="shared" si="126"/>
        <v>0</v>
      </c>
      <c r="BJ349" s="214">
        <f>COUNTIF(Y342:Y350,"ns")+COUNTIF(Y352,"ns")</f>
        <v>0</v>
      </c>
      <c r="BK349" s="214">
        <f t="shared" si="126"/>
        <v>0</v>
      </c>
      <c r="BL349" s="214">
        <f t="shared" si="126"/>
        <v>0</v>
      </c>
      <c r="BM349" s="214">
        <f t="shared" si="126"/>
        <v>0</v>
      </c>
      <c r="BN349" s="214">
        <f>COUNTIF(AC342:AC350,"ns")+COUNTIF(AC352,"ns")</f>
        <v>0</v>
      </c>
      <c r="BO349" s="214">
        <f t="shared" si="126"/>
        <v>0</v>
      </c>
    </row>
    <row r="350" spans="1:68" ht="15.05" customHeight="1">
      <c r="A350" s="105"/>
      <c r="C350" s="45" t="s">
        <v>133</v>
      </c>
      <c r="D350" s="469" t="s">
        <v>320</v>
      </c>
      <c r="E350" s="470"/>
      <c r="F350" s="470"/>
      <c r="G350" s="470"/>
      <c r="H350" s="470"/>
      <c r="I350" s="470"/>
      <c r="J350" s="471"/>
      <c r="K350" s="455"/>
      <c r="L350" s="456"/>
      <c r="M350" s="455"/>
      <c r="N350" s="456"/>
      <c r="O350" s="455"/>
      <c r="P350" s="456"/>
      <c r="Q350" s="272"/>
      <c r="R350" s="272"/>
      <c r="S350" s="272"/>
      <c r="T350" s="272"/>
      <c r="U350" s="272"/>
      <c r="V350" s="272"/>
      <c r="W350" s="272"/>
      <c r="X350" s="272"/>
      <c r="Y350" s="272"/>
      <c r="Z350" s="272"/>
      <c r="AA350" s="272"/>
      <c r="AB350" s="272"/>
      <c r="AC350" s="272"/>
      <c r="AD350" s="272"/>
      <c r="AG350" s="93">
        <f t="shared" si="109"/>
        <v>0</v>
      </c>
      <c r="AH350" s="92">
        <f t="shared" si="110"/>
        <v>0</v>
      </c>
      <c r="AI350" s="92">
        <f t="shared" si="111"/>
        <v>0</v>
      </c>
      <c r="AJ350" s="92">
        <f t="shared" si="112"/>
        <v>0</v>
      </c>
      <c r="AK350" s="98">
        <f t="shared" si="113"/>
        <v>0</v>
      </c>
      <c r="AL350" s="99">
        <f t="shared" si="114"/>
        <v>0</v>
      </c>
      <c r="AM350" s="99">
        <f t="shared" si="115"/>
        <v>0</v>
      </c>
      <c r="AN350" s="100">
        <f t="shared" si="116"/>
        <v>0</v>
      </c>
      <c r="AO350" s="98">
        <f t="shared" si="117"/>
        <v>0</v>
      </c>
      <c r="AP350" s="99">
        <f t="shared" si="118"/>
        <v>0</v>
      </c>
      <c r="AQ350" s="99">
        <f t="shared" si="119"/>
        <v>0</v>
      </c>
      <c r="AR350" s="100">
        <f t="shared" si="120"/>
        <v>0</v>
      </c>
      <c r="AU350" s="214" t="s">
        <v>997</v>
      </c>
      <c r="AV350" s="214">
        <f>COUNTIF(K342:K350,0)+COUNTIF(K352,0)</f>
        <v>0</v>
      </c>
      <c r="AW350" s="214">
        <f t="shared" ref="AW350:BO350" si="127">COUNTIF(L342:L350,0)+COUNTIF(L352,0)</f>
        <v>0</v>
      </c>
      <c r="AX350" s="214">
        <f t="shared" si="127"/>
        <v>0</v>
      </c>
      <c r="AY350" s="214">
        <f t="shared" si="127"/>
        <v>0</v>
      </c>
      <c r="AZ350" s="214">
        <f t="shared" si="127"/>
        <v>0</v>
      </c>
      <c r="BA350" s="214">
        <f t="shared" si="127"/>
        <v>0</v>
      </c>
      <c r="BB350" s="214">
        <f t="shared" si="127"/>
        <v>0</v>
      </c>
      <c r="BC350" s="214">
        <f t="shared" si="127"/>
        <v>0</v>
      </c>
      <c r="BD350" s="214">
        <f t="shared" si="127"/>
        <v>0</v>
      </c>
      <c r="BE350" s="214">
        <f t="shared" si="127"/>
        <v>0</v>
      </c>
      <c r="BF350" s="214">
        <f t="shared" si="127"/>
        <v>0</v>
      </c>
      <c r="BG350" s="214">
        <f t="shared" si="127"/>
        <v>0</v>
      </c>
      <c r="BH350" s="214">
        <f t="shared" si="127"/>
        <v>0</v>
      </c>
      <c r="BI350" s="214">
        <f t="shared" si="127"/>
        <v>0</v>
      </c>
      <c r="BJ350" s="214">
        <f t="shared" si="127"/>
        <v>0</v>
      </c>
      <c r="BK350" s="214">
        <f t="shared" si="127"/>
        <v>0</v>
      </c>
      <c r="BL350" s="214">
        <f t="shared" si="127"/>
        <v>0</v>
      </c>
      <c r="BM350" s="214">
        <f t="shared" si="127"/>
        <v>0</v>
      </c>
      <c r="BN350" s="214">
        <f t="shared" si="127"/>
        <v>0</v>
      </c>
      <c r="BO350" s="214">
        <f t="shared" si="127"/>
        <v>0</v>
      </c>
    </row>
    <row r="351" spans="1:68" ht="15.05" customHeight="1">
      <c r="A351" s="105"/>
      <c r="C351" s="45" t="s">
        <v>156</v>
      </c>
      <c r="D351" s="469" t="s">
        <v>224</v>
      </c>
      <c r="E351" s="470"/>
      <c r="F351" s="470"/>
      <c r="G351" s="470"/>
      <c r="H351" s="470"/>
      <c r="I351" s="470"/>
      <c r="J351" s="471"/>
      <c r="K351" s="455"/>
      <c r="L351" s="456"/>
      <c r="M351" s="455"/>
      <c r="N351" s="456"/>
      <c r="O351" s="455"/>
      <c r="P351" s="456"/>
      <c r="Q351" s="272"/>
      <c r="R351" s="272"/>
      <c r="S351" s="272"/>
      <c r="T351" s="272"/>
      <c r="U351" s="272"/>
      <c r="V351" s="272"/>
      <c r="W351" s="272"/>
      <c r="X351" s="272"/>
      <c r="Y351" s="272"/>
      <c r="Z351" s="272"/>
      <c r="AA351" s="272"/>
      <c r="AB351" s="272"/>
      <c r="AC351" s="272"/>
      <c r="AD351" s="272"/>
      <c r="AG351" s="93">
        <f t="shared" si="109"/>
        <v>0</v>
      </c>
      <c r="AH351" s="92">
        <f t="shared" si="110"/>
        <v>0</v>
      </c>
      <c r="AI351" s="92">
        <f t="shared" si="111"/>
        <v>0</v>
      </c>
      <c r="AJ351" s="92">
        <f t="shared" si="112"/>
        <v>0</v>
      </c>
      <c r="AK351" s="98">
        <f t="shared" si="113"/>
        <v>0</v>
      </c>
      <c r="AL351" s="99">
        <f t="shared" si="114"/>
        <v>0</v>
      </c>
      <c r="AM351" s="99">
        <f t="shared" si="115"/>
        <v>0</v>
      </c>
      <c r="AN351" s="100">
        <f t="shared" si="116"/>
        <v>0</v>
      </c>
      <c r="AO351" s="98">
        <f t="shared" si="117"/>
        <v>0</v>
      </c>
      <c r="AP351" s="99">
        <f t="shared" si="118"/>
        <v>0</v>
      </c>
      <c r="AQ351" s="99">
        <f t="shared" si="119"/>
        <v>0</v>
      </c>
      <c r="AR351" s="100">
        <f t="shared" si="120"/>
        <v>0</v>
      </c>
      <c r="AU351" s="214" t="s">
        <v>998</v>
      </c>
      <c r="AV351" s="215">
        <f>K351</f>
        <v>0</v>
      </c>
      <c r="AW351" s="215">
        <f t="shared" ref="AW351:BO351" si="128">L351</f>
        <v>0</v>
      </c>
      <c r="AX351" s="215">
        <f t="shared" si="128"/>
        <v>0</v>
      </c>
      <c r="AY351" s="215">
        <f t="shared" si="128"/>
        <v>0</v>
      </c>
      <c r="AZ351" s="215">
        <f t="shared" si="128"/>
        <v>0</v>
      </c>
      <c r="BA351" s="215">
        <f t="shared" si="128"/>
        <v>0</v>
      </c>
      <c r="BB351" s="215">
        <f t="shared" si="128"/>
        <v>0</v>
      </c>
      <c r="BC351" s="215">
        <f t="shared" si="128"/>
        <v>0</v>
      </c>
      <c r="BD351" s="215">
        <f t="shared" si="128"/>
        <v>0</v>
      </c>
      <c r="BE351" s="215">
        <f t="shared" si="128"/>
        <v>0</v>
      </c>
      <c r="BF351" s="215">
        <f t="shared" si="128"/>
        <v>0</v>
      </c>
      <c r="BG351" s="215">
        <f t="shared" si="128"/>
        <v>0</v>
      </c>
      <c r="BH351" s="215">
        <f t="shared" si="128"/>
        <v>0</v>
      </c>
      <c r="BI351" s="215">
        <f t="shared" si="128"/>
        <v>0</v>
      </c>
      <c r="BJ351" s="215">
        <f t="shared" si="128"/>
        <v>0</v>
      </c>
      <c r="BK351" s="215">
        <f t="shared" si="128"/>
        <v>0</v>
      </c>
      <c r="BL351" s="215">
        <f t="shared" si="128"/>
        <v>0</v>
      </c>
      <c r="BM351" s="215">
        <f t="shared" si="128"/>
        <v>0</v>
      </c>
      <c r="BN351" s="215">
        <f t="shared" si="128"/>
        <v>0</v>
      </c>
      <c r="BO351" s="215">
        <f t="shared" si="128"/>
        <v>0</v>
      </c>
    </row>
    <row r="352" spans="1:68" ht="15.05" customHeight="1">
      <c r="A352" s="105"/>
      <c r="C352" s="45" t="s">
        <v>158</v>
      </c>
      <c r="D352" s="394" t="s">
        <v>519</v>
      </c>
      <c r="E352" s="394"/>
      <c r="F352" s="394"/>
      <c r="G352" s="394"/>
      <c r="H352" s="394"/>
      <c r="I352" s="394"/>
      <c r="J352" s="394"/>
      <c r="K352" s="455"/>
      <c r="L352" s="456"/>
      <c r="M352" s="455"/>
      <c r="N352" s="456"/>
      <c r="O352" s="455"/>
      <c r="P352" s="456"/>
      <c r="Q352" s="272"/>
      <c r="R352" s="272"/>
      <c r="S352" s="272"/>
      <c r="T352" s="272"/>
      <c r="U352" s="272"/>
      <c r="V352" s="272"/>
      <c r="W352" s="272"/>
      <c r="X352" s="272"/>
      <c r="Y352" s="272"/>
      <c r="Z352" s="272"/>
      <c r="AA352" s="272"/>
      <c r="AB352" s="272"/>
      <c r="AC352" s="272"/>
      <c r="AD352" s="272"/>
      <c r="AG352" s="93">
        <f t="shared" si="109"/>
        <v>0</v>
      </c>
      <c r="AH352" s="92">
        <f t="shared" si="110"/>
        <v>0</v>
      </c>
      <c r="AI352" s="92">
        <f t="shared" si="111"/>
        <v>0</v>
      </c>
      <c r="AJ352" s="92">
        <f t="shared" si="112"/>
        <v>0</v>
      </c>
      <c r="AK352" s="98">
        <f t="shared" si="113"/>
        <v>0</v>
      </c>
      <c r="AL352" s="99">
        <f t="shared" si="114"/>
        <v>0</v>
      </c>
      <c r="AM352" s="99">
        <f t="shared" si="115"/>
        <v>0</v>
      </c>
      <c r="AN352" s="100">
        <f t="shared" si="116"/>
        <v>0</v>
      </c>
      <c r="AO352" s="98">
        <f t="shared" si="117"/>
        <v>0</v>
      </c>
      <c r="AP352" s="99">
        <f t="shared" si="118"/>
        <v>0</v>
      </c>
      <c r="AQ352" s="99">
        <f t="shared" si="119"/>
        <v>0</v>
      </c>
      <c r="AR352" s="100">
        <f t="shared" si="120"/>
        <v>0</v>
      </c>
      <c r="AU352" s="214" t="s">
        <v>999</v>
      </c>
      <c r="AV352" s="216">
        <f>IF(OR($AG$368=$AH$368,SUM(AV347:AV351)=0),0,IF(AND(OR(AV347=0,AV347=1),AV351&gt;=0),1,IF(AV347=2,IF(AV351=0,0,IF(AND(AV351&gt;0,AV350=0,OR(AV348&gt;0,AV349&gt;0)),0,1)),IF(AV347&gt;2,IF(AV351=0,0,IF(AND(AV351&gt;0,(AV347-AV350)&gt;=2,OR(AV348&gt;0,AV349&gt;0)),0,1))))))</f>
        <v>0</v>
      </c>
      <c r="AW352" s="216">
        <f t="shared" ref="AW352:BO352" si="129">IF(OR($AG$368=$AH$368,SUM(AW347:AW351)=0),0,IF(AND(OR(AW347=0,AW347=1),AW351&gt;=0),1,IF(AW347=2,IF(AW351=0,0,IF(AND(AW351&gt;0,AW350=0,OR(AW348&gt;0,AW349&gt;0)),0,1)),IF(AW347&gt;2,IF(AW351=0,0,IF(AND(AW351&gt;0,(AW347-AW350)&gt;=2,OR(AW348&gt;0,AW349&gt;0)),0,1))))))</f>
        <v>0</v>
      </c>
      <c r="AX352" s="216">
        <f t="shared" si="129"/>
        <v>0</v>
      </c>
      <c r="AY352" s="216">
        <f t="shared" si="129"/>
        <v>0</v>
      </c>
      <c r="AZ352" s="216">
        <f t="shared" si="129"/>
        <v>0</v>
      </c>
      <c r="BA352" s="216">
        <f t="shared" si="129"/>
        <v>0</v>
      </c>
      <c r="BB352" s="216">
        <f t="shared" si="129"/>
        <v>0</v>
      </c>
      <c r="BC352" s="216">
        <f t="shared" si="129"/>
        <v>0</v>
      </c>
      <c r="BD352" s="216">
        <f t="shared" si="129"/>
        <v>0</v>
      </c>
      <c r="BE352" s="216">
        <f t="shared" si="129"/>
        <v>0</v>
      </c>
      <c r="BF352" s="216">
        <f t="shared" si="129"/>
        <v>0</v>
      </c>
      <c r="BG352" s="216">
        <f t="shared" si="129"/>
        <v>0</v>
      </c>
      <c r="BH352" s="216">
        <f t="shared" si="129"/>
        <v>0</v>
      </c>
      <c r="BI352" s="216">
        <f t="shared" si="129"/>
        <v>0</v>
      </c>
      <c r="BJ352" s="216">
        <f t="shared" si="129"/>
        <v>0</v>
      </c>
      <c r="BK352" s="216">
        <f t="shared" si="129"/>
        <v>0</v>
      </c>
      <c r="BL352" s="216">
        <f t="shared" si="129"/>
        <v>0</v>
      </c>
      <c r="BM352" s="216">
        <f t="shared" si="129"/>
        <v>0</v>
      </c>
      <c r="BN352" s="216">
        <f t="shared" si="129"/>
        <v>0</v>
      </c>
      <c r="BO352" s="216">
        <f t="shared" si="129"/>
        <v>0</v>
      </c>
      <c r="BP352" s="217">
        <f>SUM(AV352:BO352)</f>
        <v>0</v>
      </c>
    </row>
    <row r="353" spans="1:60" ht="15.05" customHeight="1">
      <c r="A353" s="105"/>
      <c r="H353" s="43"/>
      <c r="I353" s="221"/>
      <c r="J353" s="43" t="s">
        <v>109</v>
      </c>
      <c r="K353" s="426">
        <f t="shared" ref="K353:AD353" si="130">IF(AND(SUM(K342:K352)=0,COUNTIF(K342:K352,"NS")&gt;0),"NS",
IF(AND(SUM(K342:K352)=0,COUNTIF(K342:K352,0)&gt;0),0,
IF(AND(SUM(K342:K352)=0,COUNTIF(K342:K352,"NA")&gt;0),"NA",
SUM(K342:K352))))</f>
        <v>0</v>
      </c>
      <c r="L353" s="428"/>
      <c r="M353" s="426">
        <f t="shared" si="130"/>
        <v>0</v>
      </c>
      <c r="N353" s="428"/>
      <c r="O353" s="426">
        <f t="shared" si="130"/>
        <v>0</v>
      </c>
      <c r="P353" s="428"/>
      <c r="Q353" s="164">
        <f t="shared" si="130"/>
        <v>0</v>
      </c>
      <c r="R353" s="124">
        <f t="shared" si="130"/>
        <v>0</v>
      </c>
      <c r="S353" s="124">
        <f t="shared" si="130"/>
        <v>0</v>
      </c>
      <c r="T353" s="124">
        <f t="shared" si="130"/>
        <v>0</v>
      </c>
      <c r="U353" s="124">
        <f t="shared" si="130"/>
        <v>0</v>
      </c>
      <c r="V353" s="124">
        <f t="shared" si="130"/>
        <v>0</v>
      </c>
      <c r="W353" s="124">
        <f t="shared" si="130"/>
        <v>0</v>
      </c>
      <c r="X353" s="124">
        <f t="shared" si="130"/>
        <v>0</v>
      </c>
      <c r="Y353" s="124">
        <f t="shared" si="130"/>
        <v>0</v>
      </c>
      <c r="Z353" s="124">
        <f t="shared" si="130"/>
        <v>0</v>
      </c>
      <c r="AA353" s="124">
        <f t="shared" si="130"/>
        <v>0</v>
      </c>
      <c r="AB353" s="124">
        <f t="shared" si="130"/>
        <v>0</v>
      </c>
      <c r="AC353" s="124">
        <f t="shared" si="130"/>
        <v>0</v>
      </c>
      <c r="AD353" s="124">
        <f t="shared" si="130"/>
        <v>0</v>
      </c>
      <c r="AJ353" s="202">
        <f>SUM(AJ342:AJ352)</f>
        <v>0</v>
      </c>
      <c r="AN353" s="202">
        <f>SUM(AN342:AN352)</f>
        <v>0</v>
      </c>
      <c r="AR353" s="202">
        <f>SUM(AR342:AR352)</f>
        <v>0</v>
      </c>
    </row>
    <row r="354" spans="1:60" ht="15.05" customHeight="1">
      <c r="A354" s="105"/>
      <c r="AJ354" s="109">
        <f>SUM(AJ353,AN353,AR353)</f>
        <v>0</v>
      </c>
    </row>
    <row r="355" spans="1:60" ht="24.05" customHeight="1">
      <c r="A355" s="105"/>
      <c r="C355" s="422" t="s">
        <v>187</v>
      </c>
      <c r="D355" s="422"/>
      <c r="E355" s="422"/>
      <c r="F355" s="422"/>
      <c r="G355" s="422"/>
      <c r="H355" s="422"/>
      <c r="I355" s="422"/>
      <c r="J355" s="422"/>
      <c r="K355" s="422"/>
      <c r="L355" s="422"/>
      <c r="M355" s="422"/>
      <c r="N355" s="422"/>
      <c r="O355" s="422"/>
      <c r="P355" s="422"/>
      <c r="Q355" s="422"/>
      <c r="R355" s="422"/>
      <c r="S355" s="422"/>
      <c r="T355" s="422"/>
      <c r="U355" s="422"/>
      <c r="V355" s="422"/>
      <c r="W355" s="422"/>
      <c r="X355" s="422"/>
      <c r="Y355" s="422"/>
      <c r="Z355" s="422"/>
      <c r="AA355" s="422"/>
      <c r="AB355" s="422"/>
      <c r="AC355" s="422"/>
      <c r="AD355" s="422"/>
    </row>
    <row r="356" spans="1:60" ht="60.05" customHeight="1">
      <c r="A356" s="105"/>
      <c r="C356" s="406"/>
      <c r="D356" s="406"/>
      <c r="E356" s="406"/>
      <c r="F356" s="406"/>
      <c r="G356" s="406"/>
      <c r="H356" s="406"/>
      <c r="I356" s="406"/>
      <c r="J356" s="406"/>
      <c r="K356" s="406"/>
      <c r="L356" s="406"/>
      <c r="M356" s="406"/>
      <c r="N356" s="406"/>
      <c r="O356" s="406"/>
      <c r="P356" s="406"/>
      <c r="Q356" s="406"/>
      <c r="R356" s="406"/>
      <c r="S356" s="406"/>
      <c r="T356" s="406"/>
      <c r="U356" s="406"/>
      <c r="V356" s="406"/>
      <c r="W356" s="406"/>
      <c r="X356" s="406"/>
      <c r="Y356" s="406"/>
      <c r="Z356" s="406"/>
      <c r="AA356" s="406"/>
      <c r="AB356" s="406"/>
      <c r="AC356" s="406"/>
      <c r="AD356" s="406"/>
    </row>
    <row r="357" spans="1:60" ht="15.05" customHeight="1">
      <c r="A357" s="187"/>
      <c r="B357" s="141"/>
      <c r="C357" s="190"/>
      <c r="D357" s="190"/>
      <c r="E357" s="190"/>
      <c r="F357" s="190"/>
      <c r="G357" s="190"/>
      <c r="H357" s="190"/>
      <c r="I357" s="190"/>
      <c r="J357" s="190"/>
      <c r="K357" s="190"/>
      <c r="L357" s="190"/>
      <c r="M357" s="190"/>
      <c r="N357" s="190"/>
      <c r="O357" s="190"/>
      <c r="P357" s="190"/>
      <c r="Q357" s="190"/>
      <c r="R357" s="190"/>
      <c r="S357" s="190"/>
      <c r="T357" s="190"/>
      <c r="U357" s="190"/>
      <c r="V357" s="190"/>
      <c r="W357" s="190"/>
      <c r="X357" s="190"/>
      <c r="Y357" s="190"/>
      <c r="Z357" s="190"/>
      <c r="AA357" s="190"/>
      <c r="AB357" s="190"/>
      <c r="AC357" s="190"/>
      <c r="AD357" s="190"/>
    </row>
    <row r="358" spans="1:60" ht="15.05" customHeight="1">
      <c r="A358" s="187"/>
      <c r="B358" s="366" t="str">
        <f>IF(AJ354=0,"","Error: verificar sumas por fila.")</f>
        <v/>
      </c>
      <c r="C358" s="366"/>
      <c r="D358" s="366"/>
      <c r="E358" s="366"/>
      <c r="F358" s="366"/>
      <c r="G358" s="366"/>
      <c r="H358" s="366"/>
      <c r="I358" s="366"/>
      <c r="J358" s="366"/>
      <c r="K358" s="366"/>
      <c r="L358" s="366"/>
      <c r="M358" s="366"/>
      <c r="N358" s="366"/>
      <c r="O358" s="366"/>
      <c r="P358" s="366"/>
      <c r="Q358" s="366"/>
      <c r="R358" s="366"/>
      <c r="S358" s="366"/>
      <c r="T358" s="366"/>
      <c r="U358" s="366"/>
      <c r="V358" s="366"/>
      <c r="W358" s="366"/>
      <c r="X358" s="366"/>
      <c r="Y358" s="366"/>
      <c r="Z358" s="366"/>
      <c r="AA358" s="366"/>
      <c r="AB358" s="366"/>
      <c r="AC358" s="366"/>
      <c r="AD358" s="366"/>
    </row>
    <row r="359" spans="1:60" ht="15.05" customHeight="1">
      <c r="A359" s="187"/>
      <c r="B359" s="366" t="str">
        <f>IF(BI344=0,"","Error: verificar la consistencia con la pregunta 4.")</f>
        <v/>
      </c>
      <c r="C359" s="366"/>
      <c r="D359" s="366"/>
      <c r="E359" s="366"/>
      <c r="F359" s="366"/>
      <c r="G359" s="366"/>
      <c r="H359" s="366"/>
      <c r="I359" s="366"/>
      <c r="J359" s="366"/>
      <c r="K359" s="366"/>
      <c r="L359" s="366"/>
      <c r="M359" s="366"/>
      <c r="N359" s="366"/>
      <c r="O359" s="366"/>
      <c r="P359" s="366"/>
      <c r="Q359" s="366"/>
      <c r="R359" s="366"/>
      <c r="S359" s="366"/>
      <c r="T359" s="366"/>
      <c r="U359" s="366"/>
      <c r="V359" s="366"/>
      <c r="W359" s="366"/>
      <c r="X359" s="366"/>
      <c r="Y359" s="366"/>
      <c r="Z359" s="366"/>
      <c r="AA359" s="366"/>
      <c r="AB359" s="366"/>
      <c r="AC359" s="366"/>
      <c r="AD359" s="366"/>
    </row>
    <row r="360" spans="1:60" ht="15.05" customHeight="1">
      <c r="A360" s="187"/>
      <c r="B360" s="371" t="str">
        <f>IF(BP352&gt;0,"Error: verificar la información ya que se está haciendo mal uso del criterio no identificado.","")</f>
        <v/>
      </c>
      <c r="C360" s="371"/>
      <c r="D360" s="371"/>
      <c r="E360" s="371"/>
      <c r="F360" s="371"/>
      <c r="G360" s="371"/>
      <c r="H360" s="371"/>
      <c r="I360" s="371"/>
      <c r="J360" s="371"/>
      <c r="K360" s="371"/>
      <c r="L360" s="371"/>
      <c r="M360" s="371"/>
      <c r="N360" s="371"/>
      <c r="O360" s="371"/>
      <c r="P360" s="371"/>
      <c r="Q360" s="371"/>
      <c r="R360" s="371"/>
      <c r="S360" s="371"/>
      <c r="T360" s="371"/>
      <c r="U360" s="371"/>
      <c r="V360" s="371"/>
      <c r="W360" s="371"/>
      <c r="X360" s="371"/>
      <c r="Y360" s="371"/>
      <c r="Z360" s="371"/>
      <c r="AA360" s="371"/>
      <c r="AB360" s="371"/>
      <c r="AC360" s="371"/>
      <c r="AD360" s="371"/>
    </row>
    <row r="361" spans="1:60" ht="15.05" customHeight="1">
      <c r="A361" s="187"/>
      <c r="B361" s="367" t="str">
        <f>IF(OR(AG340=AH340,AG340=AI340),"","Error: debe completar toda la información requerida.")</f>
        <v/>
      </c>
      <c r="C361" s="367"/>
      <c r="D361" s="367"/>
      <c r="E361" s="367"/>
      <c r="F361" s="367"/>
      <c r="G361" s="367"/>
      <c r="H361" s="367"/>
      <c r="I361" s="367"/>
      <c r="J361" s="367"/>
      <c r="K361" s="367"/>
      <c r="L361" s="367"/>
      <c r="M361" s="367"/>
      <c r="N361" s="367"/>
      <c r="O361" s="367"/>
      <c r="P361" s="367"/>
      <c r="Q361" s="367"/>
      <c r="R361" s="367"/>
      <c r="S361" s="367"/>
      <c r="T361" s="367"/>
      <c r="U361" s="367"/>
      <c r="V361" s="367"/>
      <c r="W361" s="367"/>
      <c r="X361" s="367"/>
      <c r="Y361" s="367"/>
      <c r="Z361" s="367"/>
      <c r="AA361" s="367"/>
      <c r="AB361" s="367"/>
      <c r="AC361" s="367"/>
      <c r="AD361" s="367"/>
    </row>
    <row r="362" spans="1:60" ht="15.05" customHeight="1">
      <c r="A362" s="187"/>
      <c r="B362" s="141"/>
      <c r="C362" s="190"/>
      <c r="D362" s="190"/>
      <c r="E362" s="190"/>
      <c r="F362" s="190"/>
      <c r="G362" s="190"/>
      <c r="H362" s="190"/>
      <c r="I362" s="190"/>
      <c r="J362" s="190"/>
      <c r="K362" s="190"/>
      <c r="L362" s="190"/>
      <c r="M362" s="190"/>
      <c r="N362" s="190"/>
      <c r="O362" s="190"/>
      <c r="P362" s="190"/>
      <c r="Q362" s="190"/>
      <c r="R362" s="190"/>
      <c r="S362" s="190"/>
      <c r="T362" s="190"/>
      <c r="U362" s="190"/>
      <c r="V362" s="190"/>
      <c r="W362" s="190"/>
      <c r="X362" s="190"/>
      <c r="Y362" s="190"/>
      <c r="Z362" s="190"/>
      <c r="AA362" s="190"/>
      <c r="AB362" s="190"/>
      <c r="AC362" s="190"/>
      <c r="AD362" s="190"/>
    </row>
    <row r="363" spans="1:60" ht="24.05" customHeight="1">
      <c r="A363" s="186" t="s">
        <v>193</v>
      </c>
      <c r="B363" s="499" t="s">
        <v>799</v>
      </c>
      <c r="C363" s="499"/>
      <c r="D363" s="499"/>
      <c r="E363" s="499"/>
      <c r="F363" s="499"/>
      <c r="G363" s="499"/>
      <c r="H363" s="499"/>
      <c r="I363" s="499"/>
      <c r="J363" s="499"/>
      <c r="K363" s="499"/>
      <c r="L363" s="499"/>
      <c r="M363" s="499"/>
      <c r="N363" s="499"/>
      <c r="O363" s="499"/>
      <c r="P363" s="499"/>
      <c r="Q363" s="499"/>
      <c r="R363" s="499"/>
      <c r="S363" s="499"/>
      <c r="T363" s="499"/>
      <c r="U363" s="499"/>
      <c r="V363" s="499"/>
      <c r="W363" s="499"/>
      <c r="X363" s="499"/>
      <c r="Y363" s="499"/>
      <c r="Z363" s="499"/>
      <c r="AA363" s="499"/>
      <c r="AB363" s="499"/>
      <c r="AC363" s="499"/>
      <c r="AD363" s="499"/>
    </row>
    <row r="364" spans="1:60" ht="24.05" customHeight="1">
      <c r="A364" s="186"/>
      <c r="B364" s="211"/>
      <c r="C364" s="389" t="s">
        <v>742</v>
      </c>
      <c r="D364" s="389"/>
      <c r="E364" s="389"/>
      <c r="F364" s="389"/>
      <c r="G364" s="389"/>
      <c r="H364" s="389"/>
      <c r="I364" s="389"/>
      <c r="J364" s="389"/>
      <c r="K364" s="389"/>
      <c r="L364" s="389"/>
      <c r="M364" s="389"/>
      <c r="N364" s="389"/>
      <c r="O364" s="389"/>
      <c r="P364" s="389"/>
      <c r="Q364" s="389"/>
      <c r="R364" s="389"/>
      <c r="S364" s="389"/>
      <c r="T364" s="389"/>
      <c r="U364" s="389"/>
      <c r="V364" s="389"/>
      <c r="W364" s="389"/>
      <c r="X364" s="389"/>
      <c r="Y364" s="389"/>
      <c r="Z364" s="389"/>
      <c r="AA364" s="389"/>
      <c r="AB364" s="389"/>
      <c r="AC364" s="389"/>
      <c r="AD364" s="389"/>
    </row>
    <row r="365" spans="1:60" ht="24.05" customHeight="1">
      <c r="A365" s="186"/>
      <c r="B365" s="211"/>
      <c r="C365" s="498" t="s">
        <v>741</v>
      </c>
      <c r="D365" s="498"/>
      <c r="E365" s="498"/>
      <c r="F365" s="498"/>
      <c r="G365" s="498"/>
      <c r="H365" s="498"/>
      <c r="I365" s="498"/>
      <c r="J365" s="498"/>
      <c r="K365" s="498"/>
      <c r="L365" s="498"/>
      <c r="M365" s="498"/>
      <c r="N365" s="498"/>
      <c r="O365" s="498"/>
      <c r="P365" s="498"/>
      <c r="Q365" s="498"/>
      <c r="R365" s="498"/>
      <c r="S365" s="498"/>
      <c r="T365" s="498"/>
      <c r="U365" s="498"/>
      <c r="V365" s="498"/>
      <c r="W365" s="498"/>
      <c r="X365" s="498"/>
      <c r="Y365" s="498"/>
      <c r="Z365" s="498"/>
      <c r="AA365" s="498"/>
      <c r="AB365" s="498"/>
      <c r="AC365" s="498"/>
      <c r="AD365" s="498"/>
    </row>
    <row r="366" spans="1:60" ht="15.05" customHeight="1">
      <c r="A366" s="187"/>
      <c r="B366" s="141"/>
      <c r="C366" s="190"/>
      <c r="D366" s="190"/>
      <c r="E366" s="190"/>
      <c r="F366" s="190"/>
      <c r="G366" s="190"/>
      <c r="H366" s="190"/>
      <c r="I366" s="190"/>
      <c r="J366" s="190"/>
      <c r="K366" s="190"/>
      <c r="L366" s="190"/>
      <c r="M366" s="190"/>
      <c r="N366" s="190"/>
      <c r="O366" s="190"/>
      <c r="P366" s="190"/>
      <c r="Q366" s="190"/>
      <c r="R366" s="190"/>
      <c r="S366" s="190"/>
      <c r="T366" s="190"/>
      <c r="U366" s="190"/>
      <c r="V366" s="190"/>
      <c r="W366" s="190"/>
      <c r="X366" s="190"/>
      <c r="Y366" s="190"/>
      <c r="Z366" s="190"/>
      <c r="AA366" s="190"/>
      <c r="AB366" s="190"/>
      <c r="AC366" s="190"/>
      <c r="AD366" s="190"/>
    </row>
    <row r="367" spans="1:60" ht="36" customHeight="1">
      <c r="A367" s="187"/>
      <c r="B367" s="141"/>
      <c r="C367" s="500" t="s">
        <v>557</v>
      </c>
      <c r="D367" s="501"/>
      <c r="E367" s="501"/>
      <c r="F367" s="501"/>
      <c r="G367" s="501"/>
      <c r="H367" s="501"/>
      <c r="I367" s="501"/>
      <c r="J367" s="502"/>
      <c r="K367" s="435" t="s">
        <v>469</v>
      </c>
      <c r="L367" s="435"/>
      <c r="M367" s="435"/>
      <c r="N367" s="435"/>
      <c r="O367" s="435"/>
      <c r="P367" s="435"/>
      <c r="Q367" s="435"/>
      <c r="R367" s="435"/>
      <c r="S367" s="435"/>
      <c r="T367" s="435"/>
      <c r="U367" s="435"/>
      <c r="V367" s="435"/>
      <c r="W367" s="435"/>
      <c r="X367" s="435"/>
      <c r="Y367" s="435"/>
      <c r="Z367" s="435"/>
      <c r="AA367" s="435"/>
      <c r="AB367" s="435"/>
      <c r="AC367" s="435"/>
      <c r="AD367" s="436"/>
      <c r="AG367" s="91" t="s">
        <v>936</v>
      </c>
      <c r="AH367" s="92" t="s">
        <v>937</v>
      </c>
      <c r="AI367" s="92" t="s">
        <v>938</v>
      </c>
      <c r="AT367" s="93" t="s">
        <v>956</v>
      </c>
      <c r="AU367" s="374" t="s">
        <v>102</v>
      </c>
      <c r="AV367" s="375"/>
      <c r="AW367" s="374" t="s">
        <v>24</v>
      </c>
      <c r="AX367" s="375"/>
      <c r="AY367" s="374" t="s">
        <v>49</v>
      </c>
      <c r="AZ367" s="375"/>
      <c r="BA367" s="374" t="s">
        <v>103</v>
      </c>
      <c r="BB367" s="375"/>
      <c r="BC367" s="374" t="s">
        <v>71</v>
      </c>
      <c r="BD367" s="375"/>
      <c r="BE367" s="374" t="s">
        <v>50</v>
      </c>
      <c r="BF367" s="375"/>
      <c r="BG367" s="374" t="s">
        <v>468</v>
      </c>
      <c r="BH367" s="375"/>
    </row>
    <row r="368" spans="1:60" ht="114.05" customHeight="1">
      <c r="A368" s="187"/>
      <c r="B368" s="141"/>
      <c r="C368" s="503"/>
      <c r="D368" s="504"/>
      <c r="E368" s="504"/>
      <c r="F368" s="504"/>
      <c r="G368" s="504"/>
      <c r="H368" s="504"/>
      <c r="I368" s="504"/>
      <c r="J368" s="505"/>
      <c r="K368" s="369" t="s">
        <v>101</v>
      </c>
      <c r="L368" s="369"/>
      <c r="M368" s="370" t="s">
        <v>106</v>
      </c>
      <c r="N368" s="370"/>
      <c r="O368" s="370" t="s">
        <v>108</v>
      </c>
      <c r="P368" s="370"/>
      <c r="Q368" s="370" t="s">
        <v>102</v>
      </c>
      <c r="R368" s="370"/>
      <c r="S368" s="370" t="s">
        <v>24</v>
      </c>
      <c r="T368" s="370"/>
      <c r="U368" s="370" t="s">
        <v>49</v>
      </c>
      <c r="V368" s="370"/>
      <c r="W368" s="370" t="s">
        <v>103</v>
      </c>
      <c r="X368" s="370"/>
      <c r="Y368" s="370" t="s">
        <v>71</v>
      </c>
      <c r="Z368" s="370"/>
      <c r="AA368" s="370" t="s">
        <v>50</v>
      </c>
      <c r="AB368" s="370"/>
      <c r="AC368" s="370" t="s">
        <v>468</v>
      </c>
      <c r="AD368" s="370"/>
      <c r="AG368" s="91">
        <f>COUNTBLANK(K370:AD429)</f>
        <v>1200</v>
      </c>
      <c r="AH368" s="92">
        <v>1200</v>
      </c>
      <c r="AI368" s="92">
        <v>180</v>
      </c>
      <c r="AK368" s="93" t="s">
        <v>939</v>
      </c>
      <c r="AP368" s="93" t="s">
        <v>940</v>
      </c>
      <c r="AT368" s="105"/>
      <c r="AU368" s="197" t="s">
        <v>106</v>
      </c>
      <c r="AV368" s="197" t="s">
        <v>108</v>
      </c>
      <c r="AW368" s="197" t="s">
        <v>106</v>
      </c>
      <c r="AX368" s="197" t="s">
        <v>108</v>
      </c>
      <c r="AY368" s="197" t="s">
        <v>106</v>
      </c>
      <c r="AZ368" s="197" t="s">
        <v>108</v>
      </c>
      <c r="BA368" s="197" t="s">
        <v>106</v>
      </c>
      <c r="BB368" s="197" t="s">
        <v>108</v>
      </c>
      <c r="BC368" s="197" t="s">
        <v>106</v>
      </c>
      <c r="BD368" s="197" t="s">
        <v>108</v>
      </c>
      <c r="BE368" s="197" t="s">
        <v>106</v>
      </c>
      <c r="BF368" s="197" t="s">
        <v>108</v>
      </c>
      <c r="BG368" s="197" t="s">
        <v>106</v>
      </c>
      <c r="BH368" s="197" t="s">
        <v>108</v>
      </c>
    </row>
    <row r="369" spans="1:61" ht="47.95" customHeight="1">
      <c r="A369" s="187"/>
      <c r="B369" s="141"/>
      <c r="C369" s="506"/>
      <c r="D369" s="507"/>
      <c r="E369" s="507"/>
      <c r="F369" s="507"/>
      <c r="G369" s="507"/>
      <c r="H369" s="507"/>
      <c r="I369" s="507"/>
      <c r="J369" s="508"/>
      <c r="K369" s="369"/>
      <c r="L369" s="369"/>
      <c r="M369" s="370"/>
      <c r="N369" s="370"/>
      <c r="O369" s="370"/>
      <c r="P369" s="370"/>
      <c r="Q369" s="197" t="s">
        <v>106</v>
      </c>
      <c r="R369" s="197" t="s">
        <v>108</v>
      </c>
      <c r="S369" s="197" t="s">
        <v>106</v>
      </c>
      <c r="T369" s="197" t="s">
        <v>108</v>
      </c>
      <c r="U369" s="197" t="s">
        <v>106</v>
      </c>
      <c r="V369" s="197" t="s">
        <v>108</v>
      </c>
      <c r="W369" s="197" t="s">
        <v>106</v>
      </c>
      <c r="X369" s="197" t="s">
        <v>108</v>
      </c>
      <c r="Y369" s="197" t="s">
        <v>106</v>
      </c>
      <c r="Z369" s="197" t="s">
        <v>108</v>
      </c>
      <c r="AA369" s="197" t="s">
        <v>106</v>
      </c>
      <c r="AB369" s="197" t="s">
        <v>108</v>
      </c>
      <c r="AC369" s="197" t="s">
        <v>106</v>
      </c>
      <c r="AD369" s="197" t="s">
        <v>108</v>
      </c>
      <c r="AG369" s="94" t="s">
        <v>941</v>
      </c>
      <c r="AH369" s="95" t="s">
        <v>942</v>
      </c>
      <c r="AI369" s="95" t="s">
        <v>943</v>
      </c>
      <c r="AJ369" s="95" t="s">
        <v>944</v>
      </c>
      <c r="AK369" s="96" t="s">
        <v>941</v>
      </c>
      <c r="AL369" s="97" t="s">
        <v>945</v>
      </c>
      <c r="AM369" s="97" t="s">
        <v>946</v>
      </c>
      <c r="AN369" s="97" t="s">
        <v>947</v>
      </c>
      <c r="AO369" s="96" t="s">
        <v>941</v>
      </c>
      <c r="AP369" s="97" t="s">
        <v>945</v>
      </c>
      <c r="AQ369" s="97" t="s">
        <v>946</v>
      </c>
      <c r="AR369" s="97" t="s">
        <v>947</v>
      </c>
      <c r="AS369" s="110" t="s">
        <v>951</v>
      </c>
      <c r="AT369" s="117" t="s">
        <v>941</v>
      </c>
      <c r="AU369" s="98">
        <f>$S$149</f>
        <v>0</v>
      </c>
      <c r="AV369" s="98">
        <f>$Y$149</f>
        <v>0</v>
      </c>
      <c r="AW369" s="98">
        <f>$S$150</f>
        <v>0</v>
      </c>
      <c r="AX369" s="98">
        <f>$Y$150</f>
        <v>0</v>
      </c>
      <c r="AY369" s="98">
        <f>$S$151</f>
        <v>0</v>
      </c>
      <c r="AZ369" s="98">
        <f>$Y$151</f>
        <v>0</v>
      </c>
      <c r="BA369" s="98">
        <f>$S$152</f>
        <v>0</v>
      </c>
      <c r="BB369" s="98">
        <f>$Y$152</f>
        <v>0</v>
      </c>
      <c r="BC369" s="98">
        <f>$S$153</f>
        <v>0</v>
      </c>
      <c r="BD369" s="98">
        <f>$Y$153</f>
        <v>0</v>
      </c>
      <c r="BE369" s="98">
        <f>$S$154</f>
        <v>0</v>
      </c>
      <c r="BF369" s="98">
        <f>$Y$154</f>
        <v>0</v>
      </c>
      <c r="BG369" s="98">
        <f>$S$155</f>
        <v>0</v>
      </c>
      <c r="BH369" s="98">
        <f>$Y$155</f>
        <v>0</v>
      </c>
    </row>
    <row r="370" spans="1:61" ht="15.05" customHeight="1">
      <c r="A370" s="187"/>
      <c r="B370" s="141"/>
      <c r="C370" s="165" t="s">
        <v>105</v>
      </c>
      <c r="D370" s="372" t="str">
        <f>IF(D64="","",D64)</f>
        <v/>
      </c>
      <c r="E370" s="372"/>
      <c r="F370" s="372"/>
      <c r="G370" s="372"/>
      <c r="H370" s="372"/>
      <c r="I370" s="372"/>
      <c r="J370" s="372"/>
      <c r="K370" s="455"/>
      <c r="L370" s="456"/>
      <c r="M370" s="455"/>
      <c r="N370" s="456"/>
      <c r="O370" s="455"/>
      <c r="P370" s="456"/>
      <c r="Q370" s="272"/>
      <c r="R370" s="272"/>
      <c r="S370" s="272"/>
      <c r="T370" s="272"/>
      <c r="U370" s="272"/>
      <c r="V370" s="272"/>
      <c r="W370" s="272"/>
      <c r="X370" s="272"/>
      <c r="Y370" s="272"/>
      <c r="Z370" s="272"/>
      <c r="AA370" s="272"/>
      <c r="AB370" s="272"/>
      <c r="AC370" s="272"/>
      <c r="AD370" s="272"/>
      <c r="AG370" s="93">
        <f>K370</f>
        <v>0</v>
      </c>
      <c r="AH370" s="92">
        <f>IF(COUNTIF(M370:P370,"NA")=2,"NA",SUM(M370:P370))</f>
        <v>0</v>
      </c>
      <c r="AI370" s="92">
        <f>COUNTIF(M370:P370, "NS")</f>
        <v>0</v>
      </c>
      <c r="AJ370" s="92">
        <f>IF($AG$368 = $AH$368, 0, IF(OR(AND(AG370 = 0, AI370 &gt; 0), AND(AG370 = "NS", AH370 &gt; 0), AND(AG370 = "NS", AI370 = 0, AH370 =0), AND(AG370="NA", AH370&lt;&gt;"NA")), 1, IF(OR(AND(AG370 &gt; 0, AI370 = 2), AND(AG370 = "NS", AI370 = 2), AND(AG370 = "NS", AH370 = 0, AI370 &gt; 0), AG370 = AH370), 0, 1)))</f>
        <v>0</v>
      </c>
      <c r="AK370" s="98">
        <f>IF(M370="",0,M370)</f>
        <v>0</v>
      </c>
      <c r="AL370" s="99">
        <f>IF(COUNTIF(Q370,"NA")+COUNTIF(S370,"NA")+COUNTIF(U370,"NA")+COUNTIF(W370,"NA")+COUNTIF(Y370,"NA")+COUNTIF(AA370,"NA")+COUNTIF(AC370,"NA")=COUNTA($Q$171,$S$171,$U$171,$W$171,$Y$171,$AA$171,$AC$171),"NA",SUM(Q370,S370,U370,W370,Y370,AA370,AC370))</f>
        <v>0</v>
      </c>
      <c r="AM370" s="99">
        <f>COUNTIF(Q370, "NS")+COUNTIF(S370, "NS")+COUNTIF(U370, "NS")+COUNTIF(W370, "NS")+COUNTIF(Y370, "NS")+COUNTIF(AA370, "NS")+COUNTIF(AC370, "NS")</f>
        <v>0</v>
      </c>
      <c r="AN370" s="100">
        <f>IF($AG$368=$AH$368, 0, IF(OR(AND(AK370 =0, AM370 &gt;0), AND(AK370 ="NS", AL370&gt;0), AND(AK370 ="NS", AL370 =0, AM370=0), AND(AK370="NA", AL370&lt;&gt;"NA") ), 1, IF(OR(AND(AM370&gt;=2, AL370&lt;AK370), AND(AK370="NS", AL370=0, AM370&gt;0), AL370=AK370 ), 0, 1)))</f>
        <v>0</v>
      </c>
      <c r="AO370" s="98">
        <f>IF(O370="",0,O370)</f>
        <v>0</v>
      </c>
      <c r="AP370" s="99">
        <f>IF(COUNTIF(R370,"NA")+COUNTIF(T370,"NA")+COUNTIF(V370,"NA")+COUNTIF(X370,"NA")+COUNTIF(Z370,"NA")+COUNTIF(AB370,"NA")+COUNTIF(AD370,"NA")=COUNTA($R$171,$T$171,$V$171,$X$171,$Z$171,$AB$171,$AD$171),"NA",SUM(R370,T370,V370,X370,Z370,AB370,AD370))</f>
        <v>0</v>
      </c>
      <c r="AQ370" s="99">
        <f>COUNTIF(R370, "NS")+COUNTIF(T370, "NS")+COUNTIF(V370, "NS")+COUNTIF(X370, "NS")+COUNTIF(Z370, "NS")+COUNTIF(AB370, "NS")+COUNTIF(AD370, "NS")</f>
        <v>0</v>
      </c>
      <c r="AR370" s="100">
        <f>IF($AG$368=$AH$368, 0, IF(OR(AND(AO370 =0, AQ370 &gt;0), AND(AO370 ="NS", AP370&gt;0), AND(AO370 ="NS", AP370 =0, AQ370=0), AND(AO370="NA", AP370&lt;&gt;"NA") ), 1, IF(OR(AND(AQ370&gt;=2, AP370&lt;AO370), AND(AO370="NS", AP370=0, AQ370&gt;0), AP370=AO370 ), 0, 1)))</f>
        <v>0</v>
      </c>
      <c r="AS370" s="93">
        <f>IF($AG$368=$AH$368,0,IF(OR(AND(D370&lt;&gt;"",COUNTA(K370:AD370)&lt;&gt;COUNTA($K$368:$P$369,$Q$369:$AD$369)),AND(D370="",COUNTA(K370:AD370)&gt;0)),1,0))</f>
        <v>0</v>
      </c>
      <c r="AT370" s="93" t="s">
        <v>949</v>
      </c>
      <c r="AU370" s="99">
        <f t="shared" ref="AU370:BH370" si="131">IF(AND(COUNTA(Q370:Q429)&lt;&gt;0,COUNTIF(Q370:Q429,"NA")=COUNTA(Q370:Q429)),"NA",SUM(Q370:Q429))</f>
        <v>0</v>
      </c>
      <c r="AV370" s="99">
        <f t="shared" si="131"/>
        <v>0</v>
      </c>
      <c r="AW370" s="99">
        <f t="shared" si="131"/>
        <v>0</v>
      </c>
      <c r="AX370" s="99">
        <f t="shared" si="131"/>
        <v>0</v>
      </c>
      <c r="AY370" s="99">
        <f t="shared" si="131"/>
        <v>0</v>
      </c>
      <c r="AZ370" s="99">
        <f t="shared" si="131"/>
        <v>0</v>
      </c>
      <c r="BA370" s="99">
        <f t="shared" si="131"/>
        <v>0</v>
      </c>
      <c r="BB370" s="99">
        <f t="shared" si="131"/>
        <v>0</v>
      </c>
      <c r="BC370" s="99">
        <f t="shared" si="131"/>
        <v>0</v>
      </c>
      <c r="BD370" s="99">
        <f t="shared" si="131"/>
        <v>0</v>
      </c>
      <c r="BE370" s="99">
        <f t="shared" si="131"/>
        <v>0</v>
      </c>
      <c r="BF370" s="99">
        <f t="shared" si="131"/>
        <v>0</v>
      </c>
      <c r="BG370" s="99">
        <f t="shared" si="131"/>
        <v>0</v>
      </c>
      <c r="BH370" s="99">
        <f t="shared" si="131"/>
        <v>0</v>
      </c>
    </row>
    <row r="371" spans="1:61" ht="15.05" customHeight="1">
      <c r="A371" s="187"/>
      <c r="B371" s="141"/>
      <c r="C371" s="165" t="s">
        <v>107</v>
      </c>
      <c r="D371" s="372" t="str">
        <f t="shared" ref="D371:D429" si="132">IF(D65="","",D65)</f>
        <v/>
      </c>
      <c r="E371" s="372"/>
      <c r="F371" s="372"/>
      <c r="G371" s="372"/>
      <c r="H371" s="372"/>
      <c r="I371" s="372"/>
      <c r="J371" s="372"/>
      <c r="K371" s="455"/>
      <c r="L371" s="456"/>
      <c r="M371" s="455"/>
      <c r="N371" s="456"/>
      <c r="O371" s="455"/>
      <c r="P371" s="456"/>
      <c r="Q371" s="272"/>
      <c r="R371" s="272"/>
      <c r="S371" s="272"/>
      <c r="T371" s="272"/>
      <c r="U371" s="272"/>
      <c r="V371" s="272"/>
      <c r="W371" s="272"/>
      <c r="X371" s="272"/>
      <c r="Y371" s="272"/>
      <c r="Z371" s="272"/>
      <c r="AA371" s="272"/>
      <c r="AB371" s="272"/>
      <c r="AC371" s="272"/>
      <c r="AD371" s="272"/>
      <c r="AG371" s="93">
        <f t="shared" ref="AG371:AG429" si="133">K371</f>
        <v>0</v>
      </c>
      <c r="AH371" s="92">
        <f t="shared" ref="AH371:AH429" si="134">IF(COUNTIF(M371:P371,"NA")=2,"NA",SUM(M371:P371))</f>
        <v>0</v>
      </c>
      <c r="AI371" s="92">
        <f t="shared" ref="AI371:AI429" si="135">COUNTIF(M371:P371, "NS")</f>
        <v>0</v>
      </c>
      <c r="AJ371" s="92">
        <f t="shared" ref="AJ371:AJ429" si="136">IF($AG$368 = $AH$368, 0, IF(OR(AND(AG371 = 0, AI371 &gt; 0), AND(AG371 = "NS", AH371 &gt; 0), AND(AG371 = "NS", AI371 = 0, AH371 =0), AND(AG371="NA", AH371&lt;&gt;"NA")), 1, IF(OR(AND(AG371 &gt; 0, AI371 = 2), AND(AG371 = "NS", AI371 = 2), AND(AG371 = "NS", AH371 = 0, AI371 &gt; 0), AG371 = AH371), 0, 1)))</f>
        <v>0</v>
      </c>
      <c r="AK371" s="98">
        <f t="shared" ref="AK371:AK429" si="137">IF(M371="",0,M371)</f>
        <v>0</v>
      </c>
      <c r="AL371" s="99">
        <f t="shared" ref="AL371:AL429" si="138">IF(COUNTIF(Q371,"NA")+COUNTIF(S371,"NA")+COUNTIF(U371,"NA")+COUNTIF(W371,"NA")+COUNTIF(Y371,"NA")+COUNTIF(AA371,"NA")+COUNTIF(AC371,"NA")=COUNTA($Q$171,$S$171,$U$171,$W$171,$Y$171,$AA$171,$AC$171),"NA",SUM(Q371,S371,U371,W371,Y371,AA371,AC371))</f>
        <v>0</v>
      </c>
      <c r="AM371" s="99">
        <f t="shared" ref="AM371:AM429" si="139">COUNTIF(Q371, "NS")+COUNTIF(S371, "NS")+COUNTIF(U371, "NS")+COUNTIF(W371, "NS")+COUNTIF(Y371, "NS")+COUNTIF(AA371, "NS")+COUNTIF(AC371, "NS")</f>
        <v>0</v>
      </c>
      <c r="AN371" s="100">
        <f t="shared" ref="AN371:AN429" si="140">IF($AG$368=$AH$368, 0, IF(OR(AND(AK371 =0, AM371 &gt;0), AND(AK371 ="NS", AL371&gt;0), AND(AK371 ="NS", AL371 =0, AM371=0), AND(AK371="NA", AL371&lt;&gt;"NA") ), 1, IF(OR(AND(AM371&gt;=2, AL371&lt;AK371), AND(AK371="NS", AL371=0, AM371&gt;0), AL371=AK371 ), 0, 1)))</f>
        <v>0</v>
      </c>
      <c r="AO371" s="98">
        <f t="shared" ref="AO371:AO429" si="141">IF(O371="",0,O371)</f>
        <v>0</v>
      </c>
      <c r="AP371" s="99">
        <f t="shared" ref="AP371:AP429" si="142">IF(COUNTIF(R371,"NA")+COUNTIF(T371,"NA")+COUNTIF(V371,"NA")+COUNTIF(X371,"NA")+COUNTIF(Z371,"NA")+COUNTIF(AB371,"NA")+COUNTIF(AD371,"NA")=COUNTA($R$171,$T$171,$V$171,$X$171,$Z$171,$AB$171,$AD$171),"NA",SUM(R371,T371,V371,X371,Z371,AB371,AD371))</f>
        <v>0</v>
      </c>
      <c r="AQ371" s="99">
        <f t="shared" ref="AQ371:AQ429" si="143">COUNTIF(R371, "NS")+COUNTIF(T371, "NS")+COUNTIF(V371, "NS")+COUNTIF(X371, "NS")+COUNTIF(Z371, "NS")+COUNTIF(AB371, "NS")+COUNTIF(AD371, "NS")</f>
        <v>0</v>
      </c>
      <c r="AR371" s="100">
        <f t="shared" ref="AR371:AR429" si="144">IF($AG$368=$AH$368, 0, IF(OR(AND(AO371 =0, AQ371 &gt;0), AND(AO371 ="NS", AP371&gt;0), AND(AO371 ="NS", AP371 =0, AQ371=0), AND(AO371="NA", AP371&lt;&gt;"NA") ), 1, IF(OR(AND(AQ371&gt;=2, AP371&lt;AO371), AND(AO371="NS", AP371=0, AQ371&gt;0), AP371=AO371 ), 0, 1)))</f>
        <v>0</v>
      </c>
      <c r="AS371" s="93">
        <f t="shared" ref="AS371:AS429" si="145">IF($AG$368=$AH$368,0,IF(OR(AND(D371&lt;&gt;"",COUNTA(K371:AD371)&lt;&gt;COUNTA($K$368:$P$369,$Q$369:$AD$369)),AND(D371="",COUNTA(K371:AD371)&gt;0)),1,0))</f>
        <v>0</v>
      </c>
      <c r="AT371" s="93" t="s">
        <v>948</v>
      </c>
      <c r="AU371" s="99">
        <f t="shared" ref="AU371:BH371" si="146">COUNTIF(Q370:Q429, "NS")</f>
        <v>0</v>
      </c>
      <c r="AV371" s="99">
        <f t="shared" si="146"/>
        <v>0</v>
      </c>
      <c r="AW371" s="99">
        <f t="shared" si="146"/>
        <v>0</v>
      </c>
      <c r="AX371" s="99">
        <f t="shared" si="146"/>
        <v>0</v>
      </c>
      <c r="AY371" s="99">
        <f t="shared" si="146"/>
        <v>0</v>
      </c>
      <c r="AZ371" s="99">
        <f t="shared" si="146"/>
        <v>0</v>
      </c>
      <c r="BA371" s="99">
        <f t="shared" si="146"/>
        <v>0</v>
      </c>
      <c r="BB371" s="99">
        <f t="shared" si="146"/>
        <v>0</v>
      </c>
      <c r="BC371" s="99">
        <f t="shared" si="146"/>
        <v>0</v>
      </c>
      <c r="BD371" s="99">
        <f t="shared" si="146"/>
        <v>0</v>
      </c>
      <c r="BE371" s="99">
        <f t="shared" si="146"/>
        <v>0</v>
      </c>
      <c r="BF371" s="99">
        <f t="shared" si="146"/>
        <v>0</v>
      </c>
      <c r="BG371" s="99">
        <f t="shared" si="146"/>
        <v>0</v>
      </c>
      <c r="BH371" s="99">
        <f t="shared" si="146"/>
        <v>0</v>
      </c>
    </row>
    <row r="372" spans="1:61" ht="15.05" customHeight="1">
      <c r="A372" s="187"/>
      <c r="B372" s="141"/>
      <c r="C372" s="165" t="s">
        <v>115</v>
      </c>
      <c r="D372" s="372" t="str">
        <f t="shared" si="132"/>
        <v/>
      </c>
      <c r="E372" s="372"/>
      <c r="F372" s="372"/>
      <c r="G372" s="372"/>
      <c r="H372" s="372"/>
      <c r="I372" s="372"/>
      <c r="J372" s="372"/>
      <c r="K372" s="455"/>
      <c r="L372" s="456"/>
      <c r="M372" s="455"/>
      <c r="N372" s="456"/>
      <c r="O372" s="455"/>
      <c r="P372" s="456"/>
      <c r="Q372" s="272"/>
      <c r="R372" s="272"/>
      <c r="S372" s="272"/>
      <c r="T372" s="272"/>
      <c r="U372" s="272"/>
      <c r="V372" s="272"/>
      <c r="W372" s="272"/>
      <c r="X372" s="272"/>
      <c r="Y372" s="272"/>
      <c r="Z372" s="272"/>
      <c r="AA372" s="272"/>
      <c r="AB372" s="272"/>
      <c r="AC372" s="272"/>
      <c r="AD372" s="272"/>
      <c r="AG372" s="93">
        <f t="shared" si="133"/>
        <v>0</v>
      </c>
      <c r="AH372" s="92">
        <f t="shared" si="134"/>
        <v>0</v>
      </c>
      <c r="AI372" s="92">
        <f t="shared" si="135"/>
        <v>0</v>
      </c>
      <c r="AJ372" s="92">
        <f t="shared" si="136"/>
        <v>0</v>
      </c>
      <c r="AK372" s="98">
        <f t="shared" si="137"/>
        <v>0</v>
      </c>
      <c r="AL372" s="99">
        <f t="shared" si="138"/>
        <v>0</v>
      </c>
      <c r="AM372" s="99">
        <f t="shared" si="139"/>
        <v>0</v>
      </c>
      <c r="AN372" s="100">
        <f t="shared" si="140"/>
        <v>0</v>
      </c>
      <c r="AO372" s="98">
        <f t="shared" si="141"/>
        <v>0</v>
      </c>
      <c r="AP372" s="99">
        <f t="shared" si="142"/>
        <v>0</v>
      </c>
      <c r="AQ372" s="99">
        <f t="shared" si="143"/>
        <v>0</v>
      </c>
      <c r="AR372" s="100">
        <f t="shared" si="144"/>
        <v>0</v>
      </c>
      <c r="AS372" s="93">
        <f t="shared" si="145"/>
        <v>0</v>
      </c>
      <c r="AT372" s="93" t="s">
        <v>944</v>
      </c>
      <c r="AU372" s="116">
        <f t="shared" ref="AU372:BH372" si="147">IF($AG$368=$AH$368, 0, IF(OR(AND(AU369 =0, AU371 &gt;0), AND(AU369 ="NS", AU370&gt;0), AND(AU369 ="NS", AU370 =0, AU371=0), AND(AU369="NA", AU370&lt;&gt;"NA"), AND(AU369&lt;&gt;"NA", AU370="NA")  ), 1, IF(OR(AND(AU371&gt;=2, AU370&lt;AU369), AND(AU369="NS", AU370=0, AU371&gt;0), AU370=AU369 ), 0, 1)))</f>
        <v>0</v>
      </c>
      <c r="AV372" s="116">
        <f t="shared" si="147"/>
        <v>0</v>
      </c>
      <c r="AW372" s="116">
        <f t="shared" si="147"/>
        <v>0</v>
      </c>
      <c r="AX372" s="116">
        <f t="shared" si="147"/>
        <v>0</v>
      </c>
      <c r="AY372" s="116">
        <f t="shared" si="147"/>
        <v>0</v>
      </c>
      <c r="AZ372" s="116">
        <f t="shared" si="147"/>
        <v>0</v>
      </c>
      <c r="BA372" s="116">
        <f t="shared" si="147"/>
        <v>0</v>
      </c>
      <c r="BB372" s="116">
        <f t="shared" si="147"/>
        <v>0</v>
      </c>
      <c r="BC372" s="116">
        <f t="shared" si="147"/>
        <v>0</v>
      </c>
      <c r="BD372" s="116">
        <f t="shared" si="147"/>
        <v>0</v>
      </c>
      <c r="BE372" s="116">
        <f t="shared" si="147"/>
        <v>0</v>
      </c>
      <c r="BF372" s="116">
        <f t="shared" si="147"/>
        <v>0</v>
      </c>
      <c r="BG372" s="116">
        <f t="shared" si="147"/>
        <v>0</v>
      </c>
      <c r="BH372" s="116">
        <f t="shared" si="147"/>
        <v>0</v>
      </c>
      <c r="BI372" s="128">
        <f>SUM(AU372:BH372)</f>
        <v>0</v>
      </c>
    </row>
    <row r="373" spans="1:61" ht="15.05" customHeight="1">
      <c r="A373" s="187"/>
      <c r="B373" s="141"/>
      <c r="C373" s="165" t="s">
        <v>117</v>
      </c>
      <c r="D373" s="372" t="str">
        <f t="shared" si="132"/>
        <v/>
      </c>
      <c r="E373" s="372"/>
      <c r="F373" s="372"/>
      <c r="G373" s="372"/>
      <c r="H373" s="372"/>
      <c r="I373" s="372"/>
      <c r="J373" s="372"/>
      <c r="K373" s="455"/>
      <c r="L373" s="456"/>
      <c r="M373" s="455"/>
      <c r="N373" s="456"/>
      <c r="O373" s="455"/>
      <c r="P373" s="456"/>
      <c r="Q373" s="272"/>
      <c r="R373" s="272"/>
      <c r="S373" s="272"/>
      <c r="T373" s="272"/>
      <c r="U373" s="272"/>
      <c r="V373" s="272"/>
      <c r="W373" s="272"/>
      <c r="X373" s="272"/>
      <c r="Y373" s="272"/>
      <c r="Z373" s="272"/>
      <c r="AA373" s="272"/>
      <c r="AB373" s="272"/>
      <c r="AC373" s="272"/>
      <c r="AD373" s="272"/>
      <c r="AG373" s="93">
        <f t="shared" si="133"/>
        <v>0</v>
      </c>
      <c r="AH373" s="92">
        <f t="shared" si="134"/>
        <v>0</v>
      </c>
      <c r="AI373" s="92">
        <f t="shared" si="135"/>
        <v>0</v>
      </c>
      <c r="AJ373" s="92">
        <f t="shared" si="136"/>
        <v>0</v>
      </c>
      <c r="AK373" s="98">
        <f t="shared" si="137"/>
        <v>0</v>
      </c>
      <c r="AL373" s="99">
        <f t="shared" si="138"/>
        <v>0</v>
      </c>
      <c r="AM373" s="99">
        <f t="shared" si="139"/>
        <v>0</v>
      </c>
      <c r="AN373" s="100">
        <f t="shared" si="140"/>
        <v>0</v>
      </c>
      <c r="AO373" s="98">
        <f t="shared" si="141"/>
        <v>0</v>
      </c>
      <c r="AP373" s="99">
        <f t="shared" si="142"/>
        <v>0</v>
      </c>
      <c r="AQ373" s="99">
        <f t="shared" si="143"/>
        <v>0</v>
      </c>
      <c r="AR373" s="100">
        <f t="shared" si="144"/>
        <v>0</v>
      </c>
      <c r="AS373" s="93">
        <f t="shared" si="145"/>
        <v>0</v>
      </c>
    </row>
    <row r="374" spans="1:61" ht="15.05" customHeight="1">
      <c r="A374" s="187"/>
      <c r="B374" s="141"/>
      <c r="C374" s="165" t="s">
        <v>119</v>
      </c>
      <c r="D374" s="372" t="str">
        <f t="shared" si="132"/>
        <v/>
      </c>
      <c r="E374" s="372"/>
      <c r="F374" s="372"/>
      <c r="G374" s="372"/>
      <c r="H374" s="372"/>
      <c r="I374" s="372"/>
      <c r="J374" s="372"/>
      <c r="K374" s="455"/>
      <c r="L374" s="456"/>
      <c r="M374" s="455"/>
      <c r="N374" s="456"/>
      <c r="O374" s="455"/>
      <c r="P374" s="456"/>
      <c r="Q374" s="272"/>
      <c r="R374" s="272"/>
      <c r="S374" s="272"/>
      <c r="T374" s="272"/>
      <c r="U374" s="272"/>
      <c r="V374" s="272"/>
      <c r="W374" s="272"/>
      <c r="X374" s="272"/>
      <c r="Y374" s="272"/>
      <c r="Z374" s="272"/>
      <c r="AA374" s="272"/>
      <c r="AB374" s="272"/>
      <c r="AC374" s="272"/>
      <c r="AD374" s="272"/>
      <c r="AG374" s="93">
        <f t="shared" si="133"/>
        <v>0</v>
      </c>
      <c r="AH374" s="92">
        <f t="shared" si="134"/>
        <v>0</v>
      </c>
      <c r="AI374" s="92">
        <f t="shared" si="135"/>
        <v>0</v>
      </c>
      <c r="AJ374" s="92">
        <f t="shared" si="136"/>
        <v>0</v>
      </c>
      <c r="AK374" s="98">
        <f t="shared" si="137"/>
        <v>0</v>
      </c>
      <c r="AL374" s="99">
        <f t="shared" si="138"/>
        <v>0</v>
      </c>
      <c r="AM374" s="99">
        <f t="shared" si="139"/>
        <v>0</v>
      </c>
      <c r="AN374" s="100">
        <f t="shared" si="140"/>
        <v>0</v>
      </c>
      <c r="AO374" s="98">
        <f t="shared" si="141"/>
        <v>0</v>
      </c>
      <c r="AP374" s="99">
        <f t="shared" si="142"/>
        <v>0</v>
      </c>
      <c r="AQ374" s="99">
        <f t="shared" si="143"/>
        <v>0</v>
      </c>
      <c r="AR374" s="100">
        <f t="shared" si="144"/>
        <v>0</v>
      </c>
      <c r="AS374" s="93">
        <f t="shared" si="145"/>
        <v>0</v>
      </c>
    </row>
    <row r="375" spans="1:61" ht="15.05" customHeight="1">
      <c r="A375" s="187"/>
      <c r="B375" s="141"/>
      <c r="C375" s="165" t="s">
        <v>127</v>
      </c>
      <c r="D375" s="372" t="str">
        <f t="shared" si="132"/>
        <v/>
      </c>
      <c r="E375" s="372"/>
      <c r="F375" s="372"/>
      <c r="G375" s="372"/>
      <c r="H375" s="372"/>
      <c r="I375" s="372"/>
      <c r="J375" s="372"/>
      <c r="K375" s="455"/>
      <c r="L375" s="456"/>
      <c r="M375" s="455"/>
      <c r="N375" s="456"/>
      <c r="O375" s="455"/>
      <c r="P375" s="456"/>
      <c r="Q375" s="272"/>
      <c r="R375" s="272"/>
      <c r="S375" s="272"/>
      <c r="T375" s="272"/>
      <c r="U375" s="272"/>
      <c r="V375" s="272"/>
      <c r="W375" s="272"/>
      <c r="X375" s="272"/>
      <c r="Y375" s="272"/>
      <c r="Z375" s="272"/>
      <c r="AA375" s="272"/>
      <c r="AB375" s="272"/>
      <c r="AC375" s="272"/>
      <c r="AD375" s="272"/>
      <c r="AG375" s="93">
        <f t="shared" si="133"/>
        <v>0</v>
      </c>
      <c r="AH375" s="92">
        <f t="shared" si="134"/>
        <v>0</v>
      </c>
      <c r="AI375" s="92">
        <f t="shared" si="135"/>
        <v>0</v>
      </c>
      <c r="AJ375" s="92">
        <f t="shared" si="136"/>
        <v>0</v>
      </c>
      <c r="AK375" s="98">
        <f t="shared" si="137"/>
        <v>0</v>
      </c>
      <c r="AL375" s="99">
        <f t="shared" si="138"/>
        <v>0</v>
      </c>
      <c r="AM375" s="99">
        <f t="shared" si="139"/>
        <v>0</v>
      </c>
      <c r="AN375" s="100">
        <f t="shared" si="140"/>
        <v>0</v>
      </c>
      <c r="AO375" s="98">
        <f t="shared" si="141"/>
        <v>0</v>
      </c>
      <c r="AP375" s="99">
        <f t="shared" si="142"/>
        <v>0</v>
      </c>
      <c r="AQ375" s="99">
        <f t="shared" si="143"/>
        <v>0</v>
      </c>
      <c r="AR375" s="100">
        <f t="shared" si="144"/>
        <v>0</v>
      </c>
      <c r="AS375" s="93">
        <f t="shared" si="145"/>
        <v>0</v>
      </c>
    </row>
    <row r="376" spans="1:61" ht="15.05" customHeight="1">
      <c r="A376" s="187"/>
      <c r="B376" s="141"/>
      <c r="C376" s="165" t="s">
        <v>129</v>
      </c>
      <c r="D376" s="372" t="str">
        <f t="shared" si="132"/>
        <v/>
      </c>
      <c r="E376" s="372"/>
      <c r="F376" s="372"/>
      <c r="G376" s="372"/>
      <c r="H376" s="372"/>
      <c r="I376" s="372"/>
      <c r="J376" s="372"/>
      <c r="K376" s="455"/>
      <c r="L376" s="456"/>
      <c r="M376" s="455"/>
      <c r="N376" s="456"/>
      <c r="O376" s="455"/>
      <c r="P376" s="456"/>
      <c r="Q376" s="272"/>
      <c r="R376" s="272"/>
      <c r="S376" s="272"/>
      <c r="T376" s="272"/>
      <c r="U376" s="272"/>
      <c r="V376" s="272"/>
      <c r="W376" s="272"/>
      <c r="X376" s="272"/>
      <c r="Y376" s="272"/>
      <c r="Z376" s="272"/>
      <c r="AA376" s="272"/>
      <c r="AB376" s="272"/>
      <c r="AC376" s="272"/>
      <c r="AD376" s="272"/>
      <c r="AG376" s="93">
        <f t="shared" si="133"/>
        <v>0</v>
      </c>
      <c r="AH376" s="92">
        <f t="shared" si="134"/>
        <v>0</v>
      </c>
      <c r="AI376" s="92">
        <f t="shared" si="135"/>
        <v>0</v>
      </c>
      <c r="AJ376" s="92">
        <f t="shared" si="136"/>
        <v>0</v>
      </c>
      <c r="AK376" s="98">
        <f t="shared" si="137"/>
        <v>0</v>
      </c>
      <c r="AL376" s="99">
        <f t="shared" si="138"/>
        <v>0</v>
      </c>
      <c r="AM376" s="99">
        <f t="shared" si="139"/>
        <v>0</v>
      </c>
      <c r="AN376" s="100">
        <f t="shared" si="140"/>
        <v>0</v>
      </c>
      <c r="AO376" s="98">
        <f t="shared" si="141"/>
        <v>0</v>
      </c>
      <c r="AP376" s="99">
        <f t="shared" si="142"/>
        <v>0</v>
      </c>
      <c r="AQ376" s="99">
        <f t="shared" si="143"/>
        <v>0</v>
      </c>
      <c r="AR376" s="100">
        <f t="shared" si="144"/>
        <v>0</v>
      </c>
      <c r="AS376" s="93">
        <f t="shared" si="145"/>
        <v>0</v>
      </c>
    </row>
    <row r="377" spans="1:61" ht="15.05" customHeight="1">
      <c r="A377" s="187"/>
      <c r="B377" s="141"/>
      <c r="C377" s="165" t="s">
        <v>131</v>
      </c>
      <c r="D377" s="372" t="str">
        <f t="shared" si="132"/>
        <v/>
      </c>
      <c r="E377" s="372"/>
      <c r="F377" s="372"/>
      <c r="G377" s="372"/>
      <c r="H377" s="372"/>
      <c r="I377" s="372"/>
      <c r="J377" s="372"/>
      <c r="K377" s="455"/>
      <c r="L377" s="456"/>
      <c r="M377" s="455"/>
      <c r="N377" s="456"/>
      <c r="O377" s="455"/>
      <c r="P377" s="456"/>
      <c r="Q377" s="272"/>
      <c r="R377" s="272"/>
      <c r="S377" s="272"/>
      <c r="T377" s="272"/>
      <c r="U377" s="272"/>
      <c r="V377" s="272"/>
      <c r="W377" s="272"/>
      <c r="X377" s="272"/>
      <c r="Y377" s="272"/>
      <c r="Z377" s="272"/>
      <c r="AA377" s="272"/>
      <c r="AB377" s="272"/>
      <c r="AC377" s="272"/>
      <c r="AD377" s="272"/>
      <c r="AG377" s="93">
        <f t="shared" si="133"/>
        <v>0</v>
      </c>
      <c r="AH377" s="92">
        <f t="shared" si="134"/>
        <v>0</v>
      </c>
      <c r="AI377" s="92">
        <f t="shared" si="135"/>
        <v>0</v>
      </c>
      <c r="AJ377" s="92">
        <f t="shared" si="136"/>
        <v>0</v>
      </c>
      <c r="AK377" s="98">
        <f t="shared" si="137"/>
        <v>0</v>
      </c>
      <c r="AL377" s="99">
        <f t="shared" si="138"/>
        <v>0</v>
      </c>
      <c r="AM377" s="99">
        <f t="shared" si="139"/>
        <v>0</v>
      </c>
      <c r="AN377" s="100">
        <f t="shared" si="140"/>
        <v>0</v>
      </c>
      <c r="AO377" s="98">
        <f t="shared" si="141"/>
        <v>0</v>
      </c>
      <c r="AP377" s="99">
        <f t="shared" si="142"/>
        <v>0</v>
      </c>
      <c r="AQ377" s="99">
        <f t="shared" si="143"/>
        <v>0</v>
      </c>
      <c r="AR377" s="100">
        <f t="shared" si="144"/>
        <v>0</v>
      </c>
      <c r="AS377" s="93">
        <f t="shared" si="145"/>
        <v>0</v>
      </c>
    </row>
    <row r="378" spans="1:61" ht="15.05" customHeight="1">
      <c r="A378" s="187"/>
      <c r="B378" s="141"/>
      <c r="C378" s="165" t="s">
        <v>133</v>
      </c>
      <c r="D378" s="372" t="str">
        <f t="shared" si="132"/>
        <v/>
      </c>
      <c r="E378" s="372"/>
      <c r="F378" s="372"/>
      <c r="G378" s="372"/>
      <c r="H378" s="372"/>
      <c r="I378" s="372"/>
      <c r="J378" s="372"/>
      <c r="K378" s="455"/>
      <c r="L378" s="456"/>
      <c r="M378" s="455"/>
      <c r="N378" s="456"/>
      <c r="O378" s="455"/>
      <c r="P378" s="456"/>
      <c r="Q378" s="272"/>
      <c r="R378" s="272"/>
      <c r="S378" s="272"/>
      <c r="T378" s="272"/>
      <c r="U378" s="272"/>
      <c r="V378" s="272"/>
      <c r="W378" s="272"/>
      <c r="X378" s="272"/>
      <c r="Y378" s="272"/>
      <c r="Z378" s="272"/>
      <c r="AA378" s="272"/>
      <c r="AB378" s="272"/>
      <c r="AC378" s="272"/>
      <c r="AD378" s="272"/>
      <c r="AG378" s="93">
        <f t="shared" si="133"/>
        <v>0</v>
      </c>
      <c r="AH378" s="92">
        <f t="shared" si="134"/>
        <v>0</v>
      </c>
      <c r="AI378" s="92">
        <f t="shared" si="135"/>
        <v>0</v>
      </c>
      <c r="AJ378" s="92">
        <f t="shared" si="136"/>
        <v>0</v>
      </c>
      <c r="AK378" s="98">
        <f t="shared" si="137"/>
        <v>0</v>
      </c>
      <c r="AL378" s="99">
        <f t="shared" si="138"/>
        <v>0</v>
      </c>
      <c r="AM378" s="99">
        <f t="shared" si="139"/>
        <v>0</v>
      </c>
      <c r="AN378" s="100">
        <f t="shared" si="140"/>
        <v>0</v>
      </c>
      <c r="AO378" s="98">
        <f t="shared" si="141"/>
        <v>0</v>
      </c>
      <c r="AP378" s="99">
        <f t="shared" si="142"/>
        <v>0</v>
      </c>
      <c r="AQ378" s="99">
        <f t="shared" si="143"/>
        <v>0</v>
      </c>
      <c r="AR378" s="100">
        <f t="shared" si="144"/>
        <v>0</v>
      </c>
      <c r="AS378" s="93">
        <f t="shared" si="145"/>
        <v>0</v>
      </c>
    </row>
    <row r="379" spans="1:61" ht="15.05" customHeight="1">
      <c r="A379" s="187"/>
      <c r="B379" s="141"/>
      <c r="C379" s="165" t="s">
        <v>156</v>
      </c>
      <c r="D379" s="372" t="str">
        <f t="shared" si="132"/>
        <v/>
      </c>
      <c r="E379" s="372"/>
      <c r="F379" s="372"/>
      <c r="G379" s="372"/>
      <c r="H379" s="372"/>
      <c r="I379" s="372"/>
      <c r="J379" s="372"/>
      <c r="K379" s="455"/>
      <c r="L379" s="456"/>
      <c r="M379" s="455"/>
      <c r="N379" s="456"/>
      <c r="O379" s="455"/>
      <c r="P379" s="456"/>
      <c r="Q379" s="272"/>
      <c r="R379" s="272"/>
      <c r="S379" s="272"/>
      <c r="T379" s="272"/>
      <c r="U379" s="272"/>
      <c r="V379" s="272"/>
      <c r="W379" s="272"/>
      <c r="X379" s="272"/>
      <c r="Y379" s="272"/>
      <c r="Z379" s="272"/>
      <c r="AA379" s="272"/>
      <c r="AB379" s="272"/>
      <c r="AC379" s="272"/>
      <c r="AD379" s="272"/>
      <c r="AG379" s="93">
        <f t="shared" si="133"/>
        <v>0</v>
      </c>
      <c r="AH379" s="92">
        <f t="shared" si="134"/>
        <v>0</v>
      </c>
      <c r="AI379" s="92">
        <f t="shared" si="135"/>
        <v>0</v>
      </c>
      <c r="AJ379" s="92">
        <f t="shared" si="136"/>
        <v>0</v>
      </c>
      <c r="AK379" s="98">
        <f t="shared" si="137"/>
        <v>0</v>
      </c>
      <c r="AL379" s="99">
        <f t="shared" si="138"/>
        <v>0</v>
      </c>
      <c r="AM379" s="99">
        <f t="shared" si="139"/>
        <v>0</v>
      </c>
      <c r="AN379" s="100">
        <f t="shared" si="140"/>
        <v>0</v>
      </c>
      <c r="AO379" s="98">
        <f t="shared" si="141"/>
        <v>0</v>
      </c>
      <c r="AP379" s="99">
        <f t="shared" si="142"/>
        <v>0</v>
      </c>
      <c r="AQ379" s="99">
        <f t="shared" si="143"/>
        <v>0</v>
      </c>
      <c r="AR379" s="100">
        <f t="shared" si="144"/>
        <v>0</v>
      </c>
      <c r="AS379" s="93">
        <f t="shared" si="145"/>
        <v>0</v>
      </c>
    </row>
    <row r="380" spans="1:61" ht="15.05" customHeight="1">
      <c r="A380" s="187"/>
      <c r="B380" s="141"/>
      <c r="C380" s="165" t="s">
        <v>158</v>
      </c>
      <c r="D380" s="372" t="str">
        <f t="shared" si="132"/>
        <v/>
      </c>
      <c r="E380" s="372"/>
      <c r="F380" s="372"/>
      <c r="G380" s="372"/>
      <c r="H380" s="372"/>
      <c r="I380" s="372"/>
      <c r="J380" s="372"/>
      <c r="K380" s="455"/>
      <c r="L380" s="456"/>
      <c r="M380" s="455"/>
      <c r="N380" s="456"/>
      <c r="O380" s="455"/>
      <c r="P380" s="456"/>
      <c r="Q380" s="272"/>
      <c r="R380" s="272"/>
      <c r="S380" s="272"/>
      <c r="T380" s="272"/>
      <c r="U380" s="272"/>
      <c r="V380" s="272"/>
      <c r="W380" s="272"/>
      <c r="X380" s="272"/>
      <c r="Y380" s="272"/>
      <c r="Z380" s="272"/>
      <c r="AA380" s="272"/>
      <c r="AB380" s="272"/>
      <c r="AC380" s="272"/>
      <c r="AD380" s="272"/>
      <c r="AG380" s="93">
        <f t="shared" si="133"/>
        <v>0</v>
      </c>
      <c r="AH380" s="92">
        <f t="shared" si="134"/>
        <v>0</v>
      </c>
      <c r="AI380" s="92">
        <f t="shared" si="135"/>
        <v>0</v>
      </c>
      <c r="AJ380" s="92">
        <f t="shared" si="136"/>
        <v>0</v>
      </c>
      <c r="AK380" s="98">
        <f t="shared" si="137"/>
        <v>0</v>
      </c>
      <c r="AL380" s="99">
        <f t="shared" si="138"/>
        <v>0</v>
      </c>
      <c r="AM380" s="99">
        <f t="shared" si="139"/>
        <v>0</v>
      </c>
      <c r="AN380" s="100">
        <f t="shared" si="140"/>
        <v>0</v>
      </c>
      <c r="AO380" s="98">
        <f t="shared" si="141"/>
        <v>0</v>
      </c>
      <c r="AP380" s="99">
        <f t="shared" si="142"/>
        <v>0</v>
      </c>
      <c r="AQ380" s="99">
        <f t="shared" si="143"/>
        <v>0</v>
      </c>
      <c r="AR380" s="100">
        <f t="shared" si="144"/>
        <v>0</v>
      </c>
      <c r="AS380" s="93">
        <f t="shared" si="145"/>
        <v>0</v>
      </c>
    </row>
    <row r="381" spans="1:61" ht="15.05" customHeight="1">
      <c r="A381" s="187"/>
      <c r="B381" s="141"/>
      <c r="C381" s="165" t="s">
        <v>160</v>
      </c>
      <c r="D381" s="372" t="str">
        <f t="shared" si="132"/>
        <v/>
      </c>
      <c r="E381" s="372"/>
      <c r="F381" s="372"/>
      <c r="G381" s="372"/>
      <c r="H381" s="372"/>
      <c r="I381" s="372"/>
      <c r="J381" s="372"/>
      <c r="K381" s="455"/>
      <c r="L381" s="456"/>
      <c r="M381" s="455"/>
      <c r="N381" s="456"/>
      <c r="O381" s="455"/>
      <c r="P381" s="456"/>
      <c r="Q381" s="272"/>
      <c r="R381" s="272"/>
      <c r="S381" s="272"/>
      <c r="T381" s="272"/>
      <c r="U381" s="272"/>
      <c r="V381" s="272"/>
      <c r="W381" s="272"/>
      <c r="X381" s="272"/>
      <c r="Y381" s="272"/>
      <c r="Z381" s="272"/>
      <c r="AA381" s="272"/>
      <c r="AB381" s="272"/>
      <c r="AC381" s="272"/>
      <c r="AD381" s="272"/>
      <c r="AG381" s="93">
        <f t="shared" si="133"/>
        <v>0</v>
      </c>
      <c r="AH381" s="92">
        <f t="shared" si="134"/>
        <v>0</v>
      </c>
      <c r="AI381" s="92">
        <f t="shared" si="135"/>
        <v>0</v>
      </c>
      <c r="AJ381" s="92">
        <f t="shared" si="136"/>
        <v>0</v>
      </c>
      <c r="AK381" s="98">
        <f t="shared" si="137"/>
        <v>0</v>
      </c>
      <c r="AL381" s="99">
        <f t="shared" si="138"/>
        <v>0</v>
      </c>
      <c r="AM381" s="99">
        <f t="shared" si="139"/>
        <v>0</v>
      </c>
      <c r="AN381" s="100">
        <f t="shared" si="140"/>
        <v>0</v>
      </c>
      <c r="AO381" s="98">
        <f t="shared" si="141"/>
        <v>0</v>
      </c>
      <c r="AP381" s="99">
        <f t="shared" si="142"/>
        <v>0</v>
      </c>
      <c r="AQ381" s="99">
        <f t="shared" si="143"/>
        <v>0</v>
      </c>
      <c r="AR381" s="100">
        <f t="shared" si="144"/>
        <v>0</v>
      </c>
      <c r="AS381" s="93">
        <f t="shared" si="145"/>
        <v>0</v>
      </c>
    </row>
    <row r="382" spans="1:61" ht="15.05" customHeight="1">
      <c r="A382" s="187"/>
      <c r="B382" s="141"/>
      <c r="C382" s="165" t="s">
        <v>162</v>
      </c>
      <c r="D382" s="372" t="str">
        <f t="shared" si="132"/>
        <v/>
      </c>
      <c r="E382" s="372"/>
      <c r="F382" s="372"/>
      <c r="G382" s="372"/>
      <c r="H382" s="372"/>
      <c r="I382" s="372"/>
      <c r="J382" s="372"/>
      <c r="K382" s="455"/>
      <c r="L382" s="456"/>
      <c r="M382" s="455"/>
      <c r="N382" s="456"/>
      <c r="O382" s="455"/>
      <c r="P382" s="456"/>
      <c r="Q382" s="272"/>
      <c r="R382" s="272"/>
      <c r="S382" s="272"/>
      <c r="T382" s="272"/>
      <c r="U382" s="272"/>
      <c r="V382" s="272"/>
      <c r="W382" s="272"/>
      <c r="X382" s="272"/>
      <c r="Y382" s="272"/>
      <c r="Z382" s="272"/>
      <c r="AA382" s="272"/>
      <c r="AB382" s="272"/>
      <c r="AC382" s="272"/>
      <c r="AD382" s="272"/>
      <c r="AG382" s="93">
        <f t="shared" si="133"/>
        <v>0</v>
      </c>
      <c r="AH382" s="92">
        <f t="shared" si="134"/>
        <v>0</v>
      </c>
      <c r="AI382" s="92">
        <f t="shared" si="135"/>
        <v>0</v>
      </c>
      <c r="AJ382" s="92">
        <f t="shared" si="136"/>
        <v>0</v>
      </c>
      <c r="AK382" s="98">
        <f t="shared" si="137"/>
        <v>0</v>
      </c>
      <c r="AL382" s="99">
        <f t="shared" si="138"/>
        <v>0</v>
      </c>
      <c r="AM382" s="99">
        <f t="shared" si="139"/>
        <v>0</v>
      </c>
      <c r="AN382" s="100">
        <f t="shared" si="140"/>
        <v>0</v>
      </c>
      <c r="AO382" s="98">
        <f t="shared" si="141"/>
        <v>0</v>
      </c>
      <c r="AP382" s="99">
        <f t="shared" si="142"/>
        <v>0</v>
      </c>
      <c r="AQ382" s="99">
        <f t="shared" si="143"/>
        <v>0</v>
      </c>
      <c r="AR382" s="100">
        <f t="shared" si="144"/>
        <v>0</v>
      </c>
      <c r="AS382" s="93">
        <f t="shared" si="145"/>
        <v>0</v>
      </c>
    </row>
    <row r="383" spans="1:61" ht="15.05" customHeight="1">
      <c r="A383" s="187"/>
      <c r="B383" s="141"/>
      <c r="C383" s="165" t="s">
        <v>164</v>
      </c>
      <c r="D383" s="372" t="str">
        <f t="shared" si="132"/>
        <v/>
      </c>
      <c r="E383" s="372"/>
      <c r="F383" s="372"/>
      <c r="G383" s="372"/>
      <c r="H383" s="372"/>
      <c r="I383" s="372"/>
      <c r="J383" s="372"/>
      <c r="K383" s="455"/>
      <c r="L383" s="456"/>
      <c r="M383" s="455"/>
      <c r="N383" s="456"/>
      <c r="O383" s="455"/>
      <c r="P383" s="456"/>
      <c r="Q383" s="272"/>
      <c r="R383" s="272"/>
      <c r="S383" s="272"/>
      <c r="T383" s="272"/>
      <c r="U383" s="272"/>
      <c r="V383" s="272"/>
      <c r="W383" s="272"/>
      <c r="X383" s="272"/>
      <c r="Y383" s="272"/>
      <c r="Z383" s="272"/>
      <c r="AA383" s="272"/>
      <c r="AB383" s="272"/>
      <c r="AC383" s="272"/>
      <c r="AD383" s="272"/>
      <c r="AG383" s="93">
        <f t="shared" si="133"/>
        <v>0</v>
      </c>
      <c r="AH383" s="92">
        <f t="shared" si="134"/>
        <v>0</v>
      </c>
      <c r="AI383" s="92">
        <f t="shared" si="135"/>
        <v>0</v>
      </c>
      <c r="AJ383" s="92">
        <f t="shared" si="136"/>
        <v>0</v>
      </c>
      <c r="AK383" s="98">
        <f t="shared" si="137"/>
        <v>0</v>
      </c>
      <c r="AL383" s="99">
        <f t="shared" si="138"/>
        <v>0</v>
      </c>
      <c r="AM383" s="99">
        <f t="shared" si="139"/>
        <v>0</v>
      </c>
      <c r="AN383" s="100">
        <f t="shared" si="140"/>
        <v>0</v>
      </c>
      <c r="AO383" s="98">
        <f t="shared" si="141"/>
        <v>0</v>
      </c>
      <c r="AP383" s="99">
        <f t="shared" si="142"/>
        <v>0</v>
      </c>
      <c r="AQ383" s="99">
        <f t="shared" si="143"/>
        <v>0</v>
      </c>
      <c r="AR383" s="100">
        <f t="shared" si="144"/>
        <v>0</v>
      </c>
      <c r="AS383" s="93">
        <f t="shared" si="145"/>
        <v>0</v>
      </c>
    </row>
    <row r="384" spans="1:61" ht="15.05" customHeight="1">
      <c r="A384" s="187"/>
      <c r="B384" s="141"/>
      <c r="C384" s="165" t="s">
        <v>166</v>
      </c>
      <c r="D384" s="372" t="str">
        <f t="shared" si="132"/>
        <v/>
      </c>
      <c r="E384" s="372"/>
      <c r="F384" s="372"/>
      <c r="G384" s="372"/>
      <c r="H384" s="372"/>
      <c r="I384" s="372"/>
      <c r="J384" s="372"/>
      <c r="K384" s="455"/>
      <c r="L384" s="456"/>
      <c r="M384" s="455"/>
      <c r="N384" s="456"/>
      <c r="O384" s="455"/>
      <c r="P384" s="456"/>
      <c r="Q384" s="272"/>
      <c r="R384" s="272"/>
      <c r="S384" s="272"/>
      <c r="T384" s="272"/>
      <c r="U384" s="272"/>
      <c r="V384" s="272"/>
      <c r="W384" s="272"/>
      <c r="X384" s="272"/>
      <c r="Y384" s="272"/>
      <c r="Z384" s="272"/>
      <c r="AA384" s="272"/>
      <c r="AB384" s="272"/>
      <c r="AC384" s="272"/>
      <c r="AD384" s="272"/>
      <c r="AG384" s="93">
        <f t="shared" si="133"/>
        <v>0</v>
      </c>
      <c r="AH384" s="92">
        <f t="shared" si="134"/>
        <v>0</v>
      </c>
      <c r="AI384" s="92">
        <f t="shared" si="135"/>
        <v>0</v>
      </c>
      <c r="AJ384" s="92">
        <f t="shared" si="136"/>
        <v>0</v>
      </c>
      <c r="AK384" s="98">
        <f t="shared" si="137"/>
        <v>0</v>
      </c>
      <c r="AL384" s="99">
        <f t="shared" si="138"/>
        <v>0</v>
      </c>
      <c r="AM384" s="99">
        <f t="shared" si="139"/>
        <v>0</v>
      </c>
      <c r="AN384" s="100">
        <f t="shared" si="140"/>
        <v>0</v>
      </c>
      <c r="AO384" s="98">
        <f t="shared" si="141"/>
        <v>0</v>
      </c>
      <c r="AP384" s="99">
        <f t="shared" si="142"/>
        <v>0</v>
      </c>
      <c r="AQ384" s="99">
        <f t="shared" si="143"/>
        <v>0</v>
      </c>
      <c r="AR384" s="100">
        <f t="shared" si="144"/>
        <v>0</v>
      </c>
      <c r="AS384" s="93">
        <f t="shared" si="145"/>
        <v>0</v>
      </c>
    </row>
    <row r="385" spans="1:45" ht="15.05" customHeight="1">
      <c r="A385" s="187"/>
      <c r="B385" s="141"/>
      <c r="C385" s="165" t="s">
        <v>168</v>
      </c>
      <c r="D385" s="372" t="str">
        <f t="shared" si="132"/>
        <v/>
      </c>
      <c r="E385" s="372"/>
      <c r="F385" s="372"/>
      <c r="G385" s="372"/>
      <c r="H385" s="372"/>
      <c r="I385" s="372"/>
      <c r="J385" s="372"/>
      <c r="K385" s="455"/>
      <c r="L385" s="456"/>
      <c r="M385" s="455"/>
      <c r="N385" s="456"/>
      <c r="O385" s="455"/>
      <c r="P385" s="456"/>
      <c r="Q385" s="272"/>
      <c r="R385" s="272"/>
      <c r="S385" s="272"/>
      <c r="T385" s="272"/>
      <c r="U385" s="272"/>
      <c r="V385" s="272"/>
      <c r="W385" s="272"/>
      <c r="X385" s="272"/>
      <c r="Y385" s="272"/>
      <c r="Z385" s="272"/>
      <c r="AA385" s="272"/>
      <c r="AB385" s="272"/>
      <c r="AC385" s="272"/>
      <c r="AD385" s="272"/>
      <c r="AG385" s="93">
        <f t="shared" si="133"/>
        <v>0</v>
      </c>
      <c r="AH385" s="92">
        <f t="shared" si="134"/>
        <v>0</v>
      </c>
      <c r="AI385" s="92">
        <f t="shared" si="135"/>
        <v>0</v>
      </c>
      <c r="AJ385" s="92">
        <f t="shared" si="136"/>
        <v>0</v>
      </c>
      <c r="AK385" s="98">
        <f t="shared" si="137"/>
        <v>0</v>
      </c>
      <c r="AL385" s="99">
        <f t="shared" si="138"/>
        <v>0</v>
      </c>
      <c r="AM385" s="99">
        <f t="shared" si="139"/>
        <v>0</v>
      </c>
      <c r="AN385" s="100">
        <f t="shared" si="140"/>
        <v>0</v>
      </c>
      <c r="AO385" s="98">
        <f t="shared" si="141"/>
        <v>0</v>
      </c>
      <c r="AP385" s="99">
        <f t="shared" si="142"/>
        <v>0</v>
      </c>
      <c r="AQ385" s="99">
        <f t="shared" si="143"/>
        <v>0</v>
      </c>
      <c r="AR385" s="100">
        <f t="shared" si="144"/>
        <v>0</v>
      </c>
      <c r="AS385" s="93">
        <f t="shared" si="145"/>
        <v>0</v>
      </c>
    </row>
    <row r="386" spans="1:45" ht="15.05" customHeight="1">
      <c r="A386" s="187"/>
      <c r="B386" s="141"/>
      <c r="C386" s="165" t="s">
        <v>492</v>
      </c>
      <c r="D386" s="372" t="str">
        <f t="shared" si="132"/>
        <v/>
      </c>
      <c r="E386" s="372"/>
      <c r="F386" s="372"/>
      <c r="G386" s="372"/>
      <c r="H386" s="372"/>
      <c r="I386" s="372"/>
      <c r="J386" s="372"/>
      <c r="K386" s="455"/>
      <c r="L386" s="456"/>
      <c r="M386" s="455"/>
      <c r="N386" s="456"/>
      <c r="O386" s="455"/>
      <c r="P386" s="456"/>
      <c r="Q386" s="272"/>
      <c r="R386" s="272"/>
      <c r="S386" s="272"/>
      <c r="T386" s="272"/>
      <c r="U386" s="272"/>
      <c r="V386" s="272"/>
      <c r="W386" s="272"/>
      <c r="X386" s="272"/>
      <c r="Y386" s="272"/>
      <c r="Z386" s="272"/>
      <c r="AA386" s="272"/>
      <c r="AB386" s="272"/>
      <c r="AC386" s="272"/>
      <c r="AD386" s="272"/>
      <c r="AG386" s="93">
        <f t="shared" si="133"/>
        <v>0</v>
      </c>
      <c r="AH386" s="92">
        <f t="shared" si="134"/>
        <v>0</v>
      </c>
      <c r="AI386" s="92">
        <f t="shared" si="135"/>
        <v>0</v>
      </c>
      <c r="AJ386" s="92">
        <f t="shared" si="136"/>
        <v>0</v>
      </c>
      <c r="AK386" s="98">
        <f t="shared" si="137"/>
        <v>0</v>
      </c>
      <c r="AL386" s="99">
        <f t="shared" si="138"/>
        <v>0</v>
      </c>
      <c r="AM386" s="99">
        <f t="shared" si="139"/>
        <v>0</v>
      </c>
      <c r="AN386" s="100">
        <f t="shared" si="140"/>
        <v>0</v>
      </c>
      <c r="AO386" s="98">
        <f t="shared" si="141"/>
        <v>0</v>
      </c>
      <c r="AP386" s="99">
        <f t="shared" si="142"/>
        <v>0</v>
      </c>
      <c r="AQ386" s="99">
        <f t="shared" si="143"/>
        <v>0</v>
      </c>
      <c r="AR386" s="100">
        <f t="shared" si="144"/>
        <v>0</v>
      </c>
      <c r="AS386" s="93">
        <f t="shared" si="145"/>
        <v>0</v>
      </c>
    </row>
    <row r="387" spans="1:45" ht="15.05" customHeight="1">
      <c r="A387" s="187"/>
      <c r="B387" s="141"/>
      <c r="C387" s="165" t="s">
        <v>494</v>
      </c>
      <c r="D387" s="372" t="str">
        <f t="shared" si="132"/>
        <v/>
      </c>
      <c r="E387" s="372"/>
      <c r="F387" s="372"/>
      <c r="G387" s="372"/>
      <c r="H387" s="372"/>
      <c r="I387" s="372"/>
      <c r="J387" s="372"/>
      <c r="K387" s="455"/>
      <c r="L387" s="456"/>
      <c r="M387" s="455"/>
      <c r="N387" s="456"/>
      <c r="O387" s="455"/>
      <c r="P387" s="456"/>
      <c r="Q387" s="272"/>
      <c r="R387" s="272"/>
      <c r="S387" s="272"/>
      <c r="T387" s="272"/>
      <c r="U387" s="272"/>
      <c r="V387" s="272"/>
      <c r="W387" s="272"/>
      <c r="X387" s="272"/>
      <c r="Y387" s="272"/>
      <c r="Z387" s="272"/>
      <c r="AA387" s="272"/>
      <c r="AB387" s="272"/>
      <c r="AC387" s="272"/>
      <c r="AD387" s="272"/>
      <c r="AG387" s="93">
        <f t="shared" si="133"/>
        <v>0</v>
      </c>
      <c r="AH387" s="92">
        <f t="shared" si="134"/>
        <v>0</v>
      </c>
      <c r="AI387" s="92">
        <f t="shared" si="135"/>
        <v>0</v>
      </c>
      <c r="AJ387" s="92">
        <f t="shared" si="136"/>
        <v>0</v>
      </c>
      <c r="AK387" s="98">
        <f t="shared" si="137"/>
        <v>0</v>
      </c>
      <c r="AL387" s="99">
        <f t="shared" si="138"/>
        <v>0</v>
      </c>
      <c r="AM387" s="99">
        <f t="shared" si="139"/>
        <v>0</v>
      </c>
      <c r="AN387" s="100">
        <f t="shared" si="140"/>
        <v>0</v>
      </c>
      <c r="AO387" s="98">
        <f t="shared" si="141"/>
        <v>0</v>
      </c>
      <c r="AP387" s="99">
        <f t="shared" si="142"/>
        <v>0</v>
      </c>
      <c r="AQ387" s="99">
        <f t="shared" si="143"/>
        <v>0</v>
      </c>
      <c r="AR387" s="100">
        <f t="shared" si="144"/>
        <v>0</v>
      </c>
      <c r="AS387" s="93">
        <f t="shared" si="145"/>
        <v>0</v>
      </c>
    </row>
    <row r="388" spans="1:45" ht="15.05" customHeight="1">
      <c r="A388" s="187"/>
      <c r="B388" s="141"/>
      <c r="C388" s="165" t="s">
        <v>496</v>
      </c>
      <c r="D388" s="372" t="str">
        <f t="shared" si="132"/>
        <v/>
      </c>
      <c r="E388" s="372"/>
      <c r="F388" s="372"/>
      <c r="G388" s="372"/>
      <c r="H388" s="372"/>
      <c r="I388" s="372"/>
      <c r="J388" s="372"/>
      <c r="K388" s="455"/>
      <c r="L388" s="456"/>
      <c r="M388" s="455"/>
      <c r="N388" s="456"/>
      <c r="O388" s="455"/>
      <c r="P388" s="456"/>
      <c r="Q388" s="272"/>
      <c r="R388" s="272"/>
      <c r="S388" s="272"/>
      <c r="T388" s="272"/>
      <c r="U388" s="272"/>
      <c r="V388" s="272"/>
      <c r="W388" s="272"/>
      <c r="X388" s="272"/>
      <c r="Y388" s="272"/>
      <c r="Z388" s="272"/>
      <c r="AA388" s="272"/>
      <c r="AB388" s="272"/>
      <c r="AC388" s="272"/>
      <c r="AD388" s="272"/>
      <c r="AG388" s="93">
        <f t="shared" si="133"/>
        <v>0</v>
      </c>
      <c r="AH388" s="92">
        <f t="shared" si="134"/>
        <v>0</v>
      </c>
      <c r="AI388" s="92">
        <f t="shared" si="135"/>
        <v>0</v>
      </c>
      <c r="AJ388" s="92">
        <f t="shared" si="136"/>
        <v>0</v>
      </c>
      <c r="AK388" s="98">
        <f t="shared" si="137"/>
        <v>0</v>
      </c>
      <c r="AL388" s="99">
        <f t="shared" si="138"/>
        <v>0</v>
      </c>
      <c r="AM388" s="99">
        <f t="shared" si="139"/>
        <v>0</v>
      </c>
      <c r="AN388" s="100">
        <f t="shared" si="140"/>
        <v>0</v>
      </c>
      <c r="AO388" s="98">
        <f t="shared" si="141"/>
        <v>0</v>
      </c>
      <c r="AP388" s="99">
        <f t="shared" si="142"/>
        <v>0</v>
      </c>
      <c r="AQ388" s="99">
        <f t="shared" si="143"/>
        <v>0</v>
      </c>
      <c r="AR388" s="100">
        <f t="shared" si="144"/>
        <v>0</v>
      </c>
      <c r="AS388" s="93">
        <f t="shared" si="145"/>
        <v>0</v>
      </c>
    </row>
    <row r="389" spans="1:45" ht="15.05" customHeight="1">
      <c r="A389" s="187"/>
      <c r="B389" s="141"/>
      <c r="C389" s="165" t="s">
        <v>498</v>
      </c>
      <c r="D389" s="372" t="str">
        <f t="shared" si="132"/>
        <v/>
      </c>
      <c r="E389" s="372"/>
      <c r="F389" s="372"/>
      <c r="G389" s="372"/>
      <c r="H389" s="372"/>
      <c r="I389" s="372"/>
      <c r="J389" s="372"/>
      <c r="K389" s="455"/>
      <c r="L389" s="456"/>
      <c r="M389" s="455"/>
      <c r="N389" s="456"/>
      <c r="O389" s="455"/>
      <c r="P389" s="456"/>
      <c r="Q389" s="272"/>
      <c r="R389" s="272"/>
      <c r="S389" s="272"/>
      <c r="T389" s="272"/>
      <c r="U389" s="272"/>
      <c r="V389" s="272"/>
      <c r="W389" s="272"/>
      <c r="X389" s="272"/>
      <c r="Y389" s="272"/>
      <c r="Z389" s="272"/>
      <c r="AA389" s="272"/>
      <c r="AB389" s="272"/>
      <c r="AC389" s="272"/>
      <c r="AD389" s="272"/>
      <c r="AG389" s="93">
        <f t="shared" si="133"/>
        <v>0</v>
      </c>
      <c r="AH389" s="92">
        <f t="shared" si="134"/>
        <v>0</v>
      </c>
      <c r="AI389" s="92">
        <f t="shared" si="135"/>
        <v>0</v>
      </c>
      <c r="AJ389" s="92">
        <f t="shared" si="136"/>
        <v>0</v>
      </c>
      <c r="AK389" s="98">
        <f t="shared" si="137"/>
        <v>0</v>
      </c>
      <c r="AL389" s="99">
        <f t="shared" si="138"/>
        <v>0</v>
      </c>
      <c r="AM389" s="99">
        <f t="shared" si="139"/>
        <v>0</v>
      </c>
      <c r="AN389" s="100">
        <f t="shared" si="140"/>
        <v>0</v>
      </c>
      <c r="AO389" s="98">
        <f t="shared" si="141"/>
        <v>0</v>
      </c>
      <c r="AP389" s="99">
        <f t="shared" si="142"/>
        <v>0</v>
      </c>
      <c r="AQ389" s="99">
        <f t="shared" si="143"/>
        <v>0</v>
      </c>
      <c r="AR389" s="100">
        <f t="shared" si="144"/>
        <v>0</v>
      </c>
      <c r="AS389" s="93">
        <f t="shared" si="145"/>
        <v>0</v>
      </c>
    </row>
    <row r="390" spans="1:45" ht="15.05" customHeight="1">
      <c r="A390" s="187"/>
      <c r="B390" s="141"/>
      <c r="C390" s="165" t="s">
        <v>500</v>
      </c>
      <c r="D390" s="372" t="str">
        <f t="shared" si="132"/>
        <v/>
      </c>
      <c r="E390" s="372"/>
      <c r="F390" s="372"/>
      <c r="G390" s="372"/>
      <c r="H390" s="372"/>
      <c r="I390" s="372"/>
      <c r="J390" s="372"/>
      <c r="K390" s="455"/>
      <c r="L390" s="456"/>
      <c r="M390" s="455"/>
      <c r="N390" s="456"/>
      <c r="O390" s="455"/>
      <c r="P390" s="456"/>
      <c r="Q390" s="272"/>
      <c r="R390" s="272"/>
      <c r="S390" s="272"/>
      <c r="T390" s="272"/>
      <c r="U390" s="272"/>
      <c r="V390" s="272"/>
      <c r="W390" s="272"/>
      <c r="X390" s="272"/>
      <c r="Y390" s="272"/>
      <c r="Z390" s="272"/>
      <c r="AA390" s="272"/>
      <c r="AB390" s="272"/>
      <c r="AC390" s="272"/>
      <c r="AD390" s="272"/>
      <c r="AG390" s="93">
        <f t="shared" si="133"/>
        <v>0</v>
      </c>
      <c r="AH390" s="92">
        <f t="shared" si="134"/>
        <v>0</v>
      </c>
      <c r="AI390" s="92">
        <f t="shared" si="135"/>
        <v>0</v>
      </c>
      <c r="AJ390" s="92">
        <f t="shared" si="136"/>
        <v>0</v>
      </c>
      <c r="AK390" s="98">
        <f t="shared" si="137"/>
        <v>0</v>
      </c>
      <c r="AL390" s="99">
        <f t="shared" si="138"/>
        <v>0</v>
      </c>
      <c r="AM390" s="99">
        <f t="shared" si="139"/>
        <v>0</v>
      </c>
      <c r="AN390" s="100">
        <f t="shared" si="140"/>
        <v>0</v>
      </c>
      <c r="AO390" s="98">
        <f t="shared" si="141"/>
        <v>0</v>
      </c>
      <c r="AP390" s="99">
        <f t="shared" si="142"/>
        <v>0</v>
      </c>
      <c r="AQ390" s="99">
        <f t="shared" si="143"/>
        <v>0</v>
      </c>
      <c r="AR390" s="100">
        <f t="shared" si="144"/>
        <v>0</v>
      </c>
      <c r="AS390" s="93">
        <f t="shared" si="145"/>
        <v>0</v>
      </c>
    </row>
    <row r="391" spans="1:45" ht="15.05" customHeight="1">
      <c r="A391" s="187"/>
      <c r="B391" s="141"/>
      <c r="C391" s="165" t="s">
        <v>502</v>
      </c>
      <c r="D391" s="372" t="str">
        <f t="shared" si="132"/>
        <v/>
      </c>
      <c r="E391" s="372"/>
      <c r="F391" s="372"/>
      <c r="G391" s="372"/>
      <c r="H391" s="372"/>
      <c r="I391" s="372"/>
      <c r="J391" s="372"/>
      <c r="K391" s="455"/>
      <c r="L391" s="456"/>
      <c r="M391" s="455"/>
      <c r="N391" s="456"/>
      <c r="O391" s="455"/>
      <c r="P391" s="456"/>
      <c r="Q391" s="272"/>
      <c r="R391" s="272"/>
      <c r="S391" s="272"/>
      <c r="T391" s="272"/>
      <c r="U391" s="272"/>
      <c r="V391" s="272"/>
      <c r="W391" s="272"/>
      <c r="X391" s="272"/>
      <c r="Y391" s="272"/>
      <c r="Z391" s="272"/>
      <c r="AA391" s="272"/>
      <c r="AB391" s="272"/>
      <c r="AC391" s="272"/>
      <c r="AD391" s="272"/>
      <c r="AG391" s="93">
        <f t="shared" si="133"/>
        <v>0</v>
      </c>
      <c r="AH391" s="92">
        <f t="shared" si="134"/>
        <v>0</v>
      </c>
      <c r="AI391" s="92">
        <f t="shared" si="135"/>
        <v>0</v>
      </c>
      <c r="AJ391" s="92">
        <f t="shared" si="136"/>
        <v>0</v>
      </c>
      <c r="AK391" s="98">
        <f t="shared" si="137"/>
        <v>0</v>
      </c>
      <c r="AL391" s="99">
        <f t="shared" si="138"/>
        <v>0</v>
      </c>
      <c r="AM391" s="99">
        <f t="shared" si="139"/>
        <v>0</v>
      </c>
      <c r="AN391" s="100">
        <f t="shared" si="140"/>
        <v>0</v>
      </c>
      <c r="AO391" s="98">
        <f t="shared" si="141"/>
        <v>0</v>
      </c>
      <c r="AP391" s="99">
        <f t="shared" si="142"/>
        <v>0</v>
      </c>
      <c r="AQ391" s="99">
        <f t="shared" si="143"/>
        <v>0</v>
      </c>
      <c r="AR391" s="100">
        <f t="shared" si="144"/>
        <v>0</v>
      </c>
      <c r="AS391" s="93">
        <f t="shared" si="145"/>
        <v>0</v>
      </c>
    </row>
    <row r="392" spans="1:45" ht="15.05" customHeight="1">
      <c r="A392" s="187"/>
      <c r="B392" s="141"/>
      <c r="C392" s="165" t="s">
        <v>504</v>
      </c>
      <c r="D392" s="372" t="str">
        <f t="shared" si="132"/>
        <v/>
      </c>
      <c r="E392" s="372"/>
      <c r="F392" s="372"/>
      <c r="G392" s="372"/>
      <c r="H392" s="372"/>
      <c r="I392" s="372"/>
      <c r="J392" s="372"/>
      <c r="K392" s="455"/>
      <c r="L392" s="456"/>
      <c r="M392" s="455"/>
      <c r="N392" s="456"/>
      <c r="O392" s="455"/>
      <c r="P392" s="456"/>
      <c r="Q392" s="272"/>
      <c r="R392" s="272"/>
      <c r="S392" s="272"/>
      <c r="T392" s="272"/>
      <c r="U392" s="272"/>
      <c r="V392" s="272"/>
      <c r="W392" s="272"/>
      <c r="X392" s="272"/>
      <c r="Y392" s="272"/>
      <c r="Z392" s="272"/>
      <c r="AA392" s="272"/>
      <c r="AB392" s="272"/>
      <c r="AC392" s="272"/>
      <c r="AD392" s="272"/>
      <c r="AG392" s="93">
        <f t="shared" si="133"/>
        <v>0</v>
      </c>
      <c r="AH392" s="92">
        <f t="shared" si="134"/>
        <v>0</v>
      </c>
      <c r="AI392" s="92">
        <f t="shared" si="135"/>
        <v>0</v>
      </c>
      <c r="AJ392" s="92">
        <f t="shared" si="136"/>
        <v>0</v>
      </c>
      <c r="AK392" s="98">
        <f t="shared" si="137"/>
        <v>0</v>
      </c>
      <c r="AL392" s="99">
        <f t="shared" si="138"/>
        <v>0</v>
      </c>
      <c r="AM392" s="99">
        <f t="shared" si="139"/>
        <v>0</v>
      </c>
      <c r="AN392" s="100">
        <f t="shared" si="140"/>
        <v>0</v>
      </c>
      <c r="AO392" s="98">
        <f t="shared" si="141"/>
        <v>0</v>
      </c>
      <c r="AP392" s="99">
        <f t="shared" si="142"/>
        <v>0</v>
      </c>
      <c r="AQ392" s="99">
        <f t="shared" si="143"/>
        <v>0</v>
      </c>
      <c r="AR392" s="100">
        <f t="shared" si="144"/>
        <v>0</v>
      </c>
      <c r="AS392" s="93">
        <f t="shared" si="145"/>
        <v>0</v>
      </c>
    </row>
    <row r="393" spans="1:45" ht="15.05" customHeight="1">
      <c r="A393" s="187"/>
      <c r="B393" s="141"/>
      <c r="C393" s="165" t="s">
        <v>506</v>
      </c>
      <c r="D393" s="372" t="str">
        <f t="shared" si="132"/>
        <v/>
      </c>
      <c r="E393" s="372"/>
      <c r="F393" s="372"/>
      <c r="G393" s="372"/>
      <c r="H393" s="372"/>
      <c r="I393" s="372"/>
      <c r="J393" s="372"/>
      <c r="K393" s="455"/>
      <c r="L393" s="456"/>
      <c r="M393" s="455"/>
      <c r="N393" s="456"/>
      <c r="O393" s="455"/>
      <c r="P393" s="456"/>
      <c r="Q393" s="272"/>
      <c r="R393" s="272"/>
      <c r="S393" s="272"/>
      <c r="T393" s="272"/>
      <c r="U393" s="272"/>
      <c r="V393" s="272"/>
      <c r="W393" s="272"/>
      <c r="X393" s="272"/>
      <c r="Y393" s="272"/>
      <c r="Z393" s="272"/>
      <c r="AA393" s="272"/>
      <c r="AB393" s="272"/>
      <c r="AC393" s="272"/>
      <c r="AD393" s="272"/>
      <c r="AG393" s="93">
        <f t="shared" si="133"/>
        <v>0</v>
      </c>
      <c r="AH393" s="92">
        <f t="shared" si="134"/>
        <v>0</v>
      </c>
      <c r="AI393" s="92">
        <f t="shared" si="135"/>
        <v>0</v>
      </c>
      <c r="AJ393" s="92">
        <f t="shared" si="136"/>
        <v>0</v>
      </c>
      <c r="AK393" s="98">
        <f t="shared" si="137"/>
        <v>0</v>
      </c>
      <c r="AL393" s="99">
        <f t="shared" si="138"/>
        <v>0</v>
      </c>
      <c r="AM393" s="99">
        <f t="shared" si="139"/>
        <v>0</v>
      </c>
      <c r="AN393" s="100">
        <f t="shared" si="140"/>
        <v>0</v>
      </c>
      <c r="AO393" s="98">
        <f t="shared" si="141"/>
        <v>0</v>
      </c>
      <c r="AP393" s="99">
        <f t="shared" si="142"/>
        <v>0</v>
      </c>
      <c r="AQ393" s="99">
        <f t="shared" si="143"/>
        <v>0</v>
      </c>
      <c r="AR393" s="100">
        <f t="shared" si="144"/>
        <v>0</v>
      </c>
      <c r="AS393" s="93">
        <f t="shared" si="145"/>
        <v>0</v>
      </c>
    </row>
    <row r="394" spans="1:45" ht="15.05" customHeight="1">
      <c r="A394" s="187"/>
      <c r="B394" s="141"/>
      <c r="C394" s="165" t="s">
        <v>507</v>
      </c>
      <c r="D394" s="372" t="str">
        <f t="shared" si="132"/>
        <v/>
      </c>
      <c r="E394" s="372"/>
      <c r="F394" s="372"/>
      <c r="G394" s="372"/>
      <c r="H394" s="372"/>
      <c r="I394" s="372"/>
      <c r="J394" s="372"/>
      <c r="K394" s="455"/>
      <c r="L394" s="456"/>
      <c r="M394" s="455"/>
      <c r="N394" s="456"/>
      <c r="O394" s="455"/>
      <c r="P394" s="456"/>
      <c r="Q394" s="272"/>
      <c r="R394" s="272"/>
      <c r="S394" s="272"/>
      <c r="T394" s="272"/>
      <c r="U394" s="272"/>
      <c r="V394" s="272"/>
      <c r="W394" s="272"/>
      <c r="X394" s="272"/>
      <c r="Y394" s="272"/>
      <c r="Z394" s="272"/>
      <c r="AA394" s="272"/>
      <c r="AB394" s="272"/>
      <c r="AC394" s="272"/>
      <c r="AD394" s="272"/>
      <c r="AG394" s="93">
        <f t="shared" si="133"/>
        <v>0</v>
      </c>
      <c r="AH394" s="92">
        <f t="shared" si="134"/>
        <v>0</v>
      </c>
      <c r="AI394" s="92">
        <f t="shared" si="135"/>
        <v>0</v>
      </c>
      <c r="AJ394" s="92">
        <f t="shared" si="136"/>
        <v>0</v>
      </c>
      <c r="AK394" s="98">
        <f t="shared" si="137"/>
        <v>0</v>
      </c>
      <c r="AL394" s="99">
        <f t="shared" si="138"/>
        <v>0</v>
      </c>
      <c r="AM394" s="99">
        <f t="shared" si="139"/>
        <v>0</v>
      </c>
      <c r="AN394" s="100">
        <f t="shared" si="140"/>
        <v>0</v>
      </c>
      <c r="AO394" s="98">
        <f t="shared" si="141"/>
        <v>0</v>
      </c>
      <c r="AP394" s="99">
        <f t="shared" si="142"/>
        <v>0</v>
      </c>
      <c r="AQ394" s="99">
        <f t="shared" si="143"/>
        <v>0</v>
      </c>
      <c r="AR394" s="100">
        <f t="shared" si="144"/>
        <v>0</v>
      </c>
      <c r="AS394" s="93">
        <f t="shared" si="145"/>
        <v>0</v>
      </c>
    </row>
    <row r="395" spans="1:45" ht="15.05" customHeight="1">
      <c r="A395" s="187"/>
      <c r="B395" s="141"/>
      <c r="C395" s="165" t="s">
        <v>522</v>
      </c>
      <c r="D395" s="372" t="str">
        <f t="shared" si="132"/>
        <v/>
      </c>
      <c r="E395" s="372"/>
      <c r="F395" s="372"/>
      <c r="G395" s="372"/>
      <c r="H395" s="372"/>
      <c r="I395" s="372"/>
      <c r="J395" s="372"/>
      <c r="K395" s="455"/>
      <c r="L395" s="456"/>
      <c r="M395" s="455"/>
      <c r="N395" s="456"/>
      <c r="O395" s="455"/>
      <c r="P395" s="456"/>
      <c r="Q395" s="272"/>
      <c r="R395" s="272"/>
      <c r="S395" s="272"/>
      <c r="T395" s="272"/>
      <c r="U395" s="272"/>
      <c r="V395" s="272"/>
      <c r="W395" s="272"/>
      <c r="X395" s="272"/>
      <c r="Y395" s="272"/>
      <c r="Z395" s="272"/>
      <c r="AA395" s="272"/>
      <c r="AB395" s="272"/>
      <c r="AC395" s="272"/>
      <c r="AD395" s="272"/>
      <c r="AG395" s="93">
        <f t="shared" si="133"/>
        <v>0</v>
      </c>
      <c r="AH395" s="92">
        <f t="shared" si="134"/>
        <v>0</v>
      </c>
      <c r="AI395" s="92">
        <f t="shared" si="135"/>
        <v>0</v>
      </c>
      <c r="AJ395" s="92">
        <f t="shared" si="136"/>
        <v>0</v>
      </c>
      <c r="AK395" s="98">
        <f t="shared" si="137"/>
        <v>0</v>
      </c>
      <c r="AL395" s="99">
        <f t="shared" si="138"/>
        <v>0</v>
      </c>
      <c r="AM395" s="99">
        <f t="shared" si="139"/>
        <v>0</v>
      </c>
      <c r="AN395" s="100">
        <f t="shared" si="140"/>
        <v>0</v>
      </c>
      <c r="AO395" s="98">
        <f t="shared" si="141"/>
        <v>0</v>
      </c>
      <c r="AP395" s="99">
        <f t="shared" si="142"/>
        <v>0</v>
      </c>
      <c r="AQ395" s="99">
        <f t="shared" si="143"/>
        <v>0</v>
      </c>
      <c r="AR395" s="100">
        <f t="shared" si="144"/>
        <v>0</v>
      </c>
      <c r="AS395" s="93">
        <f t="shared" si="145"/>
        <v>0</v>
      </c>
    </row>
    <row r="396" spans="1:45" ht="15.05" customHeight="1">
      <c r="A396" s="187"/>
      <c r="B396" s="141"/>
      <c r="C396" s="165" t="s">
        <v>523</v>
      </c>
      <c r="D396" s="372" t="str">
        <f t="shared" si="132"/>
        <v/>
      </c>
      <c r="E396" s="372"/>
      <c r="F396" s="372"/>
      <c r="G396" s="372"/>
      <c r="H396" s="372"/>
      <c r="I396" s="372"/>
      <c r="J396" s="372"/>
      <c r="K396" s="455"/>
      <c r="L396" s="456"/>
      <c r="M396" s="455"/>
      <c r="N396" s="456"/>
      <c r="O396" s="455"/>
      <c r="P396" s="456"/>
      <c r="Q396" s="272"/>
      <c r="R396" s="272"/>
      <c r="S396" s="272"/>
      <c r="T396" s="272"/>
      <c r="U396" s="272"/>
      <c r="V396" s="272"/>
      <c r="W396" s="272"/>
      <c r="X396" s="272"/>
      <c r="Y396" s="272"/>
      <c r="Z396" s="272"/>
      <c r="AA396" s="272"/>
      <c r="AB396" s="272"/>
      <c r="AC396" s="272"/>
      <c r="AD396" s="272"/>
      <c r="AG396" s="93">
        <f t="shared" si="133"/>
        <v>0</v>
      </c>
      <c r="AH396" s="92">
        <f t="shared" si="134"/>
        <v>0</v>
      </c>
      <c r="AI396" s="92">
        <f t="shared" si="135"/>
        <v>0</v>
      </c>
      <c r="AJ396" s="92">
        <f t="shared" si="136"/>
        <v>0</v>
      </c>
      <c r="AK396" s="98">
        <f t="shared" si="137"/>
        <v>0</v>
      </c>
      <c r="AL396" s="99">
        <f t="shared" si="138"/>
        <v>0</v>
      </c>
      <c r="AM396" s="99">
        <f t="shared" si="139"/>
        <v>0</v>
      </c>
      <c r="AN396" s="100">
        <f t="shared" si="140"/>
        <v>0</v>
      </c>
      <c r="AO396" s="98">
        <f t="shared" si="141"/>
        <v>0</v>
      </c>
      <c r="AP396" s="99">
        <f t="shared" si="142"/>
        <v>0</v>
      </c>
      <c r="AQ396" s="99">
        <f t="shared" si="143"/>
        <v>0</v>
      </c>
      <c r="AR396" s="100">
        <f t="shared" si="144"/>
        <v>0</v>
      </c>
      <c r="AS396" s="93">
        <f t="shared" si="145"/>
        <v>0</v>
      </c>
    </row>
    <row r="397" spans="1:45" ht="15.05" customHeight="1">
      <c r="A397" s="187"/>
      <c r="B397" s="141"/>
      <c r="C397" s="165" t="s">
        <v>524</v>
      </c>
      <c r="D397" s="372" t="str">
        <f t="shared" si="132"/>
        <v/>
      </c>
      <c r="E397" s="372"/>
      <c r="F397" s="372"/>
      <c r="G397" s="372"/>
      <c r="H397" s="372"/>
      <c r="I397" s="372"/>
      <c r="J397" s="372"/>
      <c r="K397" s="455"/>
      <c r="L397" s="456"/>
      <c r="M397" s="455"/>
      <c r="N397" s="456"/>
      <c r="O397" s="455"/>
      <c r="P397" s="456"/>
      <c r="Q397" s="272"/>
      <c r="R397" s="272"/>
      <c r="S397" s="272"/>
      <c r="T397" s="272"/>
      <c r="U397" s="272"/>
      <c r="V397" s="272"/>
      <c r="W397" s="272"/>
      <c r="X397" s="272"/>
      <c r="Y397" s="272"/>
      <c r="Z397" s="272"/>
      <c r="AA397" s="272"/>
      <c r="AB397" s="272"/>
      <c r="AC397" s="272"/>
      <c r="AD397" s="272"/>
      <c r="AG397" s="93">
        <f t="shared" si="133"/>
        <v>0</v>
      </c>
      <c r="AH397" s="92">
        <f t="shared" si="134"/>
        <v>0</v>
      </c>
      <c r="AI397" s="92">
        <f t="shared" si="135"/>
        <v>0</v>
      </c>
      <c r="AJ397" s="92">
        <f t="shared" si="136"/>
        <v>0</v>
      </c>
      <c r="AK397" s="98">
        <f t="shared" si="137"/>
        <v>0</v>
      </c>
      <c r="AL397" s="99">
        <f t="shared" si="138"/>
        <v>0</v>
      </c>
      <c r="AM397" s="99">
        <f t="shared" si="139"/>
        <v>0</v>
      </c>
      <c r="AN397" s="100">
        <f t="shared" si="140"/>
        <v>0</v>
      </c>
      <c r="AO397" s="98">
        <f t="shared" si="141"/>
        <v>0</v>
      </c>
      <c r="AP397" s="99">
        <f t="shared" si="142"/>
        <v>0</v>
      </c>
      <c r="AQ397" s="99">
        <f t="shared" si="143"/>
        <v>0</v>
      </c>
      <c r="AR397" s="100">
        <f t="shared" si="144"/>
        <v>0</v>
      </c>
      <c r="AS397" s="93">
        <f t="shared" si="145"/>
        <v>0</v>
      </c>
    </row>
    <row r="398" spans="1:45" ht="15.05" customHeight="1">
      <c r="A398" s="187"/>
      <c r="B398" s="141"/>
      <c r="C398" s="167" t="s">
        <v>525</v>
      </c>
      <c r="D398" s="372" t="str">
        <f t="shared" si="132"/>
        <v/>
      </c>
      <c r="E398" s="372"/>
      <c r="F398" s="372"/>
      <c r="G398" s="372"/>
      <c r="H398" s="372"/>
      <c r="I398" s="372"/>
      <c r="J398" s="372"/>
      <c r="K398" s="455"/>
      <c r="L398" s="456"/>
      <c r="M398" s="455"/>
      <c r="N398" s="456"/>
      <c r="O398" s="455"/>
      <c r="P398" s="456"/>
      <c r="Q398" s="272"/>
      <c r="R398" s="272"/>
      <c r="S398" s="272"/>
      <c r="T398" s="272"/>
      <c r="U398" s="272"/>
      <c r="V398" s="272"/>
      <c r="W398" s="272"/>
      <c r="X398" s="272"/>
      <c r="Y398" s="272"/>
      <c r="Z398" s="272"/>
      <c r="AA398" s="272"/>
      <c r="AB398" s="272"/>
      <c r="AC398" s="272"/>
      <c r="AD398" s="272"/>
      <c r="AG398" s="93">
        <f t="shared" si="133"/>
        <v>0</v>
      </c>
      <c r="AH398" s="92">
        <f t="shared" si="134"/>
        <v>0</v>
      </c>
      <c r="AI398" s="92">
        <f t="shared" si="135"/>
        <v>0</v>
      </c>
      <c r="AJ398" s="92">
        <f t="shared" si="136"/>
        <v>0</v>
      </c>
      <c r="AK398" s="98">
        <f t="shared" si="137"/>
        <v>0</v>
      </c>
      <c r="AL398" s="99">
        <f t="shared" si="138"/>
        <v>0</v>
      </c>
      <c r="AM398" s="99">
        <f t="shared" si="139"/>
        <v>0</v>
      </c>
      <c r="AN398" s="100">
        <f t="shared" si="140"/>
        <v>0</v>
      </c>
      <c r="AO398" s="98">
        <f t="shared" si="141"/>
        <v>0</v>
      </c>
      <c r="AP398" s="99">
        <f t="shared" si="142"/>
        <v>0</v>
      </c>
      <c r="AQ398" s="99">
        <f t="shared" si="143"/>
        <v>0</v>
      </c>
      <c r="AR398" s="100">
        <f t="shared" si="144"/>
        <v>0</v>
      </c>
      <c r="AS398" s="93">
        <f t="shared" si="145"/>
        <v>0</v>
      </c>
    </row>
    <row r="399" spans="1:45" ht="15.05" customHeight="1">
      <c r="A399" s="187"/>
      <c r="B399" s="141"/>
      <c r="C399" s="167" t="s">
        <v>526</v>
      </c>
      <c r="D399" s="372" t="str">
        <f t="shared" si="132"/>
        <v/>
      </c>
      <c r="E399" s="372"/>
      <c r="F399" s="372"/>
      <c r="G399" s="372"/>
      <c r="H399" s="372"/>
      <c r="I399" s="372"/>
      <c r="J399" s="372"/>
      <c r="K399" s="455"/>
      <c r="L399" s="456"/>
      <c r="M399" s="455"/>
      <c r="N399" s="456"/>
      <c r="O399" s="455"/>
      <c r="P399" s="456"/>
      <c r="Q399" s="272"/>
      <c r="R399" s="272"/>
      <c r="S399" s="272"/>
      <c r="T399" s="272"/>
      <c r="U399" s="272"/>
      <c r="V399" s="272"/>
      <c r="W399" s="272"/>
      <c r="X399" s="272"/>
      <c r="Y399" s="272"/>
      <c r="Z399" s="272"/>
      <c r="AA399" s="272"/>
      <c r="AB399" s="272"/>
      <c r="AC399" s="272"/>
      <c r="AD399" s="272"/>
      <c r="AG399" s="93">
        <f t="shared" si="133"/>
        <v>0</v>
      </c>
      <c r="AH399" s="92">
        <f t="shared" si="134"/>
        <v>0</v>
      </c>
      <c r="AI399" s="92">
        <f t="shared" si="135"/>
        <v>0</v>
      </c>
      <c r="AJ399" s="92">
        <f t="shared" si="136"/>
        <v>0</v>
      </c>
      <c r="AK399" s="98">
        <f t="shared" si="137"/>
        <v>0</v>
      </c>
      <c r="AL399" s="99">
        <f t="shared" si="138"/>
        <v>0</v>
      </c>
      <c r="AM399" s="99">
        <f t="shared" si="139"/>
        <v>0</v>
      </c>
      <c r="AN399" s="100">
        <f t="shared" si="140"/>
        <v>0</v>
      </c>
      <c r="AO399" s="98">
        <f t="shared" si="141"/>
        <v>0</v>
      </c>
      <c r="AP399" s="99">
        <f t="shared" si="142"/>
        <v>0</v>
      </c>
      <c r="AQ399" s="99">
        <f t="shared" si="143"/>
        <v>0</v>
      </c>
      <c r="AR399" s="100">
        <f t="shared" si="144"/>
        <v>0</v>
      </c>
      <c r="AS399" s="93">
        <f t="shared" si="145"/>
        <v>0</v>
      </c>
    </row>
    <row r="400" spans="1:45" ht="15.05" customHeight="1">
      <c r="A400" s="187"/>
      <c r="B400" s="141"/>
      <c r="C400" s="167" t="s">
        <v>527</v>
      </c>
      <c r="D400" s="372" t="str">
        <f t="shared" si="132"/>
        <v/>
      </c>
      <c r="E400" s="372"/>
      <c r="F400" s="372"/>
      <c r="G400" s="372"/>
      <c r="H400" s="372"/>
      <c r="I400" s="372"/>
      <c r="J400" s="372"/>
      <c r="K400" s="455"/>
      <c r="L400" s="456"/>
      <c r="M400" s="455"/>
      <c r="N400" s="456"/>
      <c r="O400" s="455"/>
      <c r="P400" s="456"/>
      <c r="Q400" s="272"/>
      <c r="R400" s="272"/>
      <c r="S400" s="272"/>
      <c r="T400" s="272"/>
      <c r="U400" s="272"/>
      <c r="V400" s="272"/>
      <c r="W400" s="272"/>
      <c r="X400" s="272"/>
      <c r="Y400" s="272"/>
      <c r="Z400" s="272"/>
      <c r="AA400" s="272"/>
      <c r="AB400" s="272"/>
      <c r="AC400" s="272"/>
      <c r="AD400" s="272"/>
      <c r="AG400" s="93">
        <f t="shared" si="133"/>
        <v>0</v>
      </c>
      <c r="AH400" s="92">
        <f t="shared" si="134"/>
        <v>0</v>
      </c>
      <c r="AI400" s="92">
        <f t="shared" si="135"/>
        <v>0</v>
      </c>
      <c r="AJ400" s="92">
        <f t="shared" si="136"/>
        <v>0</v>
      </c>
      <c r="AK400" s="98">
        <f t="shared" si="137"/>
        <v>0</v>
      </c>
      <c r="AL400" s="99">
        <f t="shared" si="138"/>
        <v>0</v>
      </c>
      <c r="AM400" s="99">
        <f t="shared" si="139"/>
        <v>0</v>
      </c>
      <c r="AN400" s="100">
        <f t="shared" si="140"/>
        <v>0</v>
      </c>
      <c r="AO400" s="98">
        <f t="shared" si="141"/>
        <v>0</v>
      </c>
      <c r="AP400" s="99">
        <f t="shared" si="142"/>
        <v>0</v>
      </c>
      <c r="AQ400" s="99">
        <f t="shared" si="143"/>
        <v>0</v>
      </c>
      <c r="AR400" s="100">
        <f t="shared" si="144"/>
        <v>0</v>
      </c>
      <c r="AS400" s="93">
        <f t="shared" si="145"/>
        <v>0</v>
      </c>
    </row>
    <row r="401" spans="1:45" ht="15.05" customHeight="1">
      <c r="A401" s="187"/>
      <c r="B401" s="141"/>
      <c r="C401" s="167" t="s">
        <v>528</v>
      </c>
      <c r="D401" s="372" t="str">
        <f t="shared" si="132"/>
        <v/>
      </c>
      <c r="E401" s="372"/>
      <c r="F401" s="372"/>
      <c r="G401" s="372"/>
      <c r="H401" s="372"/>
      <c r="I401" s="372"/>
      <c r="J401" s="372"/>
      <c r="K401" s="455"/>
      <c r="L401" s="456"/>
      <c r="M401" s="455"/>
      <c r="N401" s="456"/>
      <c r="O401" s="455"/>
      <c r="P401" s="456"/>
      <c r="Q401" s="272"/>
      <c r="R401" s="272"/>
      <c r="S401" s="272"/>
      <c r="T401" s="272"/>
      <c r="U401" s="272"/>
      <c r="V401" s="272"/>
      <c r="W401" s="272"/>
      <c r="X401" s="272"/>
      <c r="Y401" s="272"/>
      <c r="Z401" s="272"/>
      <c r="AA401" s="272"/>
      <c r="AB401" s="272"/>
      <c r="AC401" s="272"/>
      <c r="AD401" s="272"/>
      <c r="AG401" s="93">
        <f t="shared" si="133"/>
        <v>0</v>
      </c>
      <c r="AH401" s="92">
        <f t="shared" si="134"/>
        <v>0</v>
      </c>
      <c r="AI401" s="92">
        <f t="shared" si="135"/>
        <v>0</v>
      </c>
      <c r="AJ401" s="92">
        <f t="shared" si="136"/>
        <v>0</v>
      </c>
      <c r="AK401" s="98">
        <f t="shared" si="137"/>
        <v>0</v>
      </c>
      <c r="AL401" s="99">
        <f t="shared" si="138"/>
        <v>0</v>
      </c>
      <c r="AM401" s="99">
        <f t="shared" si="139"/>
        <v>0</v>
      </c>
      <c r="AN401" s="100">
        <f t="shared" si="140"/>
        <v>0</v>
      </c>
      <c r="AO401" s="98">
        <f t="shared" si="141"/>
        <v>0</v>
      </c>
      <c r="AP401" s="99">
        <f t="shared" si="142"/>
        <v>0</v>
      </c>
      <c r="AQ401" s="99">
        <f t="shared" si="143"/>
        <v>0</v>
      </c>
      <c r="AR401" s="100">
        <f t="shared" si="144"/>
        <v>0</v>
      </c>
      <c r="AS401" s="93">
        <f t="shared" si="145"/>
        <v>0</v>
      </c>
    </row>
    <row r="402" spans="1:45" ht="15.05" customHeight="1">
      <c r="A402" s="187"/>
      <c r="B402" s="141"/>
      <c r="C402" s="167" t="s">
        <v>529</v>
      </c>
      <c r="D402" s="372" t="str">
        <f t="shared" si="132"/>
        <v/>
      </c>
      <c r="E402" s="372"/>
      <c r="F402" s="372"/>
      <c r="G402" s="372"/>
      <c r="H402" s="372"/>
      <c r="I402" s="372"/>
      <c r="J402" s="372"/>
      <c r="K402" s="455"/>
      <c r="L402" s="456"/>
      <c r="M402" s="455"/>
      <c r="N402" s="456"/>
      <c r="O402" s="455"/>
      <c r="P402" s="456"/>
      <c r="Q402" s="272"/>
      <c r="R402" s="272"/>
      <c r="S402" s="272"/>
      <c r="T402" s="272"/>
      <c r="U402" s="272"/>
      <c r="V402" s="272"/>
      <c r="W402" s="272"/>
      <c r="X402" s="272"/>
      <c r="Y402" s="272"/>
      <c r="Z402" s="272"/>
      <c r="AA402" s="272"/>
      <c r="AB402" s="272"/>
      <c r="AC402" s="272"/>
      <c r="AD402" s="272"/>
      <c r="AG402" s="93">
        <f t="shared" si="133"/>
        <v>0</v>
      </c>
      <c r="AH402" s="92">
        <f t="shared" si="134"/>
        <v>0</v>
      </c>
      <c r="AI402" s="92">
        <f t="shared" si="135"/>
        <v>0</v>
      </c>
      <c r="AJ402" s="92">
        <f t="shared" si="136"/>
        <v>0</v>
      </c>
      <c r="AK402" s="98">
        <f t="shared" si="137"/>
        <v>0</v>
      </c>
      <c r="AL402" s="99">
        <f t="shared" si="138"/>
        <v>0</v>
      </c>
      <c r="AM402" s="99">
        <f t="shared" si="139"/>
        <v>0</v>
      </c>
      <c r="AN402" s="100">
        <f t="shared" si="140"/>
        <v>0</v>
      </c>
      <c r="AO402" s="98">
        <f t="shared" si="141"/>
        <v>0</v>
      </c>
      <c r="AP402" s="99">
        <f t="shared" si="142"/>
        <v>0</v>
      </c>
      <c r="AQ402" s="99">
        <f t="shared" si="143"/>
        <v>0</v>
      </c>
      <c r="AR402" s="100">
        <f t="shared" si="144"/>
        <v>0</v>
      </c>
      <c r="AS402" s="93">
        <f t="shared" si="145"/>
        <v>0</v>
      </c>
    </row>
    <row r="403" spans="1:45" ht="15.05" customHeight="1">
      <c r="A403" s="187"/>
      <c r="B403" s="141"/>
      <c r="C403" s="167" t="s">
        <v>530</v>
      </c>
      <c r="D403" s="372" t="str">
        <f t="shared" si="132"/>
        <v/>
      </c>
      <c r="E403" s="372"/>
      <c r="F403" s="372"/>
      <c r="G403" s="372"/>
      <c r="H403" s="372"/>
      <c r="I403" s="372"/>
      <c r="J403" s="372"/>
      <c r="K403" s="455"/>
      <c r="L403" s="456"/>
      <c r="M403" s="455"/>
      <c r="N403" s="456"/>
      <c r="O403" s="455"/>
      <c r="P403" s="456"/>
      <c r="Q403" s="272"/>
      <c r="R403" s="272"/>
      <c r="S403" s="272"/>
      <c r="T403" s="272"/>
      <c r="U403" s="272"/>
      <c r="V403" s="272"/>
      <c r="W403" s="272"/>
      <c r="X403" s="272"/>
      <c r="Y403" s="272"/>
      <c r="Z403" s="272"/>
      <c r="AA403" s="272"/>
      <c r="AB403" s="272"/>
      <c r="AC403" s="272"/>
      <c r="AD403" s="272"/>
      <c r="AG403" s="93">
        <f t="shared" si="133"/>
        <v>0</v>
      </c>
      <c r="AH403" s="92">
        <f t="shared" si="134"/>
        <v>0</v>
      </c>
      <c r="AI403" s="92">
        <f t="shared" si="135"/>
        <v>0</v>
      </c>
      <c r="AJ403" s="92">
        <f t="shared" si="136"/>
        <v>0</v>
      </c>
      <c r="AK403" s="98">
        <f t="shared" si="137"/>
        <v>0</v>
      </c>
      <c r="AL403" s="99">
        <f t="shared" si="138"/>
        <v>0</v>
      </c>
      <c r="AM403" s="99">
        <f t="shared" si="139"/>
        <v>0</v>
      </c>
      <c r="AN403" s="100">
        <f t="shared" si="140"/>
        <v>0</v>
      </c>
      <c r="AO403" s="98">
        <f t="shared" si="141"/>
        <v>0</v>
      </c>
      <c r="AP403" s="99">
        <f t="shared" si="142"/>
        <v>0</v>
      </c>
      <c r="AQ403" s="99">
        <f t="shared" si="143"/>
        <v>0</v>
      </c>
      <c r="AR403" s="100">
        <f t="shared" si="144"/>
        <v>0</v>
      </c>
      <c r="AS403" s="93">
        <f t="shared" si="145"/>
        <v>0</v>
      </c>
    </row>
    <row r="404" spans="1:45" ht="15.05" customHeight="1">
      <c r="A404" s="187"/>
      <c r="B404" s="141"/>
      <c r="C404" s="167" t="s">
        <v>531</v>
      </c>
      <c r="D404" s="372" t="str">
        <f t="shared" si="132"/>
        <v/>
      </c>
      <c r="E404" s="372"/>
      <c r="F404" s="372"/>
      <c r="G404" s="372"/>
      <c r="H404" s="372"/>
      <c r="I404" s="372"/>
      <c r="J404" s="372"/>
      <c r="K404" s="455"/>
      <c r="L404" s="456"/>
      <c r="M404" s="455"/>
      <c r="N404" s="456"/>
      <c r="O404" s="455"/>
      <c r="P404" s="456"/>
      <c r="Q404" s="272"/>
      <c r="R404" s="272"/>
      <c r="S404" s="272"/>
      <c r="T404" s="272"/>
      <c r="U404" s="272"/>
      <c r="V404" s="272"/>
      <c r="W404" s="272"/>
      <c r="X404" s="272"/>
      <c r="Y404" s="272"/>
      <c r="Z404" s="272"/>
      <c r="AA404" s="272"/>
      <c r="AB404" s="272"/>
      <c r="AC404" s="272"/>
      <c r="AD404" s="272"/>
      <c r="AG404" s="93">
        <f t="shared" si="133"/>
        <v>0</v>
      </c>
      <c r="AH404" s="92">
        <f t="shared" si="134"/>
        <v>0</v>
      </c>
      <c r="AI404" s="92">
        <f t="shared" si="135"/>
        <v>0</v>
      </c>
      <c r="AJ404" s="92">
        <f t="shared" si="136"/>
        <v>0</v>
      </c>
      <c r="AK404" s="98">
        <f t="shared" si="137"/>
        <v>0</v>
      </c>
      <c r="AL404" s="99">
        <f t="shared" si="138"/>
        <v>0</v>
      </c>
      <c r="AM404" s="99">
        <f t="shared" si="139"/>
        <v>0</v>
      </c>
      <c r="AN404" s="100">
        <f t="shared" si="140"/>
        <v>0</v>
      </c>
      <c r="AO404" s="98">
        <f t="shared" si="141"/>
        <v>0</v>
      </c>
      <c r="AP404" s="99">
        <f t="shared" si="142"/>
        <v>0</v>
      </c>
      <c r="AQ404" s="99">
        <f t="shared" si="143"/>
        <v>0</v>
      </c>
      <c r="AR404" s="100">
        <f t="shared" si="144"/>
        <v>0</v>
      </c>
      <c r="AS404" s="93">
        <f t="shared" si="145"/>
        <v>0</v>
      </c>
    </row>
    <row r="405" spans="1:45" ht="15.05" customHeight="1">
      <c r="A405" s="187"/>
      <c r="B405" s="141"/>
      <c r="C405" s="167" t="s">
        <v>532</v>
      </c>
      <c r="D405" s="372" t="str">
        <f t="shared" si="132"/>
        <v/>
      </c>
      <c r="E405" s="372"/>
      <c r="F405" s="372"/>
      <c r="G405" s="372"/>
      <c r="H405" s="372"/>
      <c r="I405" s="372"/>
      <c r="J405" s="372"/>
      <c r="K405" s="455"/>
      <c r="L405" s="456"/>
      <c r="M405" s="455"/>
      <c r="N405" s="456"/>
      <c r="O405" s="455"/>
      <c r="P405" s="456"/>
      <c r="Q405" s="272"/>
      <c r="R405" s="272"/>
      <c r="S405" s="272"/>
      <c r="T405" s="272"/>
      <c r="U405" s="272"/>
      <c r="V405" s="272"/>
      <c r="W405" s="272"/>
      <c r="X405" s="272"/>
      <c r="Y405" s="272"/>
      <c r="Z405" s="272"/>
      <c r="AA405" s="272"/>
      <c r="AB405" s="272"/>
      <c r="AC405" s="272"/>
      <c r="AD405" s="272"/>
      <c r="AG405" s="93">
        <f t="shared" si="133"/>
        <v>0</v>
      </c>
      <c r="AH405" s="92">
        <f t="shared" si="134"/>
        <v>0</v>
      </c>
      <c r="AI405" s="92">
        <f t="shared" si="135"/>
        <v>0</v>
      </c>
      <c r="AJ405" s="92">
        <f t="shared" si="136"/>
        <v>0</v>
      </c>
      <c r="AK405" s="98">
        <f t="shared" si="137"/>
        <v>0</v>
      </c>
      <c r="AL405" s="99">
        <f t="shared" si="138"/>
        <v>0</v>
      </c>
      <c r="AM405" s="99">
        <f t="shared" si="139"/>
        <v>0</v>
      </c>
      <c r="AN405" s="100">
        <f t="shared" si="140"/>
        <v>0</v>
      </c>
      <c r="AO405" s="98">
        <f t="shared" si="141"/>
        <v>0</v>
      </c>
      <c r="AP405" s="99">
        <f t="shared" si="142"/>
        <v>0</v>
      </c>
      <c r="AQ405" s="99">
        <f t="shared" si="143"/>
        <v>0</v>
      </c>
      <c r="AR405" s="100">
        <f t="shared" si="144"/>
        <v>0</v>
      </c>
      <c r="AS405" s="93">
        <f t="shared" si="145"/>
        <v>0</v>
      </c>
    </row>
    <row r="406" spans="1:45" ht="15.05" customHeight="1">
      <c r="A406" s="187"/>
      <c r="B406" s="141"/>
      <c r="C406" s="167" t="s">
        <v>533</v>
      </c>
      <c r="D406" s="372" t="str">
        <f t="shared" si="132"/>
        <v/>
      </c>
      <c r="E406" s="372"/>
      <c r="F406" s="372"/>
      <c r="G406" s="372"/>
      <c r="H406" s="372"/>
      <c r="I406" s="372"/>
      <c r="J406" s="372"/>
      <c r="K406" s="455"/>
      <c r="L406" s="456"/>
      <c r="M406" s="455"/>
      <c r="N406" s="456"/>
      <c r="O406" s="455"/>
      <c r="P406" s="456"/>
      <c r="Q406" s="272"/>
      <c r="R406" s="272"/>
      <c r="S406" s="272"/>
      <c r="T406" s="272"/>
      <c r="U406" s="272"/>
      <c r="V406" s="272"/>
      <c r="W406" s="272"/>
      <c r="X406" s="272"/>
      <c r="Y406" s="272"/>
      <c r="Z406" s="272"/>
      <c r="AA406" s="272"/>
      <c r="AB406" s="272"/>
      <c r="AC406" s="272"/>
      <c r="AD406" s="272"/>
      <c r="AG406" s="93">
        <f t="shared" si="133"/>
        <v>0</v>
      </c>
      <c r="AH406" s="92">
        <f t="shared" si="134"/>
        <v>0</v>
      </c>
      <c r="AI406" s="92">
        <f t="shared" si="135"/>
        <v>0</v>
      </c>
      <c r="AJ406" s="92">
        <f t="shared" si="136"/>
        <v>0</v>
      </c>
      <c r="AK406" s="98">
        <f t="shared" si="137"/>
        <v>0</v>
      </c>
      <c r="AL406" s="99">
        <f t="shared" si="138"/>
        <v>0</v>
      </c>
      <c r="AM406" s="99">
        <f t="shared" si="139"/>
        <v>0</v>
      </c>
      <c r="AN406" s="100">
        <f t="shared" si="140"/>
        <v>0</v>
      </c>
      <c r="AO406" s="98">
        <f t="shared" si="141"/>
        <v>0</v>
      </c>
      <c r="AP406" s="99">
        <f t="shared" si="142"/>
        <v>0</v>
      </c>
      <c r="AQ406" s="99">
        <f t="shared" si="143"/>
        <v>0</v>
      </c>
      <c r="AR406" s="100">
        <f t="shared" si="144"/>
        <v>0</v>
      </c>
      <c r="AS406" s="93">
        <f t="shared" si="145"/>
        <v>0</v>
      </c>
    </row>
    <row r="407" spans="1:45" ht="15.05" customHeight="1">
      <c r="A407" s="187"/>
      <c r="B407" s="141"/>
      <c r="C407" s="167" t="s">
        <v>534</v>
      </c>
      <c r="D407" s="372" t="str">
        <f t="shared" si="132"/>
        <v/>
      </c>
      <c r="E407" s="372"/>
      <c r="F407" s="372"/>
      <c r="G407" s="372"/>
      <c r="H407" s="372"/>
      <c r="I407" s="372"/>
      <c r="J407" s="372"/>
      <c r="K407" s="455"/>
      <c r="L407" s="456"/>
      <c r="M407" s="455"/>
      <c r="N407" s="456"/>
      <c r="O407" s="455"/>
      <c r="P407" s="456"/>
      <c r="Q407" s="272"/>
      <c r="R407" s="272"/>
      <c r="S407" s="272"/>
      <c r="T407" s="272"/>
      <c r="U407" s="272"/>
      <c r="V407" s="272"/>
      <c r="W407" s="272"/>
      <c r="X407" s="272"/>
      <c r="Y407" s="272"/>
      <c r="Z407" s="272"/>
      <c r="AA407" s="272"/>
      <c r="AB407" s="272"/>
      <c r="AC407" s="272"/>
      <c r="AD407" s="272"/>
      <c r="AG407" s="93">
        <f t="shared" si="133"/>
        <v>0</v>
      </c>
      <c r="AH407" s="92">
        <f t="shared" si="134"/>
        <v>0</v>
      </c>
      <c r="AI407" s="92">
        <f t="shared" si="135"/>
        <v>0</v>
      </c>
      <c r="AJ407" s="92">
        <f t="shared" si="136"/>
        <v>0</v>
      </c>
      <c r="AK407" s="98">
        <f t="shared" si="137"/>
        <v>0</v>
      </c>
      <c r="AL407" s="99">
        <f t="shared" si="138"/>
        <v>0</v>
      </c>
      <c r="AM407" s="99">
        <f t="shared" si="139"/>
        <v>0</v>
      </c>
      <c r="AN407" s="100">
        <f t="shared" si="140"/>
        <v>0</v>
      </c>
      <c r="AO407" s="98">
        <f t="shared" si="141"/>
        <v>0</v>
      </c>
      <c r="AP407" s="99">
        <f t="shared" si="142"/>
        <v>0</v>
      </c>
      <c r="AQ407" s="99">
        <f t="shared" si="143"/>
        <v>0</v>
      </c>
      <c r="AR407" s="100">
        <f t="shared" si="144"/>
        <v>0</v>
      </c>
      <c r="AS407" s="93">
        <f t="shared" si="145"/>
        <v>0</v>
      </c>
    </row>
    <row r="408" spans="1:45" ht="15.05" customHeight="1">
      <c r="A408" s="187"/>
      <c r="B408" s="141"/>
      <c r="C408" s="167" t="s">
        <v>535</v>
      </c>
      <c r="D408" s="372" t="str">
        <f t="shared" si="132"/>
        <v/>
      </c>
      <c r="E408" s="372"/>
      <c r="F408" s="372"/>
      <c r="G408" s="372"/>
      <c r="H408" s="372"/>
      <c r="I408" s="372"/>
      <c r="J408" s="372"/>
      <c r="K408" s="455"/>
      <c r="L408" s="456"/>
      <c r="M408" s="455"/>
      <c r="N408" s="456"/>
      <c r="O408" s="455"/>
      <c r="P408" s="456"/>
      <c r="Q408" s="272"/>
      <c r="R408" s="272"/>
      <c r="S408" s="272"/>
      <c r="T408" s="272"/>
      <c r="U408" s="272"/>
      <c r="V408" s="272"/>
      <c r="W408" s="272"/>
      <c r="X408" s="272"/>
      <c r="Y408" s="272"/>
      <c r="Z408" s="272"/>
      <c r="AA408" s="272"/>
      <c r="AB408" s="272"/>
      <c r="AC408" s="272"/>
      <c r="AD408" s="272"/>
      <c r="AG408" s="93">
        <f t="shared" si="133"/>
        <v>0</v>
      </c>
      <c r="AH408" s="92">
        <f t="shared" si="134"/>
        <v>0</v>
      </c>
      <c r="AI408" s="92">
        <f t="shared" si="135"/>
        <v>0</v>
      </c>
      <c r="AJ408" s="92">
        <f t="shared" si="136"/>
        <v>0</v>
      </c>
      <c r="AK408" s="98">
        <f t="shared" si="137"/>
        <v>0</v>
      </c>
      <c r="AL408" s="99">
        <f t="shared" si="138"/>
        <v>0</v>
      </c>
      <c r="AM408" s="99">
        <f t="shared" si="139"/>
        <v>0</v>
      </c>
      <c r="AN408" s="100">
        <f t="shared" si="140"/>
        <v>0</v>
      </c>
      <c r="AO408" s="98">
        <f t="shared" si="141"/>
        <v>0</v>
      </c>
      <c r="AP408" s="99">
        <f t="shared" si="142"/>
        <v>0</v>
      </c>
      <c r="AQ408" s="99">
        <f t="shared" si="143"/>
        <v>0</v>
      </c>
      <c r="AR408" s="100">
        <f t="shared" si="144"/>
        <v>0</v>
      </c>
      <c r="AS408" s="93">
        <f t="shared" si="145"/>
        <v>0</v>
      </c>
    </row>
    <row r="409" spans="1:45" ht="15.05" customHeight="1">
      <c r="A409" s="187"/>
      <c r="B409" s="141"/>
      <c r="C409" s="167" t="s">
        <v>536</v>
      </c>
      <c r="D409" s="372" t="str">
        <f t="shared" si="132"/>
        <v/>
      </c>
      <c r="E409" s="372"/>
      <c r="F409" s="372"/>
      <c r="G409" s="372"/>
      <c r="H409" s="372"/>
      <c r="I409" s="372"/>
      <c r="J409" s="372"/>
      <c r="K409" s="455"/>
      <c r="L409" s="456"/>
      <c r="M409" s="455"/>
      <c r="N409" s="456"/>
      <c r="O409" s="455"/>
      <c r="P409" s="456"/>
      <c r="Q409" s="272"/>
      <c r="R409" s="272"/>
      <c r="S409" s="272"/>
      <c r="T409" s="272"/>
      <c r="U409" s="272"/>
      <c r="V409" s="272"/>
      <c r="W409" s="272"/>
      <c r="X409" s="272"/>
      <c r="Y409" s="272"/>
      <c r="Z409" s="272"/>
      <c r="AA409" s="272"/>
      <c r="AB409" s="272"/>
      <c r="AC409" s="272"/>
      <c r="AD409" s="272"/>
      <c r="AG409" s="93">
        <f t="shared" si="133"/>
        <v>0</v>
      </c>
      <c r="AH409" s="92">
        <f t="shared" si="134"/>
        <v>0</v>
      </c>
      <c r="AI409" s="92">
        <f t="shared" si="135"/>
        <v>0</v>
      </c>
      <c r="AJ409" s="92">
        <f t="shared" si="136"/>
        <v>0</v>
      </c>
      <c r="AK409" s="98">
        <f t="shared" si="137"/>
        <v>0</v>
      </c>
      <c r="AL409" s="99">
        <f t="shared" si="138"/>
        <v>0</v>
      </c>
      <c r="AM409" s="99">
        <f t="shared" si="139"/>
        <v>0</v>
      </c>
      <c r="AN409" s="100">
        <f t="shared" si="140"/>
        <v>0</v>
      </c>
      <c r="AO409" s="98">
        <f t="shared" si="141"/>
        <v>0</v>
      </c>
      <c r="AP409" s="99">
        <f t="shared" si="142"/>
        <v>0</v>
      </c>
      <c r="AQ409" s="99">
        <f t="shared" si="143"/>
        <v>0</v>
      </c>
      <c r="AR409" s="100">
        <f t="shared" si="144"/>
        <v>0</v>
      </c>
      <c r="AS409" s="93">
        <f t="shared" si="145"/>
        <v>0</v>
      </c>
    </row>
    <row r="410" spans="1:45" ht="15.05" customHeight="1">
      <c r="A410" s="187"/>
      <c r="B410" s="141"/>
      <c r="C410" s="167" t="s">
        <v>537</v>
      </c>
      <c r="D410" s="372" t="str">
        <f t="shared" si="132"/>
        <v/>
      </c>
      <c r="E410" s="372"/>
      <c r="F410" s="372"/>
      <c r="G410" s="372"/>
      <c r="H410" s="372"/>
      <c r="I410" s="372"/>
      <c r="J410" s="372"/>
      <c r="K410" s="455"/>
      <c r="L410" s="456"/>
      <c r="M410" s="455"/>
      <c r="N410" s="456"/>
      <c r="O410" s="455"/>
      <c r="P410" s="456"/>
      <c r="Q410" s="272"/>
      <c r="R410" s="272"/>
      <c r="S410" s="272"/>
      <c r="T410" s="272"/>
      <c r="U410" s="272"/>
      <c r="V410" s="272"/>
      <c r="W410" s="272"/>
      <c r="X410" s="272"/>
      <c r="Y410" s="272"/>
      <c r="Z410" s="272"/>
      <c r="AA410" s="272"/>
      <c r="AB410" s="272"/>
      <c r="AC410" s="272"/>
      <c r="AD410" s="272"/>
      <c r="AG410" s="93">
        <f t="shared" si="133"/>
        <v>0</v>
      </c>
      <c r="AH410" s="92">
        <f t="shared" si="134"/>
        <v>0</v>
      </c>
      <c r="AI410" s="92">
        <f t="shared" si="135"/>
        <v>0</v>
      </c>
      <c r="AJ410" s="92">
        <f t="shared" si="136"/>
        <v>0</v>
      </c>
      <c r="AK410" s="98">
        <f t="shared" si="137"/>
        <v>0</v>
      </c>
      <c r="AL410" s="99">
        <f t="shared" si="138"/>
        <v>0</v>
      </c>
      <c r="AM410" s="99">
        <f t="shared" si="139"/>
        <v>0</v>
      </c>
      <c r="AN410" s="100">
        <f t="shared" si="140"/>
        <v>0</v>
      </c>
      <c r="AO410" s="98">
        <f t="shared" si="141"/>
        <v>0</v>
      </c>
      <c r="AP410" s="99">
        <f t="shared" si="142"/>
        <v>0</v>
      </c>
      <c r="AQ410" s="99">
        <f t="shared" si="143"/>
        <v>0</v>
      </c>
      <c r="AR410" s="100">
        <f t="shared" si="144"/>
        <v>0</v>
      </c>
      <c r="AS410" s="93">
        <f t="shared" si="145"/>
        <v>0</v>
      </c>
    </row>
    <row r="411" spans="1:45" ht="15.05" customHeight="1">
      <c r="A411" s="187"/>
      <c r="B411" s="141"/>
      <c r="C411" s="167" t="s">
        <v>538</v>
      </c>
      <c r="D411" s="372" t="str">
        <f t="shared" si="132"/>
        <v/>
      </c>
      <c r="E411" s="372"/>
      <c r="F411" s="372"/>
      <c r="G411" s="372"/>
      <c r="H411" s="372"/>
      <c r="I411" s="372"/>
      <c r="J411" s="372"/>
      <c r="K411" s="455"/>
      <c r="L411" s="456"/>
      <c r="M411" s="455"/>
      <c r="N411" s="456"/>
      <c r="O411" s="455"/>
      <c r="P411" s="456"/>
      <c r="Q411" s="272"/>
      <c r="R411" s="272"/>
      <c r="S411" s="272"/>
      <c r="T411" s="272"/>
      <c r="U411" s="272"/>
      <c r="V411" s="272"/>
      <c r="W411" s="272"/>
      <c r="X411" s="272"/>
      <c r="Y411" s="272"/>
      <c r="Z411" s="272"/>
      <c r="AA411" s="272"/>
      <c r="AB411" s="272"/>
      <c r="AC411" s="272"/>
      <c r="AD411" s="272"/>
      <c r="AG411" s="93">
        <f t="shared" si="133"/>
        <v>0</v>
      </c>
      <c r="AH411" s="92">
        <f t="shared" si="134"/>
        <v>0</v>
      </c>
      <c r="AI411" s="92">
        <f t="shared" si="135"/>
        <v>0</v>
      </c>
      <c r="AJ411" s="92">
        <f t="shared" si="136"/>
        <v>0</v>
      </c>
      <c r="AK411" s="98">
        <f t="shared" si="137"/>
        <v>0</v>
      </c>
      <c r="AL411" s="99">
        <f t="shared" si="138"/>
        <v>0</v>
      </c>
      <c r="AM411" s="99">
        <f t="shared" si="139"/>
        <v>0</v>
      </c>
      <c r="AN411" s="100">
        <f t="shared" si="140"/>
        <v>0</v>
      </c>
      <c r="AO411" s="98">
        <f t="shared" si="141"/>
        <v>0</v>
      </c>
      <c r="AP411" s="99">
        <f t="shared" si="142"/>
        <v>0</v>
      </c>
      <c r="AQ411" s="99">
        <f t="shared" si="143"/>
        <v>0</v>
      </c>
      <c r="AR411" s="100">
        <f t="shared" si="144"/>
        <v>0</v>
      </c>
      <c r="AS411" s="93">
        <f t="shared" si="145"/>
        <v>0</v>
      </c>
    </row>
    <row r="412" spans="1:45" ht="15.05" customHeight="1">
      <c r="A412" s="187"/>
      <c r="B412" s="141"/>
      <c r="C412" s="167" t="s">
        <v>539</v>
      </c>
      <c r="D412" s="372" t="str">
        <f t="shared" si="132"/>
        <v/>
      </c>
      <c r="E412" s="372"/>
      <c r="F412" s="372"/>
      <c r="G412" s="372"/>
      <c r="H412" s="372"/>
      <c r="I412" s="372"/>
      <c r="J412" s="372"/>
      <c r="K412" s="455"/>
      <c r="L412" s="456"/>
      <c r="M412" s="455"/>
      <c r="N412" s="456"/>
      <c r="O412" s="455"/>
      <c r="P412" s="456"/>
      <c r="Q412" s="272"/>
      <c r="R412" s="272"/>
      <c r="S412" s="272"/>
      <c r="T412" s="272"/>
      <c r="U412" s="272"/>
      <c r="V412" s="272"/>
      <c r="W412" s="272"/>
      <c r="X412" s="272"/>
      <c r="Y412" s="272"/>
      <c r="Z412" s="272"/>
      <c r="AA412" s="272"/>
      <c r="AB412" s="272"/>
      <c r="AC412" s="272"/>
      <c r="AD412" s="272"/>
      <c r="AG412" s="93">
        <f t="shared" si="133"/>
        <v>0</v>
      </c>
      <c r="AH412" s="92">
        <f t="shared" si="134"/>
        <v>0</v>
      </c>
      <c r="AI412" s="92">
        <f t="shared" si="135"/>
        <v>0</v>
      </c>
      <c r="AJ412" s="92">
        <f t="shared" si="136"/>
        <v>0</v>
      </c>
      <c r="AK412" s="98">
        <f t="shared" si="137"/>
        <v>0</v>
      </c>
      <c r="AL412" s="99">
        <f t="shared" si="138"/>
        <v>0</v>
      </c>
      <c r="AM412" s="99">
        <f t="shared" si="139"/>
        <v>0</v>
      </c>
      <c r="AN412" s="100">
        <f t="shared" si="140"/>
        <v>0</v>
      </c>
      <c r="AO412" s="98">
        <f t="shared" si="141"/>
        <v>0</v>
      </c>
      <c r="AP412" s="99">
        <f t="shared" si="142"/>
        <v>0</v>
      </c>
      <c r="AQ412" s="99">
        <f t="shared" si="143"/>
        <v>0</v>
      </c>
      <c r="AR412" s="100">
        <f t="shared" si="144"/>
        <v>0</v>
      </c>
      <c r="AS412" s="93">
        <f t="shared" si="145"/>
        <v>0</v>
      </c>
    </row>
    <row r="413" spans="1:45" ht="15.05" customHeight="1">
      <c r="A413" s="187"/>
      <c r="B413" s="141"/>
      <c r="C413" s="167" t="s">
        <v>540</v>
      </c>
      <c r="D413" s="372" t="str">
        <f t="shared" si="132"/>
        <v/>
      </c>
      <c r="E413" s="372"/>
      <c r="F413" s="372"/>
      <c r="G413" s="372"/>
      <c r="H413" s="372"/>
      <c r="I413" s="372"/>
      <c r="J413" s="372"/>
      <c r="K413" s="455"/>
      <c r="L413" s="456"/>
      <c r="M413" s="455"/>
      <c r="N413" s="456"/>
      <c r="O413" s="455"/>
      <c r="P413" s="456"/>
      <c r="Q413" s="272"/>
      <c r="R413" s="272"/>
      <c r="S413" s="272"/>
      <c r="T413" s="272"/>
      <c r="U413" s="272"/>
      <c r="V413" s="272"/>
      <c r="W413" s="272"/>
      <c r="X413" s="272"/>
      <c r="Y413" s="272"/>
      <c r="Z413" s="272"/>
      <c r="AA413" s="272"/>
      <c r="AB413" s="272"/>
      <c r="AC413" s="272"/>
      <c r="AD413" s="272"/>
      <c r="AG413" s="93">
        <f t="shared" si="133"/>
        <v>0</v>
      </c>
      <c r="AH413" s="92">
        <f t="shared" si="134"/>
        <v>0</v>
      </c>
      <c r="AI413" s="92">
        <f t="shared" si="135"/>
        <v>0</v>
      </c>
      <c r="AJ413" s="92">
        <f t="shared" si="136"/>
        <v>0</v>
      </c>
      <c r="AK413" s="98">
        <f t="shared" si="137"/>
        <v>0</v>
      </c>
      <c r="AL413" s="99">
        <f t="shared" si="138"/>
        <v>0</v>
      </c>
      <c r="AM413" s="99">
        <f t="shared" si="139"/>
        <v>0</v>
      </c>
      <c r="AN413" s="100">
        <f t="shared" si="140"/>
        <v>0</v>
      </c>
      <c r="AO413" s="98">
        <f t="shared" si="141"/>
        <v>0</v>
      </c>
      <c r="AP413" s="99">
        <f t="shared" si="142"/>
        <v>0</v>
      </c>
      <c r="AQ413" s="99">
        <f t="shared" si="143"/>
        <v>0</v>
      </c>
      <c r="AR413" s="100">
        <f t="shared" si="144"/>
        <v>0</v>
      </c>
      <c r="AS413" s="93">
        <f t="shared" si="145"/>
        <v>0</v>
      </c>
    </row>
    <row r="414" spans="1:45" ht="15.05" customHeight="1">
      <c r="A414" s="187"/>
      <c r="B414" s="141"/>
      <c r="C414" s="167" t="s">
        <v>541</v>
      </c>
      <c r="D414" s="372" t="str">
        <f t="shared" si="132"/>
        <v/>
      </c>
      <c r="E414" s="372"/>
      <c r="F414" s="372"/>
      <c r="G414" s="372"/>
      <c r="H414" s="372"/>
      <c r="I414" s="372"/>
      <c r="J414" s="372"/>
      <c r="K414" s="455"/>
      <c r="L414" s="456"/>
      <c r="M414" s="455"/>
      <c r="N414" s="456"/>
      <c r="O414" s="455"/>
      <c r="P414" s="456"/>
      <c r="Q414" s="272"/>
      <c r="R414" s="272"/>
      <c r="S414" s="272"/>
      <c r="T414" s="272"/>
      <c r="U414" s="272"/>
      <c r="V414" s="272"/>
      <c r="W414" s="272"/>
      <c r="X414" s="272"/>
      <c r="Y414" s="272"/>
      <c r="Z414" s="272"/>
      <c r="AA414" s="272"/>
      <c r="AB414" s="272"/>
      <c r="AC414" s="272"/>
      <c r="AD414" s="272"/>
      <c r="AG414" s="93">
        <f t="shared" si="133"/>
        <v>0</v>
      </c>
      <c r="AH414" s="92">
        <f t="shared" si="134"/>
        <v>0</v>
      </c>
      <c r="AI414" s="92">
        <f t="shared" si="135"/>
        <v>0</v>
      </c>
      <c r="AJ414" s="92">
        <f t="shared" si="136"/>
        <v>0</v>
      </c>
      <c r="AK414" s="98">
        <f t="shared" si="137"/>
        <v>0</v>
      </c>
      <c r="AL414" s="99">
        <f t="shared" si="138"/>
        <v>0</v>
      </c>
      <c r="AM414" s="99">
        <f t="shared" si="139"/>
        <v>0</v>
      </c>
      <c r="AN414" s="100">
        <f t="shared" si="140"/>
        <v>0</v>
      </c>
      <c r="AO414" s="98">
        <f t="shared" si="141"/>
        <v>0</v>
      </c>
      <c r="AP414" s="99">
        <f t="shared" si="142"/>
        <v>0</v>
      </c>
      <c r="AQ414" s="99">
        <f t="shared" si="143"/>
        <v>0</v>
      </c>
      <c r="AR414" s="100">
        <f t="shared" si="144"/>
        <v>0</v>
      </c>
      <c r="AS414" s="93">
        <f t="shared" si="145"/>
        <v>0</v>
      </c>
    </row>
    <row r="415" spans="1:45" ht="15.05" customHeight="1">
      <c r="A415" s="187"/>
      <c r="B415" s="141"/>
      <c r="C415" s="167" t="s">
        <v>542</v>
      </c>
      <c r="D415" s="372" t="str">
        <f t="shared" si="132"/>
        <v/>
      </c>
      <c r="E415" s="372"/>
      <c r="F415" s="372"/>
      <c r="G415" s="372"/>
      <c r="H415" s="372"/>
      <c r="I415" s="372"/>
      <c r="J415" s="372"/>
      <c r="K415" s="455"/>
      <c r="L415" s="456"/>
      <c r="M415" s="455"/>
      <c r="N415" s="456"/>
      <c r="O415" s="455"/>
      <c r="P415" s="456"/>
      <c r="Q415" s="272"/>
      <c r="R415" s="272"/>
      <c r="S415" s="272"/>
      <c r="T415" s="272"/>
      <c r="U415" s="272"/>
      <c r="V415" s="272"/>
      <c r="W415" s="272"/>
      <c r="X415" s="272"/>
      <c r="Y415" s="272"/>
      <c r="Z415" s="272"/>
      <c r="AA415" s="272"/>
      <c r="AB415" s="272"/>
      <c r="AC415" s="272"/>
      <c r="AD415" s="272"/>
      <c r="AG415" s="93">
        <f t="shared" si="133"/>
        <v>0</v>
      </c>
      <c r="AH415" s="92">
        <f t="shared" si="134"/>
        <v>0</v>
      </c>
      <c r="AI415" s="92">
        <f t="shared" si="135"/>
        <v>0</v>
      </c>
      <c r="AJ415" s="92">
        <f t="shared" si="136"/>
        <v>0</v>
      </c>
      <c r="AK415" s="98">
        <f t="shared" si="137"/>
        <v>0</v>
      </c>
      <c r="AL415" s="99">
        <f t="shared" si="138"/>
        <v>0</v>
      </c>
      <c r="AM415" s="99">
        <f t="shared" si="139"/>
        <v>0</v>
      </c>
      <c r="AN415" s="100">
        <f t="shared" si="140"/>
        <v>0</v>
      </c>
      <c r="AO415" s="98">
        <f t="shared" si="141"/>
        <v>0</v>
      </c>
      <c r="AP415" s="99">
        <f t="shared" si="142"/>
        <v>0</v>
      </c>
      <c r="AQ415" s="99">
        <f t="shared" si="143"/>
        <v>0</v>
      </c>
      <c r="AR415" s="100">
        <f t="shared" si="144"/>
        <v>0</v>
      </c>
      <c r="AS415" s="93">
        <f t="shared" si="145"/>
        <v>0</v>
      </c>
    </row>
    <row r="416" spans="1:45" ht="15.05" customHeight="1">
      <c r="A416" s="187"/>
      <c r="B416" s="141"/>
      <c r="C416" s="167" t="s">
        <v>543</v>
      </c>
      <c r="D416" s="372" t="str">
        <f t="shared" si="132"/>
        <v/>
      </c>
      <c r="E416" s="372"/>
      <c r="F416" s="372"/>
      <c r="G416" s="372"/>
      <c r="H416" s="372"/>
      <c r="I416" s="372"/>
      <c r="J416" s="372"/>
      <c r="K416" s="455"/>
      <c r="L416" s="456"/>
      <c r="M416" s="455"/>
      <c r="N416" s="456"/>
      <c r="O416" s="455"/>
      <c r="P416" s="456"/>
      <c r="Q416" s="272"/>
      <c r="R416" s="272"/>
      <c r="S416" s="272"/>
      <c r="T416" s="272"/>
      <c r="U416" s="272"/>
      <c r="V416" s="272"/>
      <c r="W416" s="272"/>
      <c r="X416" s="272"/>
      <c r="Y416" s="272"/>
      <c r="Z416" s="272"/>
      <c r="AA416" s="272"/>
      <c r="AB416" s="272"/>
      <c r="AC416" s="272"/>
      <c r="AD416" s="272"/>
      <c r="AG416" s="93">
        <f t="shared" si="133"/>
        <v>0</v>
      </c>
      <c r="AH416" s="92">
        <f t="shared" si="134"/>
        <v>0</v>
      </c>
      <c r="AI416" s="92">
        <f t="shared" si="135"/>
        <v>0</v>
      </c>
      <c r="AJ416" s="92">
        <f t="shared" si="136"/>
        <v>0</v>
      </c>
      <c r="AK416" s="98">
        <f t="shared" si="137"/>
        <v>0</v>
      </c>
      <c r="AL416" s="99">
        <f t="shared" si="138"/>
        <v>0</v>
      </c>
      <c r="AM416" s="99">
        <f t="shared" si="139"/>
        <v>0</v>
      </c>
      <c r="AN416" s="100">
        <f t="shared" si="140"/>
        <v>0</v>
      </c>
      <c r="AO416" s="98">
        <f t="shared" si="141"/>
        <v>0</v>
      </c>
      <c r="AP416" s="99">
        <f t="shared" si="142"/>
        <v>0</v>
      </c>
      <c r="AQ416" s="99">
        <f t="shared" si="143"/>
        <v>0</v>
      </c>
      <c r="AR416" s="100">
        <f t="shared" si="144"/>
        <v>0</v>
      </c>
      <c r="AS416" s="93">
        <f t="shared" si="145"/>
        <v>0</v>
      </c>
    </row>
    <row r="417" spans="1:45" ht="15.05" customHeight="1">
      <c r="A417" s="187"/>
      <c r="B417" s="141"/>
      <c r="C417" s="167" t="s">
        <v>544</v>
      </c>
      <c r="D417" s="372" t="str">
        <f t="shared" si="132"/>
        <v/>
      </c>
      <c r="E417" s="372"/>
      <c r="F417" s="372"/>
      <c r="G417" s="372"/>
      <c r="H417" s="372"/>
      <c r="I417" s="372"/>
      <c r="J417" s="372"/>
      <c r="K417" s="455"/>
      <c r="L417" s="456"/>
      <c r="M417" s="455"/>
      <c r="N417" s="456"/>
      <c r="O417" s="455"/>
      <c r="P417" s="456"/>
      <c r="Q417" s="272"/>
      <c r="R417" s="272"/>
      <c r="S417" s="272"/>
      <c r="T417" s="272"/>
      <c r="U417" s="272"/>
      <c r="V417" s="272"/>
      <c r="W417" s="272"/>
      <c r="X417" s="272"/>
      <c r="Y417" s="272"/>
      <c r="Z417" s="272"/>
      <c r="AA417" s="272"/>
      <c r="AB417" s="272"/>
      <c r="AC417" s="272"/>
      <c r="AD417" s="272"/>
      <c r="AG417" s="93">
        <f t="shared" si="133"/>
        <v>0</v>
      </c>
      <c r="AH417" s="92">
        <f t="shared" si="134"/>
        <v>0</v>
      </c>
      <c r="AI417" s="92">
        <f t="shared" si="135"/>
        <v>0</v>
      </c>
      <c r="AJ417" s="92">
        <f t="shared" si="136"/>
        <v>0</v>
      </c>
      <c r="AK417" s="98">
        <f t="shared" si="137"/>
        <v>0</v>
      </c>
      <c r="AL417" s="99">
        <f t="shared" si="138"/>
        <v>0</v>
      </c>
      <c r="AM417" s="99">
        <f t="shared" si="139"/>
        <v>0</v>
      </c>
      <c r="AN417" s="100">
        <f t="shared" si="140"/>
        <v>0</v>
      </c>
      <c r="AO417" s="98">
        <f t="shared" si="141"/>
        <v>0</v>
      </c>
      <c r="AP417" s="99">
        <f t="shared" si="142"/>
        <v>0</v>
      </c>
      <c r="AQ417" s="99">
        <f t="shared" si="143"/>
        <v>0</v>
      </c>
      <c r="AR417" s="100">
        <f t="shared" si="144"/>
        <v>0</v>
      </c>
      <c r="AS417" s="93">
        <f t="shared" si="145"/>
        <v>0</v>
      </c>
    </row>
    <row r="418" spans="1:45" ht="15.05" customHeight="1">
      <c r="A418" s="187"/>
      <c r="B418" s="141"/>
      <c r="C418" s="167" t="s">
        <v>545</v>
      </c>
      <c r="D418" s="372" t="str">
        <f t="shared" si="132"/>
        <v/>
      </c>
      <c r="E418" s="372"/>
      <c r="F418" s="372"/>
      <c r="G418" s="372"/>
      <c r="H418" s="372"/>
      <c r="I418" s="372"/>
      <c r="J418" s="372"/>
      <c r="K418" s="455"/>
      <c r="L418" s="456"/>
      <c r="M418" s="455"/>
      <c r="N418" s="456"/>
      <c r="O418" s="455"/>
      <c r="P418" s="456"/>
      <c r="Q418" s="272"/>
      <c r="R418" s="272"/>
      <c r="S418" s="272"/>
      <c r="T418" s="272"/>
      <c r="U418" s="272"/>
      <c r="V418" s="272"/>
      <c r="W418" s="272"/>
      <c r="X418" s="272"/>
      <c r="Y418" s="272"/>
      <c r="Z418" s="272"/>
      <c r="AA418" s="272"/>
      <c r="AB418" s="272"/>
      <c r="AC418" s="272"/>
      <c r="AD418" s="272"/>
      <c r="AG418" s="93">
        <f t="shared" si="133"/>
        <v>0</v>
      </c>
      <c r="AH418" s="92">
        <f t="shared" si="134"/>
        <v>0</v>
      </c>
      <c r="AI418" s="92">
        <f t="shared" si="135"/>
        <v>0</v>
      </c>
      <c r="AJ418" s="92">
        <f t="shared" si="136"/>
        <v>0</v>
      </c>
      <c r="AK418" s="98">
        <f t="shared" si="137"/>
        <v>0</v>
      </c>
      <c r="AL418" s="99">
        <f t="shared" si="138"/>
        <v>0</v>
      </c>
      <c r="AM418" s="99">
        <f t="shared" si="139"/>
        <v>0</v>
      </c>
      <c r="AN418" s="100">
        <f t="shared" si="140"/>
        <v>0</v>
      </c>
      <c r="AO418" s="98">
        <f t="shared" si="141"/>
        <v>0</v>
      </c>
      <c r="AP418" s="99">
        <f t="shared" si="142"/>
        <v>0</v>
      </c>
      <c r="AQ418" s="99">
        <f t="shared" si="143"/>
        <v>0</v>
      </c>
      <c r="AR418" s="100">
        <f t="shared" si="144"/>
        <v>0</v>
      </c>
      <c r="AS418" s="93">
        <f t="shared" si="145"/>
        <v>0</v>
      </c>
    </row>
    <row r="419" spans="1:45" ht="15.05" customHeight="1">
      <c r="A419" s="187"/>
      <c r="B419" s="141"/>
      <c r="C419" s="167" t="s">
        <v>546</v>
      </c>
      <c r="D419" s="372" t="str">
        <f t="shared" si="132"/>
        <v/>
      </c>
      <c r="E419" s="372"/>
      <c r="F419" s="372"/>
      <c r="G419" s="372"/>
      <c r="H419" s="372"/>
      <c r="I419" s="372"/>
      <c r="J419" s="372"/>
      <c r="K419" s="455"/>
      <c r="L419" s="456"/>
      <c r="M419" s="455"/>
      <c r="N419" s="456"/>
      <c r="O419" s="455"/>
      <c r="P419" s="456"/>
      <c r="Q419" s="272"/>
      <c r="R419" s="272"/>
      <c r="S419" s="272"/>
      <c r="T419" s="272"/>
      <c r="U419" s="272"/>
      <c r="V419" s="272"/>
      <c r="W419" s="272"/>
      <c r="X419" s="272"/>
      <c r="Y419" s="272"/>
      <c r="Z419" s="272"/>
      <c r="AA419" s="272"/>
      <c r="AB419" s="272"/>
      <c r="AC419" s="272"/>
      <c r="AD419" s="272"/>
      <c r="AG419" s="93">
        <f t="shared" si="133"/>
        <v>0</v>
      </c>
      <c r="AH419" s="92">
        <f t="shared" si="134"/>
        <v>0</v>
      </c>
      <c r="AI419" s="92">
        <f t="shared" si="135"/>
        <v>0</v>
      </c>
      <c r="AJ419" s="92">
        <f t="shared" si="136"/>
        <v>0</v>
      </c>
      <c r="AK419" s="98">
        <f t="shared" si="137"/>
        <v>0</v>
      </c>
      <c r="AL419" s="99">
        <f t="shared" si="138"/>
        <v>0</v>
      </c>
      <c r="AM419" s="99">
        <f t="shared" si="139"/>
        <v>0</v>
      </c>
      <c r="AN419" s="100">
        <f t="shared" si="140"/>
        <v>0</v>
      </c>
      <c r="AO419" s="98">
        <f t="shared" si="141"/>
        <v>0</v>
      </c>
      <c r="AP419" s="99">
        <f t="shared" si="142"/>
        <v>0</v>
      </c>
      <c r="AQ419" s="99">
        <f t="shared" si="143"/>
        <v>0</v>
      </c>
      <c r="AR419" s="100">
        <f t="shared" si="144"/>
        <v>0</v>
      </c>
      <c r="AS419" s="93">
        <f t="shared" si="145"/>
        <v>0</v>
      </c>
    </row>
    <row r="420" spans="1:45" ht="15.05" customHeight="1">
      <c r="A420" s="187"/>
      <c r="B420" s="141"/>
      <c r="C420" s="167" t="s">
        <v>547</v>
      </c>
      <c r="D420" s="372" t="str">
        <f t="shared" si="132"/>
        <v/>
      </c>
      <c r="E420" s="372"/>
      <c r="F420" s="372"/>
      <c r="G420" s="372"/>
      <c r="H420" s="372"/>
      <c r="I420" s="372"/>
      <c r="J420" s="372"/>
      <c r="K420" s="455"/>
      <c r="L420" s="456"/>
      <c r="M420" s="455"/>
      <c r="N420" s="456"/>
      <c r="O420" s="455"/>
      <c r="P420" s="456"/>
      <c r="Q420" s="272"/>
      <c r="R420" s="272"/>
      <c r="S420" s="272"/>
      <c r="T420" s="272"/>
      <c r="U420" s="272"/>
      <c r="V420" s="272"/>
      <c r="W420" s="272"/>
      <c r="X420" s="272"/>
      <c r="Y420" s="272"/>
      <c r="Z420" s="272"/>
      <c r="AA420" s="272"/>
      <c r="AB420" s="272"/>
      <c r="AC420" s="272"/>
      <c r="AD420" s="272"/>
      <c r="AG420" s="93">
        <f t="shared" si="133"/>
        <v>0</v>
      </c>
      <c r="AH420" s="92">
        <f t="shared" si="134"/>
        <v>0</v>
      </c>
      <c r="AI420" s="92">
        <f t="shared" si="135"/>
        <v>0</v>
      </c>
      <c r="AJ420" s="92">
        <f t="shared" si="136"/>
        <v>0</v>
      </c>
      <c r="AK420" s="98">
        <f t="shared" si="137"/>
        <v>0</v>
      </c>
      <c r="AL420" s="99">
        <f t="shared" si="138"/>
        <v>0</v>
      </c>
      <c r="AM420" s="99">
        <f t="shared" si="139"/>
        <v>0</v>
      </c>
      <c r="AN420" s="100">
        <f t="shared" si="140"/>
        <v>0</v>
      </c>
      <c r="AO420" s="98">
        <f t="shared" si="141"/>
        <v>0</v>
      </c>
      <c r="AP420" s="99">
        <f t="shared" si="142"/>
        <v>0</v>
      </c>
      <c r="AQ420" s="99">
        <f t="shared" si="143"/>
        <v>0</v>
      </c>
      <c r="AR420" s="100">
        <f t="shared" si="144"/>
        <v>0</v>
      </c>
      <c r="AS420" s="93">
        <f t="shared" si="145"/>
        <v>0</v>
      </c>
    </row>
    <row r="421" spans="1:45" ht="15.05" customHeight="1">
      <c r="A421" s="187"/>
      <c r="B421" s="141"/>
      <c r="C421" s="167" t="s">
        <v>548</v>
      </c>
      <c r="D421" s="372" t="str">
        <f t="shared" si="132"/>
        <v/>
      </c>
      <c r="E421" s="372"/>
      <c r="F421" s="372"/>
      <c r="G421" s="372"/>
      <c r="H421" s="372"/>
      <c r="I421" s="372"/>
      <c r="J421" s="372"/>
      <c r="K421" s="455"/>
      <c r="L421" s="456"/>
      <c r="M421" s="455"/>
      <c r="N421" s="456"/>
      <c r="O421" s="455"/>
      <c r="P421" s="456"/>
      <c r="Q421" s="272"/>
      <c r="R421" s="272"/>
      <c r="S421" s="272"/>
      <c r="T421" s="272"/>
      <c r="U421" s="272"/>
      <c r="V421" s="272"/>
      <c r="W421" s="272"/>
      <c r="X421" s="272"/>
      <c r="Y421" s="272"/>
      <c r="Z421" s="272"/>
      <c r="AA421" s="272"/>
      <c r="AB421" s="272"/>
      <c r="AC421" s="272"/>
      <c r="AD421" s="272"/>
      <c r="AG421" s="93">
        <f t="shared" si="133"/>
        <v>0</v>
      </c>
      <c r="AH421" s="92">
        <f t="shared" si="134"/>
        <v>0</v>
      </c>
      <c r="AI421" s="92">
        <f t="shared" si="135"/>
        <v>0</v>
      </c>
      <c r="AJ421" s="92">
        <f t="shared" si="136"/>
        <v>0</v>
      </c>
      <c r="AK421" s="98">
        <f t="shared" si="137"/>
        <v>0</v>
      </c>
      <c r="AL421" s="99">
        <f t="shared" si="138"/>
        <v>0</v>
      </c>
      <c r="AM421" s="99">
        <f t="shared" si="139"/>
        <v>0</v>
      </c>
      <c r="AN421" s="100">
        <f t="shared" si="140"/>
        <v>0</v>
      </c>
      <c r="AO421" s="98">
        <f t="shared" si="141"/>
        <v>0</v>
      </c>
      <c r="AP421" s="99">
        <f t="shared" si="142"/>
        <v>0</v>
      </c>
      <c r="AQ421" s="99">
        <f t="shared" si="143"/>
        <v>0</v>
      </c>
      <c r="AR421" s="100">
        <f t="shared" si="144"/>
        <v>0</v>
      </c>
      <c r="AS421" s="93">
        <f t="shared" si="145"/>
        <v>0</v>
      </c>
    </row>
    <row r="422" spans="1:45" ht="15.05" customHeight="1">
      <c r="A422" s="187"/>
      <c r="B422" s="141"/>
      <c r="C422" s="167" t="s">
        <v>549</v>
      </c>
      <c r="D422" s="372" t="str">
        <f t="shared" si="132"/>
        <v/>
      </c>
      <c r="E422" s="372"/>
      <c r="F422" s="372"/>
      <c r="G422" s="372"/>
      <c r="H422" s="372"/>
      <c r="I422" s="372"/>
      <c r="J422" s="372"/>
      <c r="K422" s="455"/>
      <c r="L422" s="456"/>
      <c r="M422" s="455"/>
      <c r="N422" s="456"/>
      <c r="O422" s="455"/>
      <c r="P422" s="456"/>
      <c r="Q422" s="272"/>
      <c r="R422" s="272"/>
      <c r="S422" s="272"/>
      <c r="T422" s="272"/>
      <c r="U422" s="272"/>
      <c r="V422" s="272"/>
      <c r="W422" s="272"/>
      <c r="X422" s="272"/>
      <c r="Y422" s="272"/>
      <c r="Z422" s="272"/>
      <c r="AA422" s="272"/>
      <c r="AB422" s="272"/>
      <c r="AC422" s="272"/>
      <c r="AD422" s="272"/>
      <c r="AG422" s="93">
        <f t="shared" si="133"/>
        <v>0</v>
      </c>
      <c r="AH422" s="92">
        <f t="shared" si="134"/>
        <v>0</v>
      </c>
      <c r="AI422" s="92">
        <f t="shared" si="135"/>
        <v>0</v>
      </c>
      <c r="AJ422" s="92">
        <f t="shared" si="136"/>
        <v>0</v>
      </c>
      <c r="AK422" s="98">
        <f t="shared" si="137"/>
        <v>0</v>
      </c>
      <c r="AL422" s="99">
        <f t="shared" si="138"/>
        <v>0</v>
      </c>
      <c r="AM422" s="99">
        <f t="shared" si="139"/>
        <v>0</v>
      </c>
      <c r="AN422" s="100">
        <f t="shared" si="140"/>
        <v>0</v>
      </c>
      <c r="AO422" s="98">
        <f t="shared" si="141"/>
        <v>0</v>
      </c>
      <c r="AP422" s="99">
        <f t="shared" si="142"/>
        <v>0</v>
      </c>
      <c r="AQ422" s="99">
        <f t="shared" si="143"/>
        <v>0</v>
      </c>
      <c r="AR422" s="100">
        <f t="shared" si="144"/>
        <v>0</v>
      </c>
      <c r="AS422" s="93">
        <f t="shared" si="145"/>
        <v>0</v>
      </c>
    </row>
    <row r="423" spans="1:45" ht="15.05" customHeight="1">
      <c r="A423" s="187"/>
      <c r="B423" s="141"/>
      <c r="C423" s="167" t="s">
        <v>550</v>
      </c>
      <c r="D423" s="372" t="str">
        <f t="shared" si="132"/>
        <v/>
      </c>
      <c r="E423" s="372"/>
      <c r="F423" s="372"/>
      <c r="G423" s="372"/>
      <c r="H423" s="372"/>
      <c r="I423" s="372"/>
      <c r="J423" s="372"/>
      <c r="K423" s="455"/>
      <c r="L423" s="456"/>
      <c r="M423" s="455"/>
      <c r="N423" s="456"/>
      <c r="O423" s="455"/>
      <c r="P423" s="456"/>
      <c r="Q423" s="272"/>
      <c r="R423" s="272"/>
      <c r="S423" s="272"/>
      <c r="T423" s="272"/>
      <c r="U423" s="272"/>
      <c r="V423" s="272"/>
      <c r="W423" s="272"/>
      <c r="X423" s="272"/>
      <c r="Y423" s="272"/>
      <c r="Z423" s="272"/>
      <c r="AA423" s="272"/>
      <c r="AB423" s="272"/>
      <c r="AC423" s="272"/>
      <c r="AD423" s="272"/>
      <c r="AG423" s="93">
        <f t="shared" si="133"/>
        <v>0</v>
      </c>
      <c r="AH423" s="92">
        <f t="shared" si="134"/>
        <v>0</v>
      </c>
      <c r="AI423" s="92">
        <f t="shared" si="135"/>
        <v>0</v>
      </c>
      <c r="AJ423" s="92">
        <f t="shared" si="136"/>
        <v>0</v>
      </c>
      <c r="AK423" s="98">
        <f t="shared" si="137"/>
        <v>0</v>
      </c>
      <c r="AL423" s="99">
        <f t="shared" si="138"/>
        <v>0</v>
      </c>
      <c r="AM423" s="99">
        <f t="shared" si="139"/>
        <v>0</v>
      </c>
      <c r="AN423" s="100">
        <f t="shared" si="140"/>
        <v>0</v>
      </c>
      <c r="AO423" s="98">
        <f t="shared" si="141"/>
        <v>0</v>
      </c>
      <c r="AP423" s="99">
        <f t="shared" si="142"/>
        <v>0</v>
      </c>
      <c r="AQ423" s="99">
        <f t="shared" si="143"/>
        <v>0</v>
      </c>
      <c r="AR423" s="100">
        <f t="shared" si="144"/>
        <v>0</v>
      </c>
      <c r="AS423" s="93">
        <f t="shared" si="145"/>
        <v>0</v>
      </c>
    </row>
    <row r="424" spans="1:45" ht="15.05" customHeight="1">
      <c r="A424" s="187"/>
      <c r="B424" s="141"/>
      <c r="C424" s="167" t="s">
        <v>551</v>
      </c>
      <c r="D424" s="372" t="str">
        <f t="shared" si="132"/>
        <v/>
      </c>
      <c r="E424" s="372"/>
      <c r="F424" s="372"/>
      <c r="G424" s="372"/>
      <c r="H424" s="372"/>
      <c r="I424" s="372"/>
      <c r="J424" s="372"/>
      <c r="K424" s="455"/>
      <c r="L424" s="456"/>
      <c r="M424" s="455"/>
      <c r="N424" s="456"/>
      <c r="O424" s="455"/>
      <c r="P424" s="456"/>
      <c r="Q424" s="272"/>
      <c r="R424" s="272"/>
      <c r="S424" s="272"/>
      <c r="T424" s="272"/>
      <c r="U424" s="272"/>
      <c r="V424" s="272"/>
      <c r="W424" s="272"/>
      <c r="X424" s="272"/>
      <c r="Y424" s="272"/>
      <c r="Z424" s="272"/>
      <c r="AA424" s="272"/>
      <c r="AB424" s="272"/>
      <c r="AC424" s="272"/>
      <c r="AD424" s="272"/>
      <c r="AG424" s="93">
        <f t="shared" si="133"/>
        <v>0</v>
      </c>
      <c r="AH424" s="92">
        <f t="shared" si="134"/>
        <v>0</v>
      </c>
      <c r="AI424" s="92">
        <f t="shared" si="135"/>
        <v>0</v>
      </c>
      <c r="AJ424" s="92">
        <f t="shared" si="136"/>
        <v>0</v>
      </c>
      <c r="AK424" s="98">
        <f t="shared" si="137"/>
        <v>0</v>
      </c>
      <c r="AL424" s="99">
        <f t="shared" si="138"/>
        <v>0</v>
      </c>
      <c r="AM424" s="99">
        <f t="shared" si="139"/>
        <v>0</v>
      </c>
      <c r="AN424" s="100">
        <f t="shared" si="140"/>
        <v>0</v>
      </c>
      <c r="AO424" s="98">
        <f t="shared" si="141"/>
        <v>0</v>
      </c>
      <c r="AP424" s="99">
        <f t="shared" si="142"/>
        <v>0</v>
      </c>
      <c r="AQ424" s="99">
        <f t="shared" si="143"/>
        <v>0</v>
      </c>
      <c r="AR424" s="100">
        <f t="shared" si="144"/>
        <v>0</v>
      </c>
      <c r="AS424" s="93">
        <f t="shared" si="145"/>
        <v>0</v>
      </c>
    </row>
    <row r="425" spans="1:45" ht="15.05" customHeight="1">
      <c r="A425" s="187"/>
      <c r="B425" s="141"/>
      <c r="C425" s="167" t="s">
        <v>552</v>
      </c>
      <c r="D425" s="372" t="str">
        <f t="shared" si="132"/>
        <v/>
      </c>
      <c r="E425" s="372"/>
      <c r="F425" s="372"/>
      <c r="G425" s="372"/>
      <c r="H425" s="372"/>
      <c r="I425" s="372"/>
      <c r="J425" s="372"/>
      <c r="K425" s="455"/>
      <c r="L425" s="456"/>
      <c r="M425" s="455"/>
      <c r="N425" s="456"/>
      <c r="O425" s="455"/>
      <c r="P425" s="456"/>
      <c r="Q425" s="272"/>
      <c r="R425" s="272"/>
      <c r="S425" s="272"/>
      <c r="T425" s="272"/>
      <c r="U425" s="272"/>
      <c r="V425" s="272"/>
      <c r="W425" s="272"/>
      <c r="X425" s="272"/>
      <c r="Y425" s="272"/>
      <c r="Z425" s="272"/>
      <c r="AA425" s="272"/>
      <c r="AB425" s="272"/>
      <c r="AC425" s="272"/>
      <c r="AD425" s="272"/>
      <c r="AG425" s="93">
        <f t="shared" si="133"/>
        <v>0</v>
      </c>
      <c r="AH425" s="92">
        <f t="shared" si="134"/>
        <v>0</v>
      </c>
      <c r="AI425" s="92">
        <f t="shared" si="135"/>
        <v>0</v>
      </c>
      <c r="AJ425" s="92">
        <f t="shared" si="136"/>
        <v>0</v>
      </c>
      <c r="AK425" s="98">
        <f t="shared" si="137"/>
        <v>0</v>
      </c>
      <c r="AL425" s="99">
        <f t="shared" si="138"/>
        <v>0</v>
      </c>
      <c r="AM425" s="99">
        <f t="shared" si="139"/>
        <v>0</v>
      </c>
      <c r="AN425" s="100">
        <f t="shared" si="140"/>
        <v>0</v>
      </c>
      <c r="AO425" s="98">
        <f t="shared" si="141"/>
        <v>0</v>
      </c>
      <c r="AP425" s="99">
        <f t="shared" si="142"/>
        <v>0</v>
      </c>
      <c r="AQ425" s="99">
        <f t="shared" si="143"/>
        <v>0</v>
      </c>
      <c r="AR425" s="100">
        <f t="shared" si="144"/>
        <v>0</v>
      </c>
      <c r="AS425" s="93">
        <f t="shared" si="145"/>
        <v>0</v>
      </c>
    </row>
    <row r="426" spans="1:45" ht="15.05" customHeight="1">
      <c r="A426" s="187"/>
      <c r="B426" s="141"/>
      <c r="C426" s="167" t="s">
        <v>553</v>
      </c>
      <c r="D426" s="372" t="str">
        <f t="shared" si="132"/>
        <v/>
      </c>
      <c r="E426" s="372"/>
      <c r="F426" s="372"/>
      <c r="G426" s="372"/>
      <c r="H426" s="372"/>
      <c r="I426" s="372"/>
      <c r="J426" s="372"/>
      <c r="K426" s="455"/>
      <c r="L426" s="456"/>
      <c r="M426" s="455"/>
      <c r="N426" s="456"/>
      <c r="O426" s="455"/>
      <c r="P426" s="456"/>
      <c r="Q426" s="272"/>
      <c r="R426" s="272"/>
      <c r="S426" s="272"/>
      <c r="T426" s="272"/>
      <c r="U426" s="272"/>
      <c r="V426" s="272"/>
      <c r="W426" s="272"/>
      <c r="X426" s="272"/>
      <c r="Y426" s="272"/>
      <c r="Z426" s="272"/>
      <c r="AA426" s="272"/>
      <c r="AB426" s="272"/>
      <c r="AC426" s="272"/>
      <c r="AD426" s="272"/>
      <c r="AG426" s="93">
        <f t="shared" si="133"/>
        <v>0</v>
      </c>
      <c r="AH426" s="92">
        <f t="shared" si="134"/>
        <v>0</v>
      </c>
      <c r="AI426" s="92">
        <f t="shared" si="135"/>
        <v>0</v>
      </c>
      <c r="AJ426" s="92">
        <f t="shared" si="136"/>
        <v>0</v>
      </c>
      <c r="AK426" s="98">
        <f t="shared" si="137"/>
        <v>0</v>
      </c>
      <c r="AL426" s="99">
        <f t="shared" si="138"/>
        <v>0</v>
      </c>
      <c r="AM426" s="99">
        <f t="shared" si="139"/>
        <v>0</v>
      </c>
      <c r="AN426" s="100">
        <f t="shared" si="140"/>
        <v>0</v>
      </c>
      <c r="AO426" s="98">
        <f t="shared" si="141"/>
        <v>0</v>
      </c>
      <c r="AP426" s="99">
        <f t="shared" si="142"/>
        <v>0</v>
      </c>
      <c r="AQ426" s="99">
        <f t="shared" si="143"/>
        <v>0</v>
      </c>
      <c r="AR426" s="100">
        <f t="shared" si="144"/>
        <v>0</v>
      </c>
      <c r="AS426" s="93">
        <f t="shared" si="145"/>
        <v>0</v>
      </c>
    </row>
    <row r="427" spans="1:45" ht="15.05" customHeight="1">
      <c r="A427" s="187"/>
      <c r="B427" s="141"/>
      <c r="C427" s="167" t="s">
        <v>554</v>
      </c>
      <c r="D427" s="372" t="str">
        <f t="shared" si="132"/>
        <v/>
      </c>
      <c r="E427" s="372"/>
      <c r="F427" s="372"/>
      <c r="G427" s="372"/>
      <c r="H427" s="372"/>
      <c r="I427" s="372"/>
      <c r="J427" s="372"/>
      <c r="K427" s="455"/>
      <c r="L427" s="456"/>
      <c r="M427" s="455"/>
      <c r="N427" s="456"/>
      <c r="O427" s="455"/>
      <c r="P427" s="456"/>
      <c r="Q427" s="272"/>
      <c r="R427" s="272"/>
      <c r="S427" s="272"/>
      <c r="T427" s="272"/>
      <c r="U427" s="272"/>
      <c r="V427" s="272"/>
      <c r="W427" s="272"/>
      <c r="X427" s="272"/>
      <c r="Y427" s="272"/>
      <c r="Z427" s="272"/>
      <c r="AA427" s="272"/>
      <c r="AB427" s="272"/>
      <c r="AC427" s="272"/>
      <c r="AD427" s="272"/>
      <c r="AG427" s="93">
        <f t="shared" si="133"/>
        <v>0</v>
      </c>
      <c r="AH427" s="92">
        <f t="shared" si="134"/>
        <v>0</v>
      </c>
      <c r="AI427" s="92">
        <f t="shared" si="135"/>
        <v>0</v>
      </c>
      <c r="AJ427" s="92">
        <f t="shared" si="136"/>
        <v>0</v>
      </c>
      <c r="AK427" s="98">
        <f t="shared" si="137"/>
        <v>0</v>
      </c>
      <c r="AL427" s="99">
        <f t="shared" si="138"/>
        <v>0</v>
      </c>
      <c r="AM427" s="99">
        <f t="shared" si="139"/>
        <v>0</v>
      </c>
      <c r="AN427" s="100">
        <f t="shared" si="140"/>
        <v>0</v>
      </c>
      <c r="AO427" s="98">
        <f t="shared" si="141"/>
        <v>0</v>
      </c>
      <c r="AP427" s="99">
        <f t="shared" si="142"/>
        <v>0</v>
      </c>
      <c r="AQ427" s="99">
        <f t="shared" si="143"/>
        <v>0</v>
      </c>
      <c r="AR427" s="100">
        <f t="shared" si="144"/>
        <v>0</v>
      </c>
      <c r="AS427" s="93">
        <f t="shared" si="145"/>
        <v>0</v>
      </c>
    </row>
    <row r="428" spans="1:45" ht="15.05" customHeight="1">
      <c r="A428" s="187"/>
      <c r="B428" s="141"/>
      <c r="C428" s="167" t="s">
        <v>555</v>
      </c>
      <c r="D428" s="372" t="str">
        <f t="shared" si="132"/>
        <v/>
      </c>
      <c r="E428" s="372"/>
      <c r="F428" s="372"/>
      <c r="G428" s="372"/>
      <c r="H428" s="372"/>
      <c r="I428" s="372"/>
      <c r="J428" s="372"/>
      <c r="K428" s="455"/>
      <c r="L428" s="456"/>
      <c r="M428" s="455"/>
      <c r="N428" s="456"/>
      <c r="O428" s="455"/>
      <c r="P428" s="456"/>
      <c r="Q428" s="272"/>
      <c r="R428" s="272"/>
      <c r="S428" s="272"/>
      <c r="T428" s="272"/>
      <c r="U428" s="272"/>
      <c r="V428" s="272"/>
      <c r="W428" s="272"/>
      <c r="X428" s="272"/>
      <c r="Y428" s="272"/>
      <c r="Z428" s="272"/>
      <c r="AA428" s="272"/>
      <c r="AB428" s="272"/>
      <c r="AC428" s="272"/>
      <c r="AD428" s="272"/>
      <c r="AG428" s="93">
        <f t="shared" si="133"/>
        <v>0</v>
      </c>
      <c r="AH428" s="92">
        <f t="shared" si="134"/>
        <v>0</v>
      </c>
      <c r="AI428" s="92">
        <f t="shared" si="135"/>
        <v>0</v>
      </c>
      <c r="AJ428" s="92">
        <f t="shared" si="136"/>
        <v>0</v>
      </c>
      <c r="AK428" s="98">
        <f t="shared" si="137"/>
        <v>0</v>
      </c>
      <c r="AL428" s="99">
        <f t="shared" si="138"/>
        <v>0</v>
      </c>
      <c r="AM428" s="99">
        <f t="shared" si="139"/>
        <v>0</v>
      </c>
      <c r="AN428" s="100">
        <f t="shared" si="140"/>
        <v>0</v>
      </c>
      <c r="AO428" s="98">
        <f t="shared" si="141"/>
        <v>0</v>
      </c>
      <c r="AP428" s="99">
        <f t="shared" si="142"/>
        <v>0</v>
      </c>
      <c r="AQ428" s="99">
        <f t="shared" si="143"/>
        <v>0</v>
      </c>
      <c r="AR428" s="100">
        <f t="shared" si="144"/>
        <v>0</v>
      </c>
      <c r="AS428" s="93">
        <f t="shared" si="145"/>
        <v>0</v>
      </c>
    </row>
    <row r="429" spans="1:45" ht="15.05" customHeight="1">
      <c r="A429" s="187"/>
      <c r="B429" s="141"/>
      <c r="C429" s="167" t="s">
        <v>556</v>
      </c>
      <c r="D429" s="372" t="str">
        <f t="shared" si="132"/>
        <v/>
      </c>
      <c r="E429" s="372"/>
      <c r="F429" s="372"/>
      <c r="G429" s="372"/>
      <c r="H429" s="372"/>
      <c r="I429" s="372"/>
      <c r="J429" s="372"/>
      <c r="K429" s="455"/>
      <c r="L429" s="456"/>
      <c r="M429" s="455"/>
      <c r="N429" s="456"/>
      <c r="O429" s="455"/>
      <c r="P429" s="456"/>
      <c r="Q429" s="272"/>
      <c r="R429" s="272"/>
      <c r="S429" s="272"/>
      <c r="T429" s="272"/>
      <c r="U429" s="272"/>
      <c r="V429" s="272"/>
      <c r="W429" s="272"/>
      <c r="X429" s="272"/>
      <c r="Y429" s="272"/>
      <c r="Z429" s="272"/>
      <c r="AA429" s="272"/>
      <c r="AB429" s="272"/>
      <c r="AC429" s="272"/>
      <c r="AD429" s="272"/>
      <c r="AG429" s="93">
        <f t="shared" si="133"/>
        <v>0</v>
      </c>
      <c r="AH429" s="92">
        <f t="shared" si="134"/>
        <v>0</v>
      </c>
      <c r="AI429" s="92">
        <f t="shared" si="135"/>
        <v>0</v>
      </c>
      <c r="AJ429" s="92">
        <f t="shared" si="136"/>
        <v>0</v>
      </c>
      <c r="AK429" s="98">
        <f t="shared" si="137"/>
        <v>0</v>
      </c>
      <c r="AL429" s="99">
        <f t="shared" si="138"/>
        <v>0</v>
      </c>
      <c r="AM429" s="99">
        <f t="shared" si="139"/>
        <v>0</v>
      </c>
      <c r="AN429" s="100">
        <f t="shared" si="140"/>
        <v>0</v>
      </c>
      <c r="AO429" s="98">
        <f t="shared" si="141"/>
        <v>0</v>
      </c>
      <c r="AP429" s="99">
        <f t="shared" si="142"/>
        <v>0</v>
      </c>
      <c r="AQ429" s="99">
        <f t="shared" si="143"/>
        <v>0</v>
      </c>
      <c r="AR429" s="100">
        <f t="shared" si="144"/>
        <v>0</v>
      </c>
      <c r="AS429" s="93">
        <f t="shared" si="145"/>
        <v>0</v>
      </c>
    </row>
    <row r="430" spans="1:45" ht="15.05" customHeight="1">
      <c r="A430" s="187"/>
      <c r="B430" s="141"/>
      <c r="C430" s="218"/>
      <c r="D430" s="190"/>
      <c r="E430" s="190"/>
      <c r="F430" s="190"/>
      <c r="G430" s="190"/>
      <c r="H430" s="190"/>
      <c r="I430" s="190"/>
      <c r="J430" s="21" t="s">
        <v>109</v>
      </c>
      <c r="K430" s="426">
        <f t="shared" ref="K430:AD430" si="148">IF(AND(SUM(K370:K429)=0,COUNTIF(K370:K429,"NS")&gt;0),"NS",
IF(AND(SUM(K370:K429)=0,COUNTIF(K370:K429,0)&gt;0),0,
IF(AND(SUM(K370:K429)=0,COUNTIF(K370:K429,"NA")&gt;0),"NA",
SUM(K370:K429))))</f>
        <v>0</v>
      </c>
      <c r="L430" s="428"/>
      <c r="M430" s="426">
        <f t="shared" si="148"/>
        <v>0</v>
      </c>
      <c r="N430" s="428"/>
      <c r="O430" s="426">
        <f t="shared" si="148"/>
        <v>0</v>
      </c>
      <c r="P430" s="428"/>
      <c r="Q430" s="164">
        <f t="shared" si="148"/>
        <v>0</v>
      </c>
      <c r="R430" s="124">
        <f t="shared" si="148"/>
        <v>0</v>
      </c>
      <c r="S430" s="124">
        <f t="shared" si="148"/>
        <v>0</v>
      </c>
      <c r="T430" s="124">
        <f t="shared" si="148"/>
        <v>0</v>
      </c>
      <c r="U430" s="124">
        <f t="shared" si="148"/>
        <v>0</v>
      </c>
      <c r="V430" s="124">
        <f t="shared" si="148"/>
        <v>0</v>
      </c>
      <c r="W430" s="124">
        <f t="shared" si="148"/>
        <v>0</v>
      </c>
      <c r="X430" s="124">
        <f t="shared" si="148"/>
        <v>0</v>
      </c>
      <c r="Y430" s="124">
        <f t="shared" si="148"/>
        <v>0</v>
      </c>
      <c r="Z430" s="124">
        <f t="shared" si="148"/>
        <v>0</v>
      </c>
      <c r="AA430" s="124">
        <f t="shared" si="148"/>
        <v>0</v>
      </c>
      <c r="AB430" s="124">
        <f t="shared" si="148"/>
        <v>0</v>
      </c>
      <c r="AC430" s="124">
        <f t="shared" si="148"/>
        <v>0</v>
      </c>
      <c r="AD430" s="124">
        <f t="shared" si="148"/>
        <v>0</v>
      </c>
      <c r="AJ430" s="202">
        <f>SUM(AJ370:AJ429)</f>
        <v>0</v>
      </c>
      <c r="AN430" s="202">
        <f>SUM(AN370:AN429)</f>
        <v>0</v>
      </c>
      <c r="AR430" s="202">
        <f>SUM(AR370:AR429)</f>
        <v>0</v>
      </c>
      <c r="AS430" s="111">
        <f>SUM(AS370:AS429)</f>
        <v>0</v>
      </c>
    </row>
    <row r="431" spans="1:45" ht="15.05" customHeight="1">
      <c r="A431" s="187"/>
      <c r="B431" s="141"/>
      <c r="C431" s="190"/>
      <c r="D431" s="190"/>
      <c r="E431" s="190"/>
      <c r="F431" s="190"/>
      <c r="G431" s="190"/>
      <c r="H431" s="190"/>
      <c r="I431" s="190"/>
      <c r="J431" s="190"/>
      <c r="K431" s="190"/>
      <c r="L431" s="190"/>
      <c r="M431" s="190"/>
      <c r="N431" s="190"/>
      <c r="O431" s="190"/>
      <c r="P431" s="190"/>
      <c r="Q431" s="190"/>
      <c r="R431" s="190"/>
      <c r="S431" s="190"/>
      <c r="T431" s="190"/>
      <c r="U431" s="190"/>
      <c r="V431" s="190"/>
      <c r="W431" s="190"/>
      <c r="X431" s="190"/>
      <c r="Y431" s="190"/>
      <c r="Z431" s="190"/>
      <c r="AA431" s="190"/>
      <c r="AB431" s="190"/>
      <c r="AC431" s="190"/>
      <c r="AD431" s="190"/>
      <c r="AJ431" s="109">
        <f>SUM(AJ430,AN430,AR430)</f>
        <v>0</v>
      </c>
    </row>
    <row r="432" spans="1:45" ht="24.05" customHeight="1">
      <c r="A432" s="187"/>
      <c r="B432" s="141"/>
      <c r="C432" s="422" t="s">
        <v>187</v>
      </c>
      <c r="D432" s="422"/>
      <c r="E432" s="422"/>
      <c r="F432" s="422"/>
      <c r="G432" s="422"/>
      <c r="H432" s="422"/>
      <c r="I432" s="422"/>
      <c r="J432" s="422"/>
      <c r="K432" s="422"/>
      <c r="L432" s="422"/>
      <c r="M432" s="422"/>
      <c r="N432" s="422"/>
      <c r="O432" s="422"/>
      <c r="P432" s="422"/>
      <c r="Q432" s="422"/>
      <c r="R432" s="422"/>
      <c r="S432" s="422"/>
      <c r="T432" s="422"/>
      <c r="U432" s="422"/>
      <c r="V432" s="422"/>
      <c r="W432" s="422"/>
      <c r="X432" s="422"/>
      <c r="Y432" s="422"/>
      <c r="Z432" s="422"/>
      <c r="AA432" s="422"/>
      <c r="AB432" s="422"/>
      <c r="AC432" s="422"/>
      <c r="AD432" s="422"/>
    </row>
    <row r="433" spans="1:35" ht="60.05" customHeight="1">
      <c r="A433" s="187"/>
      <c r="B433" s="141"/>
      <c r="C433" s="446"/>
      <c r="D433" s="447"/>
      <c r="E433" s="447"/>
      <c r="F433" s="447"/>
      <c r="G433" s="447"/>
      <c r="H433" s="447"/>
      <c r="I433" s="447"/>
      <c r="J433" s="447"/>
      <c r="K433" s="447"/>
      <c r="L433" s="447"/>
      <c r="M433" s="447"/>
      <c r="N433" s="447"/>
      <c r="O433" s="447"/>
      <c r="P433" s="447"/>
      <c r="Q433" s="447"/>
      <c r="R433" s="447"/>
      <c r="S433" s="447"/>
      <c r="T433" s="447"/>
      <c r="U433" s="447"/>
      <c r="V433" s="447"/>
      <c r="W433" s="447"/>
      <c r="X433" s="447"/>
      <c r="Y433" s="447"/>
      <c r="Z433" s="447"/>
      <c r="AA433" s="447"/>
      <c r="AB433" s="447"/>
      <c r="AC433" s="447"/>
      <c r="AD433" s="448"/>
    </row>
    <row r="434" spans="1:35" ht="15.05" customHeight="1">
      <c r="A434" s="187"/>
      <c r="B434" s="141"/>
      <c r="C434" s="190"/>
      <c r="D434" s="190"/>
      <c r="E434" s="190"/>
      <c r="F434" s="190"/>
      <c r="G434" s="190"/>
      <c r="H434" s="190"/>
      <c r="I434" s="190"/>
      <c r="J434" s="190"/>
      <c r="K434" s="190"/>
      <c r="L434" s="190"/>
      <c r="M434" s="190"/>
      <c r="N434" s="190"/>
      <c r="O434" s="190"/>
      <c r="P434" s="190"/>
      <c r="Q434" s="190"/>
      <c r="R434" s="190"/>
      <c r="S434" s="190"/>
      <c r="T434" s="190"/>
      <c r="U434" s="190"/>
      <c r="V434" s="190"/>
      <c r="W434" s="190"/>
      <c r="X434" s="190"/>
      <c r="Y434" s="190"/>
      <c r="Z434" s="190"/>
      <c r="AA434" s="190"/>
      <c r="AB434" s="190"/>
      <c r="AC434" s="190"/>
      <c r="AD434" s="190"/>
    </row>
    <row r="435" spans="1:35" ht="15.05" customHeight="1">
      <c r="A435" s="187"/>
      <c r="B435" s="366" t="str">
        <f>IF(AJ431=0,"","Error: verificar sumas por fila.")</f>
        <v/>
      </c>
      <c r="C435" s="366"/>
      <c r="D435" s="366"/>
      <c r="E435" s="366"/>
      <c r="F435" s="366"/>
      <c r="G435" s="366"/>
      <c r="H435" s="366"/>
      <c r="I435" s="366"/>
      <c r="J435" s="366"/>
      <c r="K435" s="366"/>
      <c r="L435" s="366"/>
      <c r="M435" s="366"/>
      <c r="N435" s="366"/>
      <c r="O435" s="366"/>
      <c r="P435" s="366"/>
      <c r="Q435" s="366"/>
      <c r="R435" s="366"/>
      <c r="S435" s="366"/>
      <c r="T435" s="366"/>
      <c r="U435" s="366"/>
      <c r="V435" s="366"/>
      <c r="W435" s="366"/>
      <c r="X435" s="366"/>
      <c r="Y435" s="366"/>
      <c r="Z435" s="366"/>
      <c r="AA435" s="366"/>
      <c r="AB435" s="366"/>
      <c r="AC435" s="366"/>
      <c r="AD435" s="366"/>
    </row>
    <row r="436" spans="1:35" ht="15.05" customHeight="1">
      <c r="A436" s="187"/>
      <c r="B436" s="366" t="str">
        <f>IF(BI372=0,"","Error: verificar la consistencia con la pregunta 4.")</f>
        <v/>
      </c>
      <c r="C436" s="366"/>
      <c r="D436" s="366"/>
      <c r="E436" s="366"/>
      <c r="F436" s="366"/>
      <c r="G436" s="366"/>
      <c r="H436" s="366"/>
      <c r="I436" s="366"/>
      <c r="J436" s="366"/>
      <c r="K436" s="366"/>
      <c r="L436" s="366"/>
      <c r="M436" s="366"/>
      <c r="N436" s="366"/>
      <c r="O436" s="366"/>
      <c r="P436" s="366"/>
      <c r="Q436" s="366"/>
      <c r="R436" s="366"/>
      <c r="S436" s="366"/>
      <c r="T436" s="366"/>
      <c r="U436" s="366"/>
      <c r="V436" s="366"/>
      <c r="W436" s="366"/>
      <c r="X436" s="366"/>
      <c r="Y436" s="366"/>
      <c r="Z436" s="366"/>
      <c r="AA436" s="366"/>
      <c r="AB436" s="366"/>
      <c r="AC436" s="366"/>
      <c r="AD436" s="366"/>
    </row>
    <row r="437" spans="1:35" ht="15.05" customHeight="1">
      <c r="A437" s="187"/>
      <c r="B437" s="367" t="str">
        <f>IF(AS430=0,"","Error: debe completar toda la información requerida.")</f>
        <v/>
      </c>
      <c r="C437" s="367"/>
      <c r="D437" s="367"/>
      <c r="E437" s="367"/>
      <c r="F437" s="367"/>
      <c r="G437" s="367"/>
      <c r="H437" s="367"/>
      <c r="I437" s="367"/>
      <c r="J437" s="367"/>
      <c r="K437" s="367"/>
      <c r="L437" s="367"/>
      <c r="M437" s="367"/>
      <c r="N437" s="367"/>
      <c r="O437" s="367"/>
      <c r="P437" s="367"/>
      <c r="Q437" s="367"/>
      <c r="R437" s="367"/>
      <c r="S437" s="367"/>
      <c r="T437" s="367"/>
      <c r="U437" s="367"/>
      <c r="V437" s="367"/>
      <c r="W437" s="367"/>
      <c r="X437" s="367"/>
      <c r="Y437" s="367"/>
      <c r="Z437" s="367"/>
      <c r="AA437" s="367"/>
      <c r="AB437" s="367"/>
      <c r="AC437" s="367"/>
      <c r="AD437" s="367"/>
    </row>
    <row r="438" spans="1:35" ht="15.05" customHeight="1">
      <c r="A438" s="187"/>
    </row>
    <row r="439" spans="1:35" ht="15.05" customHeight="1">
      <c r="A439" s="187"/>
      <c r="B439" s="141"/>
      <c r="C439" s="190"/>
      <c r="D439" s="190"/>
      <c r="E439" s="190"/>
      <c r="F439" s="190"/>
      <c r="G439" s="190"/>
      <c r="H439" s="190"/>
      <c r="I439" s="190"/>
      <c r="J439" s="190"/>
      <c r="K439" s="190"/>
      <c r="L439" s="190"/>
      <c r="M439" s="190"/>
      <c r="N439" s="190"/>
      <c r="O439" s="190"/>
      <c r="P439" s="190"/>
      <c r="Q439" s="190"/>
      <c r="R439" s="190"/>
      <c r="S439" s="190"/>
      <c r="T439" s="190"/>
      <c r="U439" s="190"/>
      <c r="V439" s="190"/>
      <c r="W439" s="190"/>
      <c r="X439" s="190"/>
      <c r="Y439" s="190"/>
      <c r="Z439" s="190"/>
      <c r="AA439" s="190"/>
      <c r="AB439" s="190"/>
      <c r="AC439" s="190"/>
      <c r="AD439" s="190"/>
    </row>
    <row r="440" spans="1:35" ht="36" customHeight="1">
      <c r="A440" s="186" t="s">
        <v>208</v>
      </c>
      <c r="B440" s="420" t="s">
        <v>521</v>
      </c>
      <c r="C440" s="420"/>
      <c r="D440" s="420"/>
      <c r="E440" s="420"/>
      <c r="F440" s="420"/>
      <c r="G440" s="420"/>
      <c r="H440" s="420"/>
      <c r="I440" s="420"/>
      <c r="J440" s="420"/>
      <c r="K440" s="420"/>
      <c r="L440" s="420"/>
      <c r="M440" s="420"/>
      <c r="N440" s="420"/>
      <c r="O440" s="420"/>
      <c r="P440" s="420"/>
      <c r="Q440" s="420"/>
      <c r="R440" s="420"/>
      <c r="S440" s="420"/>
      <c r="T440" s="420"/>
      <c r="U440" s="420"/>
      <c r="V440" s="420"/>
      <c r="W440" s="420"/>
      <c r="X440" s="420"/>
      <c r="Y440" s="420"/>
      <c r="Z440" s="420"/>
      <c r="AA440" s="420"/>
      <c r="AB440" s="420"/>
      <c r="AC440" s="420"/>
      <c r="AD440" s="420"/>
    </row>
    <row r="441" spans="1:35" ht="36" customHeight="1">
      <c r="A441" s="186"/>
      <c r="B441" s="196"/>
      <c r="C441" s="422" t="s">
        <v>171</v>
      </c>
      <c r="D441" s="422"/>
      <c r="E441" s="422"/>
      <c r="F441" s="422"/>
      <c r="G441" s="422"/>
      <c r="H441" s="422"/>
      <c r="I441" s="422"/>
      <c r="J441" s="422"/>
      <c r="K441" s="422"/>
      <c r="L441" s="422"/>
      <c r="M441" s="422"/>
      <c r="N441" s="422"/>
      <c r="O441" s="422"/>
      <c r="P441" s="422"/>
      <c r="Q441" s="422"/>
      <c r="R441" s="422"/>
      <c r="S441" s="422"/>
      <c r="T441" s="422"/>
      <c r="U441" s="422"/>
      <c r="V441" s="422"/>
      <c r="W441" s="422"/>
      <c r="X441" s="422"/>
      <c r="Y441" s="422"/>
      <c r="Z441" s="422"/>
      <c r="AA441" s="422"/>
      <c r="AB441" s="422"/>
      <c r="AC441" s="422"/>
      <c r="AD441" s="422"/>
    </row>
    <row r="442" spans="1:35" ht="36" customHeight="1">
      <c r="A442" s="186"/>
      <c r="B442" s="196"/>
      <c r="C442" s="422" t="s">
        <v>824</v>
      </c>
      <c r="D442" s="422"/>
      <c r="E442" s="422"/>
      <c r="F442" s="422"/>
      <c r="G442" s="422"/>
      <c r="H442" s="422"/>
      <c r="I442" s="422"/>
      <c r="J442" s="422"/>
      <c r="K442" s="422"/>
      <c r="L442" s="422"/>
      <c r="M442" s="422"/>
      <c r="N442" s="422"/>
      <c r="O442" s="422"/>
      <c r="P442" s="422"/>
      <c r="Q442" s="422"/>
      <c r="R442" s="422"/>
      <c r="S442" s="422"/>
      <c r="T442" s="422"/>
      <c r="U442" s="422"/>
      <c r="V442" s="422"/>
      <c r="W442" s="422"/>
      <c r="X442" s="422"/>
      <c r="Y442" s="422"/>
      <c r="Z442" s="422"/>
      <c r="AA442" s="422"/>
      <c r="AB442" s="422"/>
      <c r="AC442" s="422"/>
      <c r="AD442" s="422"/>
    </row>
    <row r="443" spans="1:35" ht="24.05" customHeight="1">
      <c r="A443" s="186"/>
      <c r="B443" s="196"/>
      <c r="C443" s="421" t="s">
        <v>172</v>
      </c>
      <c r="D443" s="421"/>
      <c r="E443" s="421"/>
      <c r="F443" s="421"/>
      <c r="G443" s="421"/>
      <c r="H443" s="421"/>
      <c r="I443" s="421"/>
      <c r="J443" s="421"/>
      <c r="K443" s="421"/>
      <c r="L443" s="421"/>
      <c r="M443" s="421"/>
      <c r="N443" s="421"/>
      <c r="O443" s="421"/>
      <c r="P443" s="421"/>
      <c r="Q443" s="421"/>
      <c r="R443" s="421"/>
      <c r="S443" s="421"/>
      <c r="T443" s="421"/>
      <c r="U443" s="421"/>
      <c r="V443" s="421"/>
      <c r="W443" s="421"/>
      <c r="X443" s="421"/>
      <c r="Y443" s="421"/>
      <c r="Z443" s="421"/>
      <c r="AA443" s="421"/>
      <c r="AB443" s="421"/>
      <c r="AC443" s="421"/>
      <c r="AD443" s="421"/>
    </row>
    <row r="444" spans="1:35" ht="24.05" customHeight="1">
      <c r="A444" s="186"/>
      <c r="B444" s="196"/>
      <c r="C444" s="422" t="s">
        <v>743</v>
      </c>
      <c r="D444" s="422"/>
      <c r="E444" s="422"/>
      <c r="F444" s="422"/>
      <c r="G444" s="422"/>
      <c r="H444" s="422"/>
      <c r="I444" s="422"/>
      <c r="J444" s="422"/>
      <c r="K444" s="422"/>
      <c r="L444" s="422"/>
      <c r="M444" s="422"/>
      <c r="N444" s="422"/>
      <c r="O444" s="422"/>
      <c r="P444" s="422"/>
      <c r="Q444" s="422"/>
      <c r="R444" s="422"/>
      <c r="S444" s="422"/>
      <c r="T444" s="422"/>
      <c r="U444" s="422"/>
      <c r="V444" s="422"/>
      <c r="W444" s="422"/>
      <c r="X444" s="422"/>
      <c r="Y444" s="422"/>
      <c r="Z444" s="422"/>
      <c r="AA444" s="422"/>
      <c r="AB444" s="422"/>
      <c r="AC444" s="422"/>
      <c r="AD444" s="422"/>
    </row>
    <row r="445" spans="1:35" ht="24.05" customHeight="1">
      <c r="A445" s="186"/>
      <c r="B445" s="196"/>
      <c r="C445" s="422" t="s">
        <v>744</v>
      </c>
      <c r="D445" s="422"/>
      <c r="E445" s="422"/>
      <c r="F445" s="422"/>
      <c r="G445" s="422"/>
      <c r="H445" s="422"/>
      <c r="I445" s="422"/>
      <c r="J445" s="422"/>
      <c r="K445" s="422"/>
      <c r="L445" s="422"/>
      <c r="M445" s="422"/>
      <c r="N445" s="422"/>
      <c r="O445" s="422"/>
      <c r="P445" s="422"/>
      <c r="Q445" s="422"/>
      <c r="R445" s="422"/>
      <c r="S445" s="422"/>
      <c r="T445" s="422"/>
      <c r="U445" s="422"/>
      <c r="V445" s="422"/>
      <c r="W445" s="422"/>
      <c r="X445" s="422"/>
      <c r="Y445" s="422"/>
      <c r="Z445" s="422"/>
      <c r="AA445" s="422"/>
      <c r="AB445" s="422"/>
      <c r="AC445" s="422"/>
      <c r="AD445" s="422"/>
    </row>
    <row r="446" spans="1:35" ht="36" customHeight="1">
      <c r="A446" s="187"/>
      <c r="B446" s="141"/>
      <c r="C446" s="422" t="s">
        <v>623</v>
      </c>
      <c r="D446" s="422"/>
      <c r="E446" s="422"/>
      <c r="F446" s="422"/>
      <c r="G446" s="422"/>
      <c r="H446" s="422"/>
      <c r="I446" s="422"/>
      <c r="J446" s="422"/>
      <c r="K446" s="422"/>
      <c r="L446" s="422"/>
      <c r="M446" s="422"/>
      <c r="N446" s="422"/>
      <c r="O446" s="422"/>
      <c r="P446" s="422"/>
      <c r="Q446" s="422"/>
      <c r="R446" s="422"/>
      <c r="S446" s="422"/>
      <c r="T446" s="422"/>
      <c r="U446" s="422"/>
      <c r="V446" s="422"/>
      <c r="W446" s="422"/>
      <c r="X446" s="422"/>
      <c r="Y446" s="422"/>
      <c r="Z446" s="422"/>
      <c r="AA446" s="422"/>
      <c r="AB446" s="422"/>
      <c r="AC446" s="422"/>
      <c r="AD446" s="422"/>
    </row>
    <row r="447" spans="1:35" ht="36" customHeight="1">
      <c r="A447" s="187"/>
      <c r="B447" s="141"/>
      <c r="C447" s="422" t="s">
        <v>825</v>
      </c>
      <c r="D447" s="422"/>
      <c r="E447" s="422"/>
      <c r="F447" s="422"/>
      <c r="G447" s="422"/>
      <c r="H447" s="422"/>
      <c r="I447" s="422"/>
      <c r="J447" s="422"/>
      <c r="K447" s="422"/>
      <c r="L447" s="422"/>
      <c r="M447" s="422"/>
      <c r="N447" s="422"/>
      <c r="O447" s="422"/>
      <c r="P447" s="422"/>
      <c r="Q447" s="422"/>
      <c r="R447" s="422"/>
      <c r="S447" s="422"/>
      <c r="T447" s="422"/>
      <c r="U447" s="422"/>
      <c r="V447" s="422"/>
      <c r="W447" s="422"/>
      <c r="X447" s="422"/>
      <c r="Y447" s="422"/>
      <c r="Z447" s="422"/>
      <c r="AA447" s="422"/>
      <c r="AB447" s="422"/>
      <c r="AC447" s="422"/>
      <c r="AD447" s="422"/>
    </row>
    <row r="448" spans="1:35" ht="15.05" customHeight="1">
      <c r="A448" s="187"/>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c r="AB448" s="141"/>
      <c r="AC448" s="141"/>
      <c r="AD448" s="141"/>
      <c r="AG448" s="91" t="s">
        <v>936</v>
      </c>
      <c r="AH448" s="92" t="s">
        <v>937</v>
      </c>
      <c r="AI448" s="92" t="s">
        <v>938</v>
      </c>
    </row>
    <row r="449" spans="1:51" ht="24.05" customHeight="1">
      <c r="A449" s="187"/>
      <c r="B449" s="141"/>
      <c r="C449" s="463" t="s">
        <v>173</v>
      </c>
      <c r="D449" s="464"/>
      <c r="E449" s="464"/>
      <c r="F449" s="464"/>
      <c r="G449" s="464"/>
      <c r="H449" s="464"/>
      <c r="I449" s="464"/>
      <c r="J449" s="464"/>
      <c r="K449" s="464"/>
      <c r="L449" s="465"/>
      <c r="M449" s="457" t="s">
        <v>174</v>
      </c>
      <c r="N449" s="458"/>
      <c r="O449" s="458"/>
      <c r="P449" s="458"/>
      <c r="Q449" s="458"/>
      <c r="R449" s="459"/>
      <c r="S449" s="434" t="s">
        <v>38</v>
      </c>
      <c r="T449" s="435"/>
      <c r="U449" s="435"/>
      <c r="V449" s="435"/>
      <c r="W449" s="435"/>
      <c r="X449" s="436"/>
      <c r="Y449" s="434" t="s">
        <v>24</v>
      </c>
      <c r="Z449" s="435"/>
      <c r="AA449" s="435"/>
      <c r="AB449" s="435"/>
      <c r="AC449" s="435"/>
      <c r="AD449" s="436"/>
      <c r="AG449" s="91">
        <f>COUNTBLANK(M451:AD461)</f>
        <v>198</v>
      </c>
      <c r="AH449" s="92">
        <v>198</v>
      </c>
      <c r="AI449" s="92">
        <v>122</v>
      </c>
      <c r="AT449" s="93" t="s">
        <v>956</v>
      </c>
      <c r="AU449" s="374" t="s">
        <v>102</v>
      </c>
      <c r="AV449" s="375"/>
      <c r="AW449" s="374" t="s">
        <v>24</v>
      </c>
      <c r="AX449" s="375"/>
    </row>
    <row r="450" spans="1:51" ht="86.25" customHeight="1">
      <c r="A450" s="187"/>
      <c r="B450" s="141"/>
      <c r="C450" s="466"/>
      <c r="D450" s="467"/>
      <c r="E450" s="467"/>
      <c r="F450" s="467"/>
      <c r="G450" s="467"/>
      <c r="H450" s="467"/>
      <c r="I450" s="467"/>
      <c r="J450" s="467"/>
      <c r="K450" s="467"/>
      <c r="L450" s="468"/>
      <c r="M450" s="460"/>
      <c r="N450" s="461"/>
      <c r="O450" s="461"/>
      <c r="P450" s="461"/>
      <c r="Q450" s="461"/>
      <c r="R450" s="462"/>
      <c r="S450" s="434" t="s">
        <v>101</v>
      </c>
      <c r="T450" s="436"/>
      <c r="U450" s="374" t="s">
        <v>106</v>
      </c>
      <c r="V450" s="375"/>
      <c r="W450" s="374" t="s">
        <v>108</v>
      </c>
      <c r="X450" s="375"/>
      <c r="Y450" s="434" t="s">
        <v>101</v>
      </c>
      <c r="Z450" s="436"/>
      <c r="AA450" s="374" t="s">
        <v>106</v>
      </c>
      <c r="AB450" s="375"/>
      <c r="AC450" s="374" t="s">
        <v>108</v>
      </c>
      <c r="AD450" s="375"/>
      <c r="AG450" s="94" t="s">
        <v>941</v>
      </c>
      <c r="AH450" s="95" t="s">
        <v>942</v>
      </c>
      <c r="AI450" s="95" t="s">
        <v>943</v>
      </c>
      <c r="AJ450" s="95" t="s">
        <v>944</v>
      </c>
      <c r="AK450" s="94" t="s">
        <v>941</v>
      </c>
      <c r="AL450" s="95" t="s">
        <v>942</v>
      </c>
      <c r="AM450" s="95" t="s">
        <v>943</v>
      </c>
      <c r="AN450" s="95" t="s">
        <v>944</v>
      </c>
      <c r="AO450" s="95" t="s">
        <v>951</v>
      </c>
      <c r="AT450" s="105"/>
      <c r="AU450" s="197" t="s">
        <v>106</v>
      </c>
      <c r="AV450" s="197" t="s">
        <v>108</v>
      </c>
      <c r="AW450" s="197" t="s">
        <v>106</v>
      </c>
      <c r="AX450" s="197" t="s">
        <v>108</v>
      </c>
    </row>
    <row r="451" spans="1:51" ht="15.05" customHeight="1">
      <c r="A451" s="187"/>
      <c r="B451" s="141"/>
      <c r="C451" s="222" t="s">
        <v>105</v>
      </c>
      <c r="D451" s="430" t="s">
        <v>175</v>
      </c>
      <c r="E451" s="431"/>
      <c r="F451" s="431"/>
      <c r="G451" s="431"/>
      <c r="H451" s="431"/>
      <c r="I451" s="431"/>
      <c r="J451" s="431"/>
      <c r="K451" s="431"/>
      <c r="L451" s="432"/>
      <c r="M451" s="453"/>
      <c r="N451" s="453"/>
      <c r="O451" s="453"/>
      <c r="P451" s="453"/>
      <c r="Q451" s="453"/>
      <c r="R451" s="453"/>
      <c r="S451" s="408"/>
      <c r="T451" s="408"/>
      <c r="U451" s="408"/>
      <c r="V451" s="408"/>
      <c r="W451" s="408"/>
      <c r="X451" s="408"/>
      <c r="Y451" s="408"/>
      <c r="Z451" s="408"/>
      <c r="AA451" s="408"/>
      <c r="AB451" s="408"/>
      <c r="AC451" s="408"/>
      <c r="AD451" s="408"/>
      <c r="AG451" s="93">
        <f>S451</f>
        <v>0</v>
      </c>
      <c r="AH451" s="92">
        <f>IF(COUNTIF(U451:X451,"NA")=2,"NA",SUM(U451:X451))</f>
        <v>0</v>
      </c>
      <c r="AI451" s="92">
        <f>COUNTIF(U451:X451, "NS")</f>
        <v>0</v>
      </c>
      <c r="AJ451" s="92">
        <f>IF($AG$449 = $AH$449, 0, IF(OR(AND(AG451 = 0, AI451 &gt; 0), AND(AG451 = "NS", AH451 &gt; 0), AND(AG451 = "NS", AI451 = 0, AH451 =0), AND(AG451="NA", AH451&lt;&gt;"NA")), 1, IF(OR(AND(AG451 &gt; 0, AI451 = 2), AND(AG451 = "NS", AI451 = 2), AND(AG451 = "NS", AH451 = 0, AI451 &gt; 0), AG451 = AH451), 0, 1)))</f>
        <v>0</v>
      </c>
      <c r="AK451" s="93">
        <f>Y451</f>
        <v>0</v>
      </c>
      <c r="AL451" s="92">
        <f>IF(COUNTIF(AA451:AD451,"NA")=2,"NA",SUM(AA451:AD451))</f>
        <v>0</v>
      </c>
      <c r="AM451" s="92">
        <f>COUNTIF(AA451:AD451, "NS")</f>
        <v>0</v>
      </c>
      <c r="AN451" s="92">
        <f>IF($AG$449 = $AH$449, 0, IF(OR(AND(AK451 = 0, AM451 &gt; 0), AND(AK451 = "NS", AL451 &gt; 0), AND(AK451 = "NS", AM451 = 0, AL451 =0), AND(AK451="NA", AL451&lt;&gt;"NA")), 1, IF(OR(AND(AK451 &gt; 0, AM451 = 2), AND(AK451 = "NS", AM451 = 2), AND(AK451 = "NS", AL451 = 0, AM451 &gt; 0), AK451 = AL451), 0, 1)))</f>
        <v>0</v>
      </c>
      <c r="AO451" s="93">
        <f>IF(OR(AND(M451=1,COUNTA(S451:AD451)&lt;&gt;COUNTA($S$450:$AD$450)),AND(M451&gt;1,COUNTA(S451:AD451)&gt;0)),1,0)</f>
        <v>0</v>
      </c>
      <c r="AT451" s="117" t="s">
        <v>941</v>
      </c>
      <c r="AU451" s="98">
        <f>$S$149</f>
        <v>0</v>
      </c>
      <c r="AV451" s="98">
        <f>$Y$149</f>
        <v>0</v>
      </c>
      <c r="AW451" s="98">
        <f>$S$150</f>
        <v>0</v>
      </c>
      <c r="AX451" s="98">
        <f>$Y$150</f>
        <v>0</v>
      </c>
    </row>
    <row r="452" spans="1:51" ht="15.05" customHeight="1">
      <c r="A452" s="141"/>
      <c r="B452" s="141"/>
      <c r="C452" s="222" t="s">
        <v>107</v>
      </c>
      <c r="D452" s="430" t="s">
        <v>176</v>
      </c>
      <c r="E452" s="431"/>
      <c r="F452" s="431"/>
      <c r="G452" s="431"/>
      <c r="H452" s="431"/>
      <c r="I452" s="431"/>
      <c r="J452" s="431"/>
      <c r="K452" s="431"/>
      <c r="L452" s="432"/>
      <c r="M452" s="453"/>
      <c r="N452" s="453"/>
      <c r="O452" s="453"/>
      <c r="P452" s="453"/>
      <c r="Q452" s="453"/>
      <c r="R452" s="453"/>
      <c r="S452" s="408"/>
      <c r="T452" s="408"/>
      <c r="U452" s="408"/>
      <c r="V452" s="408"/>
      <c r="W452" s="408"/>
      <c r="X452" s="408"/>
      <c r="Y452" s="408"/>
      <c r="Z452" s="408"/>
      <c r="AA452" s="408"/>
      <c r="AB452" s="408"/>
      <c r="AC452" s="408"/>
      <c r="AD452" s="408"/>
      <c r="AG452" s="93">
        <f t="shared" ref="AG452:AG461" si="149">S452</f>
        <v>0</v>
      </c>
      <c r="AH452" s="92">
        <f t="shared" ref="AH452:AH461" si="150">IF(COUNTIF(U452:X452,"NA")=2,"NA",SUM(U452:X452))</f>
        <v>0</v>
      </c>
      <c r="AI452" s="92">
        <f t="shared" ref="AI452:AI461" si="151">COUNTIF(U452:X452, "NS")</f>
        <v>0</v>
      </c>
      <c r="AJ452" s="92">
        <f t="shared" ref="AJ452:AJ461" si="152">IF($AG$449 = $AH$449, 0, IF(OR(AND(AG452 = 0, AI452 &gt; 0), AND(AG452 = "NS", AH452 &gt; 0), AND(AG452 = "NS", AI452 = 0, AH452 =0), AND(AG452="NA", AH452&lt;&gt;"NA")), 1, IF(OR(AND(AG452 &gt; 0, AI452 = 2), AND(AG452 = "NS", AI452 = 2), AND(AG452 = "NS", AH452 = 0, AI452 &gt; 0), AG452 = AH452), 0, 1)))</f>
        <v>0</v>
      </c>
      <c r="AK452" s="93">
        <f t="shared" ref="AK452:AK461" si="153">Y452</f>
        <v>0</v>
      </c>
      <c r="AL452" s="92">
        <f t="shared" ref="AL452:AL461" si="154">IF(COUNTIF(AA452:AD452,"NA")=2,"NA",SUM(AA452:AD452))</f>
        <v>0</v>
      </c>
      <c r="AM452" s="92">
        <f t="shared" ref="AM452:AM461" si="155">COUNTIF(AA452:AD452, "NS")</f>
        <v>0</v>
      </c>
      <c r="AN452" s="92">
        <f t="shared" ref="AN452:AN461" si="156">IF($AG$449 = $AH$449, 0, IF(OR(AND(AK452 = 0, AM452 &gt; 0), AND(AK452 = "NS", AL452 &gt; 0), AND(AK452 = "NS", AM452 = 0, AL452 =0), AND(AK452="NA", AL452&lt;&gt;"NA")), 1, IF(OR(AND(AK452 &gt; 0, AM452 = 2), AND(AK452 = "NS", AM452 = 2), AND(AK452 = "NS", AL452 = 0, AM452 &gt; 0), AK452 = AL452), 0, 1)))</f>
        <v>0</v>
      </c>
      <c r="AO452" s="93">
        <f t="shared" ref="AO452:AO461" si="157">IF(OR(AND(M452=1,COUNTA(S452:AD452)&lt;&gt;COUNTA($S$450:$AD$450)),AND(M452&gt;1,COUNTA(S452:AD452)&gt;0)),1,0)</f>
        <v>0</v>
      </c>
      <c r="AT452" s="93" t="s">
        <v>949</v>
      </c>
      <c r="AU452" s="99">
        <f>IF(AND(COUNTA(U451:U461)&lt;&gt;0,COUNTIF(U451:U461,"NA")=COUNTA(U451:U461)),"NA",SUM(U451:U461))</f>
        <v>0</v>
      </c>
      <c r="AV452" s="99">
        <f>IF(AND(COUNTA(W451:W461)&lt;&gt;0,COUNTIF(W451:W461,"NA")=COUNTA(W451:W461)),"NA",SUM(W451:W461))</f>
        <v>0</v>
      </c>
      <c r="AW452" s="99">
        <f>IF(AND(COUNTA(AA451:AA461)&lt;&gt;0,COUNTIF(AA451:AA461,"NA")=COUNTA(AA451:AA461)),"NA",SUM(AA451:AA461))</f>
        <v>0</v>
      </c>
      <c r="AX452" s="99">
        <f>IF(AND(COUNTA(AC451:AC461)&lt;&gt;0,COUNTIF(AC451:AC461,"NA")=COUNTA(AC451:AC461)),"NA",SUM(AC451:AC461))</f>
        <v>0</v>
      </c>
    </row>
    <row r="453" spans="1:51" ht="15.05" customHeight="1">
      <c r="A453" s="141"/>
      <c r="B453" s="141"/>
      <c r="C453" s="222" t="s">
        <v>115</v>
      </c>
      <c r="D453" s="430" t="s">
        <v>177</v>
      </c>
      <c r="E453" s="431"/>
      <c r="F453" s="431"/>
      <c r="G453" s="431"/>
      <c r="H453" s="431"/>
      <c r="I453" s="431"/>
      <c r="J453" s="431"/>
      <c r="K453" s="431"/>
      <c r="L453" s="432"/>
      <c r="M453" s="453"/>
      <c r="N453" s="453"/>
      <c r="O453" s="453"/>
      <c r="P453" s="453"/>
      <c r="Q453" s="453"/>
      <c r="R453" s="453"/>
      <c r="S453" s="408"/>
      <c r="T453" s="408"/>
      <c r="U453" s="408"/>
      <c r="V453" s="408"/>
      <c r="W453" s="408"/>
      <c r="X453" s="408"/>
      <c r="Y453" s="408"/>
      <c r="Z453" s="408"/>
      <c r="AA453" s="408"/>
      <c r="AB453" s="408"/>
      <c r="AC453" s="408"/>
      <c r="AD453" s="408"/>
      <c r="AG453" s="93">
        <f t="shared" si="149"/>
        <v>0</v>
      </c>
      <c r="AH453" s="92">
        <f t="shared" si="150"/>
        <v>0</v>
      </c>
      <c r="AI453" s="92">
        <f t="shared" si="151"/>
        <v>0</v>
      </c>
      <c r="AJ453" s="92">
        <f t="shared" si="152"/>
        <v>0</v>
      </c>
      <c r="AK453" s="93">
        <f t="shared" si="153"/>
        <v>0</v>
      </c>
      <c r="AL453" s="92">
        <f t="shared" si="154"/>
        <v>0</v>
      </c>
      <c r="AM453" s="92">
        <f t="shared" si="155"/>
        <v>0</v>
      </c>
      <c r="AN453" s="92">
        <f t="shared" si="156"/>
        <v>0</v>
      </c>
      <c r="AO453" s="93">
        <f t="shared" si="157"/>
        <v>0</v>
      </c>
      <c r="AT453" s="93" t="s">
        <v>948</v>
      </c>
      <c r="AU453" s="99">
        <f>COUNTIF(U451:U461, "NS")</f>
        <v>0</v>
      </c>
      <c r="AV453" s="99">
        <f>COUNTIF(W451:W461, "NS")</f>
        <v>0</v>
      </c>
      <c r="AW453" s="99">
        <f>COUNTIF(AA451:AA461, "NS")</f>
        <v>0</v>
      </c>
      <c r="AX453" s="99">
        <f>COUNTIF(AC451:AC461, "NS")</f>
        <v>0</v>
      </c>
    </row>
    <row r="454" spans="1:51" ht="15.05" customHeight="1">
      <c r="A454" s="141"/>
      <c r="B454" s="141"/>
      <c r="C454" s="222" t="s">
        <v>117</v>
      </c>
      <c r="D454" s="430" t="s">
        <v>178</v>
      </c>
      <c r="E454" s="431"/>
      <c r="F454" s="431"/>
      <c r="G454" s="431"/>
      <c r="H454" s="431"/>
      <c r="I454" s="431"/>
      <c r="J454" s="431"/>
      <c r="K454" s="431"/>
      <c r="L454" s="432"/>
      <c r="M454" s="453"/>
      <c r="N454" s="453"/>
      <c r="O454" s="453"/>
      <c r="P454" s="453"/>
      <c r="Q454" s="453"/>
      <c r="R454" s="453"/>
      <c r="S454" s="408"/>
      <c r="T454" s="408"/>
      <c r="U454" s="408"/>
      <c r="V454" s="408"/>
      <c r="W454" s="408"/>
      <c r="X454" s="408"/>
      <c r="Y454" s="408"/>
      <c r="Z454" s="408"/>
      <c r="AA454" s="408"/>
      <c r="AB454" s="408"/>
      <c r="AC454" s="408"/>
      <c r="AD454" s="408"/>
      <c r="AG454" s="93">
        <f t="shared" si="149"/>
        <v>0</v>
      </c>
      <c r="AH454" s="92">
        <f t="shared" si="150"/>
        <v>0</v>
      </c>
      <c r="AI454" s="92">
        <f t="shared" si="151"/>
        <v>0</v>
      </c>
      <c r="AJ454" s="92">
        <f t="shared" si="152"/>
        <v>0</v>
      </c>
      <c r="AK454" s="93">
        <f t="shared" si="153"/>
        <v>0</v>
      </c>
      <c r="AL454" s="92">
        <f t="shared" si="154"/>
        <v>0</v>
      </c>
      <c r="AM454" s="92">
        <f t="shared" si="155"/>
        <v>0</v>
      </c>
      <c r="AN454" s="92">
        <f t="shared" si="156"/>
        <v>0</v>
      </c>
      <c r="AO454" s="93">
        <f t="shared" si="157"/>
        <v>0</v>
      </c>
      <c r="AT454" s="93" t="s">
        <v>944</v>
      </c>
      <c r="AU454" s="116">
        <f t="shared" ref="AU454:AX454" si="158">IF($AG$449=$AH$449, 0, IF(OR(AND(AU451 =0, AU453 &gt;0), AND(AU451 ="NS", AU452&gt;0), AND(AU451 ="NS", AU452 =0, AU453=0), AND(AU451="NA", AU452&lt;&gt;"NA"), AND(AU451&lt;&gt;"NA", AU452="NA")  ), 1, IF(OR(AND(AU453&gt;=2, AU452&lt;AU451), AND(AU451="NS", AU452=0, AU453&gt;0), AU452=AU451 ), 0, 1)))</f>
        <v>0</v>
      </c>
      <c r="AV454" s="116">
        <f t="shared" si="158"/>
        <v>0</v>
      </c>
      <c r="AW454" s="116">
        <f t="shared" si="158"/>
        <v>0</v>
      </c>
      <c r="AX454" s="116">
        <f t="shared" si="158"/>
        <v>0</v>
      </c>
      <c r="AY454" s="129">
        <f>SUM(AU454:AX454)</f>
        <v>0</v>
      </c>
    </row>
    <row r="455" spans="1:51" ht="15.05" customHeight="1">
      <c r="A455" s="141"/>
      <c r="B455" s="141"/>
      <c r="C455" s="222" t="s">
        <v>119</v>
      </c>
      <c r="D455" s="430" t="s">
        <v>365</v>
      </c>
      <c r="E455" s="431"/>
      <c r="F455" s="431"/>
      <c r="G455" s="431"/>
      <c r="H455" s="431"/>
      <c r="I455" s="431"/>
      <c r="J455" s="431"/>
      <c r="K455" s="431"/>
      <c r="L455" s="432"/>
      <c r="M455" s="453"/>
      <c r="N455" s="453"/>
      <c r="O455" s="453"/>
      <c r="P455" s="453"/>
      <c r="Q455" s="453"/>
      <c r="R455" s="453"/>
      <c r="S455" s="408"/>
      <c r="T455" s="408"/>
      <c r="U455" s="408"/>
      <c r="V455" s="408"/>
      <c r="W455" s="408"/>
      <c r="X455" s="408"/>
      <c r="Y455" s="408"/>
      <c r="Z455" s="408"/>
      <c r="AA455" s="408"/>
      <c r="AB455" s="408"/>
      <c r="AC455" s="408"/>
      <c r="AD455" s="408"/>
      <c r="AG455" s="93">
        <f t="shared" si="149"/>
        <v>0</v>
      </c>
      <c r="AH455" s="92">
        <f t="shared" si="150"/>
        <v>0</v>
      </c>
      <c r="AI455" s="92">
        <f t="shared" si="151"/>
        <v>0</v>
      </c>
      <c r="AJ455" s="92">
        <f t="shared" si="152"/>
        <v>0</v>
      </c>
      <c r="AK455" s="93">
        <f t="shared" si="153"/>
        <v>0</v>
      </c>
      <c r="AL455" s="92">
        <f t="shared" si="154"/>
        <v>0</v>
      </c>
      <c r="AM455" s="92">
        <f t="shared" si="155"/>
        <v>0</v>
      </c>
      <c r="AN455" s="92">
        <f t="shared" si="156"/>
        <v>0</v>
      </c>
      <c r="AO455" s="93">
        <f t="shared" si="157"/>
        <v>0</v>
      </c>
    </row>
    <row r="456" spans="1:51" ht="15.05" customHeight="1">
      <c r="A456" s="141"/>
      <c r="B456" s="141"/>
      <c r="C456" s="222" t="s">
        <v>127</v>
      </c>
      <c r="D456" s="430" t="s">
        <v>179</v>
      </c>
      <c r="E456" s="431"/>
      <c r="F456" s="431"/>
      <c r="G456" s="431"/>
      <c r="H456" s="431"/>
      <c r="I456" s="431"/>
      <c r="J456" s="431"/>
      <c r="K456" s="431"/>
      <c r="L456" s="432"/>
      <c r="M456" s="453"/>
      <c r="N456" s="453"/>
      <c r="O456" s="453"/>
      <c r="P456" s="453"/>
      <c r="Q456" s="453"/>
      <c r="R456" s="453"/>
      <c r="S456" s="408"/>
      <c r="T456" s="408"/>
      <c r="U456" s="408"/>
      <c r="V456" s="408"/>
      <c r="W456" s="408"/>
      <c r="X456" s="408"/>
      <c r="Y456" s="408"/>
      <c r="Z456" s="408"/>
      <c r="AA456" s="408"/>
      <c r="AB456" s="408"/>
      <c r="AC456" s="408"/>
      <c r="AD456" s="408"/>
      <c r="AG456" s="93">
        <f t="shared" si="149"/>
        <v>0</v>
      </c>
      <c r="AH456" s="92">
        <f t="shared" si="150"/>
        <v>0</v>
      </c>
      <c r="AI456" s="92">
        <f t="shared" si="151"/>
        <v>0</v>
      </c>
      <c r="AJ456" s="92">
        <f t="shared" si="152"/>
        <v>0</v>
      </c>
      <c r="AK456" s="93">
        <f t="shared" si="153"/>
        <v>0</v>
      </c>
      <c r="AL456" s="92">
        <f t="shared" si="154"/>
        <v>0</v>
      </c>
      <c r="AM456" s="92">
        <f t="shared" si="155"/>
        <v>0</v>
      </c>
      <c r="AN456" s="92">
        <f t="shared" si="156"/>
        <v>0</v>
      </c>
      <c r="AO456" s="93">
        <f t="shared" si="157"/>
        <v>0</v>
      </c>
    </row>
    <row r="457" spans="1:51" ht="15.05" customHeight="1">
      <c r="A457" s="141"/>
      <c r="B457" s="141"/>
      <c r="C457" s="222" t="s">
        <v>129</v>
      </c>
      <c r="D457" s="430" t="s">
        <v>180</v>
      </c>
      <c r="E457" s="431"/>
      <c r="F457" s="431"/>
      <c r="G457" s="431"/>
      <c r="H457" s="431"/>
      <c r="I457" s="431"/>
      <c r="J457" s="431"/>
      <c r="K457" s="431"/>
      <c r="L457" s="432"/>
      <c r="M457" s="453"/>
      <c r="N457" s="453"/>
      <c r="O457" s="453"/>
      <c r="P457" s="453"/>
      <c r="Q457" s="453"/>
      <c r="R457" s="453"/>
      <c r="S457" s="408"/>
      <c r="T457" s="408"/>
      <c r="U457" s="408"/>
      <c r="V457" s="408"/>
      <c r="W457" s="408"/>
      <c r="X457" s="408"/>
      <c r="Y457" s="408"/>
      <c r="Z457" s="408"/>
      <c r="AA457" s="408"/>
      <c r="AB457" s="408"/>
      <c r="AC457" s="408"/>
      <c r="AD457" s="408"/>
      <c r="AG457" s="93">
        <f t="shared" si="149"/>
        <v>0</v>
      </c>
      <c r="AH457" s="92">
        <f t="shared" si="150"/>
        <v>0</v>
      </c>
      <c r="AI457" s="92">
        <f t="shared" si="151"/>
        <v>0</v>
      </c>
      <c r="AJ457" s="92">
        <f t="shared" si="152"/>
        <v>0</v>
      </c>
      <c r="AK457" s="93">
        <f t="shared" si="153"/>
        <v>0</v>
      </c>
      <c r="AL457" s="92">
        <f t="shared" si="154"/>
        <v>0</v>
      </c>
      <c r="AM457" s="92">
        <f t="shared" si="155"/>
        <v>0</v>
      </c>
      <c r="AN457" s="92">
        <f t="shared" si="156"/>
        <v>0</v>
      </c>
      <c r="AO457" s="93">
        <f t="shared" si="157"/>
        <v>0</v>
      </c>
    </row>
    <row r="458" spans="1:51" ht="15.05" customHeight="1">
      <c r="A458" s="141"/>
      <c r="B458" s="141"/>
      <c r="C458" s="222" t="s">
        <v>131</v>
      </c>
      <c r="D458" s="430" t="s">
        <v>181</v>
      </c>
      <c r="E458" s="431"/>
      <c r="F458" s="431"/>
      <c r="G458" s="431"/>
      <c r="H458" s="431"/>
      <c r="I458" s="431"/>
      <c r="J458" s="431"/>
      <c r="K458" s="431"/>
      <c r="L458" s="432"/>
      <c r="M458" s="453"/>
      <c r="N458" s="453"/>
      <c r="O458" s="453"/>
      <c r="P458" s="453"/>
      <c r="Q458" s="453"/>
      <c r="R458" s="453"/>
      <c r="S458" s="408"/>
      <c r="T458" s="408"/>
      <c r="U458" s="408"/>
      <c r="V458" s="408"/>
      <c r="W458" s="408"/>
      <c r="X458" s="408"/>
      <c r="Y458" s="408"/>
      <c r="Z458" s="408"/>
      <c r="AA458" s="408"/>
      <c r="AB458" s="408"/>
      <c r="AC458" s="408"/>
      <c r="AD458" s="408"/>
      <c r="AG458" s="93">
        <f t="shared" si="149"/>
        <v>0</v>
      </c>
      <c r="AH458" s="92">
        <f t="shared" si="150"/>
        <v>0</v>
      </c>
      <c r="AI458" s="92">
        <f t="shared" si="151"/>
        <v>0</v>
      </c>
      <c r="AJ458" s="92">
        <f t="shared" si="152"/>
        <v>0</v>
      </c>
      <c r="AK458" s="93">
        <f t="shared" si="153"/>
        <v>0</v>
      </c>
      <c r="AL458" s="92">
        <f t="shared" si="154"/>
        <v>0</v>
      </c>
      <c r="AM458" s="92">
        <f t="shared" si="155"/>
        <v>0</v>
      </c>
      <c r="AN458" s="92">
        <f t="shared" si="156"/>
        <v>0</v>
      </c>
      <c r="AO458" s="93">
        <f t="shared" si="157"/>
        <v>0</v>
      </c>
    </row>
    <row r="459" spans="1:51" ht="15.05" customHeight="1">
      <c r="A459" s="141"/>
      <c r="B459" s="141"/>
      <c r="C459" s="222" t="s">
        <v>133</v>
      </c>
      <c r="D459" s="430" t="s">
        <v>182</v>
      </c>
      <c r="E459" s="431"/>
      <c r="F459" s="431"/>
      <c r="G459" s="431"/>
      <c r="H459" s="431"/>
      <c r="I459" s="431"/>
      <c r="J459" s="431"/>
      <c r="K459" s="431"/>
      <c r="L459" s="432"/>
      <c r="M459" s="453"/>
      <c r="N459" s="453"/>
      <c r="O459" s="453"/>
      <c r="P459" s="453"/>
      <c r="Q459" s="453"/>
      <c r="R459" s="453"/>
      <c r="S459" s="408"/>
      <c r="T459" s="408"/>
      <c r="U459" s="408"/>
      <c r="V459" s="408"/>
      <c r="W459" s="408"/>
      <c r="X459" s="408"/>
      <c r="Y459" s="408"/>
      <c r="Z459" s="408"/>
      <c r="AA459" s="408"/>
      <c r="AB459" s="408"/>
      <c r="AC459" s="408"/>
      <c r="AD459" s="408"/>
      <c r="AG459" s="93">
        <f t="shared" si="149"/>
        <v>0</v>
      </c>
      <c r="AH459" s="92">
        <f t="shared" si="150"/>
        <v>0</v>
      </c>
      <c r="AI459" s="92">
        <f t="shared" si="151"/>
        <v>0</v>
      </c>
      <c r="AJ459" s="92">
        <f t="shared" si="152"/>
        <v>0</v>
      </c>
      <c r="AK459" s="93">
        <f t="shared" si="153"/>
        <v>0</v>
      </c>
      <c r="AL459" s="92">
        <f t="shared" si="154"/>
        <v>0</v>
      </c>
      <c r="AM459" s="92">
        <f t="shared" si="155"/>
        <v>0</v>
      </c>
      <c r="AN459" s="92">
        <f t="shared" si="156"/>
        <v>0</v>
      </c>
      <c r="AO459" s="93">
        <f t="shared" si="157"/>
        <v>0</v>
      </c>
    </row>
    <row r="460" spans="1:51" ht="15.05" customHeight="1">
      <c r="A460" s="141"/>
      <c r="B460" s="141"/>
      <c r="C460" s="222" t="s">
        <v>156</v>
      </c>
      <c r="D460" s="430" t="s">
        <v>183</v>
      </c>
      <c r="E460" s="431"/>
      <c r="F460" s="431"/>
      <c r="G460" s="431"/>
      <c r="H460" s="431"/>
      <c r="I460" s="431"/>
      <c r="J460" s="431"/>
      <c r="K460" s="431"/>
      <c r="L460" s="432"/>
      <c r="M460" s="454"/>
      <c r="N460" s="454"/>
      <c r="O460" s="454"/>
      <c r="P460" s="454"/>
      <c r="Q460" s="454"/>
      <c r="R460" s="454"/>
      <c r="S460" s="408"/>
      <c r="T460" s="408"/>
      <c r="U460" s="408"/>
      <c r="V460" s="408"/>
      <c r="W460" s="408"/>
      <c r="X460" s="408"/>
      <c r="Y460" s="408"/>
      <c r="Z460" s="408"/>
      <c r="AA460" s="408"/>
      <c r="AB460" s="408"/>
      <c r="AC460" s="408"/>
      <c r="AD460" s="408"/>
      <c r="AG460" s="93">
        <f t="shared" si="149"/>
        <v>0</v>
      </c>
      <c r="AH460" s="92">
        <f t="shared" si="150"/>
        <v>0</v>
      </c>
      <c r="AI460" s="92">
        <f t="shared" si="151"/>
        <v>0</v>
      </c>
      <c r="AJ460" s="92">
        <f t="shared" si="152"/>
        <v>0</v>
      </c>
      <c r="AK460" s="93">
        <f t="shared" si="153"/>
        <v>0</v>
      </c>
      <c r="AL460" s="92">
        <f t="shared" si="154"/>
        <v>0</v>
      </c>
      <c r="AM460" s="92">
        <f t="shared" si="155"/>
        <v>0</v>
      </c>
      <c r="AN460" s="92">
        <f t="shared" si="156"/>
        <v>0</v>
      </c>
      <c r="AO460" s="93">
        <f>IF(AG449=AH449,0,IF(COUNTA(S460:AD460)&lt;&gt;COUNTA($S$450:$AD$450),1,0))</f>
        <v>0</v>
      </c>
    </row>
    <row r="461" spans="1:51" ht="15.05" customHeight="1">
      <c r="A461" s="141"/>
      <c r="B461" s="141"/>
      <c r="C461" s="222" t="s">
        <v>158</v>
      </c>
      <c r="D461" s="430" t="s">
        <v>184</v>
      </c>
      <c r="E461" s="431"/>
      <c r="F461" s="431"/>
      <c r="G461" s="431"/>
      <c r="H461" s="431"/>
      <c r="I461" s="431"/>
      <c r="J461" s="431"/>
      <c r="K461" s="431"/>
      <c r="L461" s="432"/>
      <c r="M461" s="453"/>
      <c r="N461" s="453"/>
      <c r="O461" s="453"/>
      <c r="P461" s="453"/>
      <c r="Q461" s="453"/>
      <c r="R461" s="453"/>
      <c r="S461" s="408"/>
      <c r="T461" s="408"/>
      <c r="U461" s="408"/>
      <c r="V461" s="408"/>
      <c r="W461" s="408"/>
      <c r="X461" s="408"/>
      <c r="Y461" s="408"/>
      <c r="Z461" s="408"/>
      <c r="AA461" s="408"/>
      <c r="AB461" s="408"/>
      <c r="AC461" s="408"/>
      <c r="AD461" s="408"/>
      <c r="AG461" s="93">
        <f t="shared" si="149"/>
        <v>0</v>
      </c>
      <c r="AH461" s="92">
        <f t="shared" si="150"/>
        <v>0</v>
      </c>
      <c r="AI461" s="92">
        <f t="shared" si="151"/>
        <v>0</v>
      </c>
      <c r="AJ461" s="92">
        <f t="shared" si="152"/>
        <v>0</v>
      </c>
      <c r="AK461" s="93">
        <f t="shared" si="153"/>
        <v>0</v>
      </c>
      <c r="AL461" s="92">
        <f t="shared" si="154"/>
        <v>0</v>
      </c>
      <c r="AM461" s="92">
        <f t="shared" si="155"/>
        <v>0</v>
      </c>
      <c r="AN461" s="92">
        <f t="shared" si="156"/>
        <v>0</v>
      </c>
      <c r="AO461" s="93">
        <f t="shared" si="157"/>
        <v>0</v>
      </c>
    </row>
    <row r="462" spans="1:51" ht="15.05" customHeight="1">
      <c r="A462" s="141"/>
      <c r="B462" s="141"/>
      <c r="C462" s="141"/>
      <c r="D462" s="141"/>
      <c r="E462" s="141"/>
      <c r="F462" s="141"/>
      <c r="G462" s="141"/>
      <c r="H462" s="141"/>
      <c r="I462" s="141"/>
      <c r="J462" s="141"/>
      <c r="K462" s="22"/>
      <c r="L462" s="22"/>
      <c r="M462" s="22"/>
      <c r="N462" s="22"/>
      <c r="O462" s="22"/>
      <c r="P462" s="22"/>
      <c r="Q462" s="22"/>
      <c r="R462" s="21" t="s">
        <v>109</v>
      </c>
      <c r="S462" s="426">
        <f t="shared" ref="S462:AC462" si="159">IF(AND(SUM(S451:S461)=0,COUNTIF(S451:S461,"NS")&gt;0),"NS",
IF(AND(SUM(S451:S461)=0,COUNTIF(S451:S461,0)&gt;0),0,
IF(AND(SUM(S451:S461)=0,COUNTIF(S451:S461,"NA")&gt;0),"NA",
SUM(S451:S461))))</f>
        <v>0</v>
      </c>
      <c r="T462" s="428"/>
      <c r="U462" s="393">
        <f t="shared" si="159"/>
        <v>0</v>
      </c>
      <c r="V462" s="393"/>
      <c r="W462" s="393">
        <f t="shared" si="159"/>
        <v>0</v>
      </c>
      <c r="X462" s="393"/>
      <c r="Y462" s="393">
        <f t="shared" si="159"/>
        <v>0</v>
      </c>
      <c r="Z462" s="393"/>
      <c r="AA462" s="393">
        <f t="shared" si="159"/>
        <v>0</v>
      </c>
      <c r="AB462" s="393"/>
      <c r="AC462" s="393">
        <f t="shared" si="159"/>
        <v>0</v>
      </c>
      <c r="AD462" s="393"/>
      <c r="AJ462" s="202">
        <f>SUM(AJ451:AJ461)</f>
        <v>0</v>
      </c>
      <c r="AN462" s="202">
        <f>SUM(AN451:AN461)</f>
        <v>0</v>
      </c>
      <c r="AO462" s="111">
        <f>SUM(AO451:AO461)</f>
        <v>0</v>
      </c>
    </row>
    <row r="463" spans="1:51" ht="15.05" customHeight="1">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c r="AA463" s="141"/>
      <c r="AB463" s="141"/>
      <c r="AC463" s="141"/>
      <c r="AD463" s="141"/>
      <c r="AG463" s="93" t="s">
        <v>954</v>
      </c>
      <c r="AJ463" s="109">
        <f>SUM(AJ462,AN462)</f>
        <v>0</v>
      </c>
    </row>
    <row r="464" spans="1:51" ht="45.2" customHeight="1">
      <c r="A464" s="141"/>
      <c r="B464" s="141"/>
      <c r="C464" s="552" t="s">
        <v>185</v>
      </c>
      <c r="D464" s="552"/>
      <c r="E464" s="552"/>
      <c r="F464" s="437"/>
      <c r="G464" s="437"/>
      <c r="H464" s="437"/>
      <c r="I464" s="437"/>
      <c r="J464" s="437"/>
      <c r="K464" s="437"/>
      <c r="L464" s="437"/>
      <c r="M464" s="437"/>
      <c r="N464" s="437"/>
      <c r="O464" s="437"/>
      <c r="P464" s="437"/>
      <c r="Q464" s="437"/>
      <c r="R464" s="437"/>
      <c r="S464" s="437"/>
      <c r="T464" s="437"/>
      <c r="U464" s="437"/>
      <c r="V464" s="437"/>
      <c r="W464" s="437"/>
      <c r="X464" s="437"/>
      <c r="Y464" s="437"/>
      <c r="Z464" s="437"/>
      <c r="AA464" s="437"/>
      <c r="AB464" s="437"/>
      <c r="AC464" s="437"/>
      <c r="AD464" s="437"/>
      <c r="AG464" s="93">
        <f>IF(AG449=AH449,0,IF(OR(AND(F464="",COUNTIF(S460:AD460,"na")&lt;&gt;6),AND(F464&lt;&gt;"",COUNTIF(S460:AD460,"na")=6)),1,0))</f>
        <v>0</v>
      </c>
    </row>
    <row r="465" spans="1:33" ht="15.05" customHeight="1">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c r="AC465" s="141"/>
      <c r="AD465" s="141"/>
      <c r="AG465" s="93" t="s">
        <v>954</v>
      </c>
    </row>
    <row r="466" spans="1:33" ht="45.2" customHeight="1">
      <c r="A466" s="141"/>
      <c r="B466" s="141"/>
      <c r="C466" s="552" t="s">
        <v>186</v>
      </c>
      <c r="D466" s="552"/>
      <c r="E466" s="552"/>
      <c r="F466" s="437"/>
      <c r="G466" s="437"/>
      <c r="H466" s="437"/>
      <c r="I466" s="437"/>
      <c r="J466" s="437"/>
      <c r="K466" s="437"/>
      <c r="L466" s="437"/>
      <c r="M466" s="437"/>
      <c r="N466" s="437"/>
      <c r="O466" s="437"/>
      <c r="P466" s="437"/>
      <c r="Q466" s="437"/>
      <c r="R466" s="437"/>
      <c r="S466" s="437"/>
      <c r="T466" s="437"/>
      <c r="U466" s="437"/>
      <c r="V466" s="437"/>
      <c r="W466" s="437"/>
      <c r="X466" s="437"/>
      <c r="Y466" s="437"/>
      <c r="Z466" s="437"/>
      <c r="AA466" s="437"/>
      <c r="AB466" s="437"/>
      <c r="AC466" s="437"/>
      <c r="AD466" s="437"/>
      <c r="AG466" s="93">
        <f>IF(AG449=AH449,0,IF(OR(AND(F466="",M461=1),AND(F466&lt;&gt;"",M461&gt;1)),1,0))</f>
        <v>0</v>
      </c>
    </row>
    <row r="467" spans="1:33" ht="15.05" customHeight="1">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c r="AA467" s="141"/>
      <c r="AB467" s="141"/>
      <c r="AC467" s="141"/>
      <c r="AD467" s="141"/>
    </row>
    <row r="468" spans="1:33" ht="24.05" customHeight="1">
      <c r="A468" s="187"/>
      <c r="B468" s="141"/>
      <c r="C468" s="422" t="s">
        <v>187</v>
      </c>
      <c r="D468" s="422"/>
      <c r="E468" s="422"/>
      <c r="F468" s="422"/>
      <c r="G468" s="422"/>
      <c r="H468" s="422"/>
      <c r="I468" s="422"/>
      <c r="J468" s="422"/>
      <c r="K468" s="422"/>
      <c r="L468" s="422"/>
      <c r="M468" s="422"/>
      <c r="N468" s="422"/>
      <c r="O468" s="422"/>
      <c r="P468" s="422"/>
      <c r="Q468" s="422"/>
      <c r="R468" s="422"/>
      <c r="S468" s="422"/>
      <c r="T468" s="422"/>
      <c r="U468" s="422"/>
      <c r="V468" s="422"/>
      <c r="W468" s="422"/>
      <c r="X468" s="422"/>
      <c r="Y468" s="422"/>
      <c r="Z468" s="422"/>
      <c r="AA468" s="422"/>
      <c r="AB468" s="422"/>
      <c r="AC468" s="422"/>
      <c r="AD468" s="422"/>
    </row>
    <row r="469" spans="1:33" ht="60.05" customHeight="1">
      <c r="A469" s="187"/>
      <c r="B469" s="141"/>
      <c r="C469" s="368"/>
      <c r="D469" s="368"/>
      <c r="E469" s="368"/>
      <c r="F469" s="368"/>
      <c r="G469" s="368"/>
      <c r="H469" s="368"/>
      <c r="I469" s="368"/>
      <c r="J469" s="368"/>
      <c r="K469" s="368"/>
      <c r="L469" s="368"/>
      <c r="M469" s="368"/>
      <c r="N469" s="368"/>
      <c r="O469" s="368"/>
      <c r="P469" s="368"/>
      <c r="Q469" s="368"/>
      <c r="R469" s="368"/>
      <c r="S469" s="368"/>
      <c r="T469" s="368"/>
      <c r="U469" s="368"/>
      <c r="V469" s="368"/>
      <c r="W469" s="368"/>
      <c r="X469" s="368"/>
      <c r="Y469" s="368"/>
      <c r="Z469" s="368"/>
      <c r="AA469" s="368"/>
      <c r="AB469" s="368"/>
      <c r="AC469" s="368"/>
      <c r="AD469" s="368"/>
    </row>
    <row r="470" spans="1:33" ht="15.05" customHeight="1">
      <c r="A470" s="187"/>
      <c r="B470" s="366" t="str">
        <f>IF(AJ463=0,"","Error: verificar sumas por fila.")</f>
        <v/>
      </c>
      <c r="C470" s="366"/>
      <c r="D470" s="366"/>
      <c r="E470" s="366"/>
      <c r="F470" s="366"/>
      <c r="G470" s="366"/>
      <c r="H470" s="366"/>
      <c r="I470" s="366"/>
      <c r="J470" s="366"/>
      <c r="K470" s="366"/>
      <c r="L470" s="366"/>
      <c r="M470" s="366"/>
      <c r="N470" s="366"/>
      <c r="O470" s="366"/>
      <c r="P470" s="366"/>
      <c r="Q470" s="366"/>
      <c r="R470" s="366"/>
      <c r="S470" s="366"/>
      <c r="T470" s="366"/>
      <c r="U470" s="366"/>
      <c r="V470" s="366"/>
      <c r="W470" s="366"/>
      <c r="X470" s="366"/>
      <c r="Y470" s="366"/>
      <c r="Z470" s="366"/>
      <c r="AA470" s="366"/>
      <c r="AB470" s="366"/>
      <c r="AC470" s="366"/>
      <c r="AD470" s="366"/>
    </row>
    <row r="471" spans="1:33" ht="15.05" customHeight="1">
      <c r="A471" s="187"/>
      <c r="B471" s="366" t="str">
        <f>IF(AY454=0,"","Error: verificar la consistencia con la pregunta 4.")</f>
        <v/>
      </c>
      <c r="C471" s="366"/>
      <c r="D471" s="366"/>
      <c r="E471" s="366"/>
      <c r="F471" s="366"/>
      <c r="G471" s="366"/>
      <c r="H471" s="366"/>
      <c r="I471" s="366"/>
      <c r="J471" s="366"/>
      <c r="K471" s="366"/>
      <c r="L471" s="366"/>
      <c r="M471" s="366"/>
      <c r="N471" s="366"/>
      <c r="O471" s="366"/>
      <c r="P471" s="366"/>
      <c r="Q471" s="366"/>
      <c r="R471" s="366"/>
      <c r="S471" s="366"/>
      <c r="T471" s="366"/>
      <c r="U471" s="366"/>
      <c r="V471" s="366"/>
      <c r="W471" s="366"/>
      <c r="X471" s="366"/>
      <c r="Y471" s="366"/>
      <c r="Z471" s="366"/>
      <c r="AA471" s="366"/>
      <c r="AB471" s="366"/>
      <c r="AC471" s="366"/>
      <c r="AD471" s="366"/>
    </row>
    <row r="472" spans="1:33" ht="15.05" customHeight="1">
      <c r="A472" s="187"/>
      <c r="B472" s="366" t="str">
        <f>IF(AG464=0,"","Error: debe especificar la materia mixta.")</f>
        <v/>
      </c>
      <c r="C472" s="366"/>
      <c r="D472" s="366"/>
      <c r="E472" s="366"/>
      <c r="F472" s="366"/>
      <c r="G472" s="366"/>
      <c r="H472" s="366"/>
      <c r="I472" s="366"/>
      <c r="J472" s="366"/>
      <c r="K472" s="366"/>
      <c r="L472" s="366"/>
      <c r="M472" s="366"/>
      <c r="N472" s="366"/>
      <c r="O472" s="366"/>
      <c r="P472" s="366"/>
      <c r="Q472" s="366"/>
      <c r="R472" s="366"/>
      <c r="S472" s="366"/>
      <c r="T472" s="366"/>
      <c r="U472" s="366"/>
      <c r="V472" s="366"/>
      <c r="W472" s="366"/>
      <c r="X472" s="366"/>
      <c r="Y472" s="366"/>
      <c r="Z472" s="366"/>
      <c r="AA472" s="366"/>
      <c r="AB472" s="366"/>
      <c r="AC472" s="366"/>
      <c r="AD472" s="366"/>
    </row>
    <row r="473" spans="1:33" ht="15.05" customHeight="1">
      <c r="A473" s="187"/>
      <c r="B473" s="366" t="str">
        <f>IF(AG466=0,"","Error: debe especificar la otra materia.")</f>
        <v/>
      </c>
      <c r="C473" s="366"/>
      <c r="D473" s="366"/>
      <c r="E473" s="366"/>
      <c r="F473" s="366"/>
      <c r="G473" s="366"/>
      <c r="H473" s="366"/>
      <c r="I473" s="366"/>
      <c r="J473" s="366"/>
      <c r="K473" s="366"/>
      <c r="L473" s="366"/>
      <c r="M473" s="366"/>
      <c r="N473" s="366"/>
      <c r="O473" s="366"/>
      <c r="P473" s="366"/>
      <c r="Q473" s="366"/>
      <c r="R473" s="366"/>
      <c r="S473" s="366"/>
      <c r="T473" s="366"/>
      <c r="U473" s="366"/>
      <c r="V473" s="366"/>
      <c r="W473" s="366"/>
      <c r="X473" s="366"/>
      <c r="Y473" s="366"/>
      <c r="Z473" s="366"/>
      <c r="AA473" s="366"/>
      <c r="AB473" s="366"/>
      <c r="AC473" s="366"/>
      <c r="AD473" s="366"/>
    </row>
    <row r="474" spans="1:33" ht="15.05" customHeight="1">
      <c r="A474" s="187"/>
      <c r="B474" s="367" t="str">
        <f>IF(AO462=0,"","Error: debe completar toda la información requerida.")</f>
        <v/>
      </c>
      <c r="C474" s="367"/>
      <c r="D474" s="367"/>
      <c r="E474" s="367"/>
      <c r="F474" s="367"/>
      <c r="G474" s="367"/>
      <c r="H474" s="367"/>
      <c r="I474" s="367"/>
      <c r="J474" s="367"/>
      <c r="K474" s="367"/>
      <c r="L474" s="367"/>
      <c r="M474" s="367"/>
      <c r="N474" s="367"/>
      <c r="O474" s="367"/>
      <c r="P474" s="367"/>
      <c r="Q474" s="367"/>
      <c r="R474" s="367"/>
      <c r="S474" s="367"/>
      <c r="T474" s="367"/>
      <c r="U474" s="367"/>
      <c r="V474" s="367"/>
      <c r="W474" s="367"/>
      <c r="X474" s="367"/>
      <c r="Y474" s="367"/>
      <c r="Z474" s="367"/>
      <c r="AA474" s="367"/>
      <c r="AB474" s="367"/>
      <c r="AC474" s="367"/>
      <c r="AD474" s="367"/>
    </row>
    <row r="475" spans="1:33" ht="15.05" customHeight="1">
      <c r="A475" s="187"/>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c r="AA475" s="141"/>
      <c r="AB475" s="141"/>
      <c r="AC475" s="141"/>
      <c r="AD475" s="141"/>
    </row>
    <row r="476" spans="1:33" ht="36" customHeight="1">
      <c r="A476" s="186" t="s">
        <v>227</v>
      </c>
      <c r="B476" s="419" t="s">
        <v>226</v>
      </c>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row>
    <row r="477" spans="1:33" ht="36" customHeight="1">
      <c r="A477" s="186"/>
      <c r="B477" s="125"/>
      <c r="C477" s="421" t="s">
        <v>189</v>
      </c>
      <c r="D477" s="421"/>
      <c r="E477" s="421"/>
      <c r="F477" s="421"/>
      <c r="G477" s="421"/>
      <c r="H477" s="421"/>
      <c r="I477" s="421"/>
      <c r="J477" s="421"/>
      <c r="K477" s="421"/>
      <c r="L477" s="421"/>
      <c r="M477" s="421"/>
      <c r="N477" s="421"/>
      <c r="O477" s="421"/>
      <c r="P477" s="421"/>
      <c r="Q477" s="421"/>
      <c r="R477" s="421"/>
      <c r="S477" s="421"/>
      <c r="T477" s="421"/>
      <c r="U477" s="421"/>
      <c r="V477" s="421"/>
      <c r="W477" s="421"/>
      <c r="X477" s="421"/>
      <c r="Y477" s="421"/>
      <c r="Z477" s="421"/>
      <c r="AA477" s="421"/>
      <c r="AB477" s="421"/>
      <c r="AC477" s="421"/>
      <c r="AD477" s="421"/>
    </row>
    <row r="478" spans="1:33" ht="47.95" customHeight="1">
      <c r="A478" s="186"/>
      <c r="B478" s="125"/>
      <c r="C478" s="421" t="s">
        <v>190</v>
      </c>
      <c r="D478" s="421"/>
      <c r="E478" s="421"/>
      <c r="F478" s="421"/>
      <c r="G478" s="421"/>
      <c r="H478" s="421"/>
      <c r="I478" s="421"/>
      <c r="J478" s="421"/>
      <c r="K478" s="421"/>
      <c r="L478" s="421"/>
      <c r="M478" s="421"/>
      <c r="N478" s="421"/>
      <c r="O478" s="421"/>
      <c r="P478" s="421"/>
      <c r="Q478" s="421"/>
      <c r="R478" s="421"/>
      <c r="S478" s="421"/>
      <c r="T478" s="421"/>
      <c r="U478" s="421"/>
      <c r="V478" s="421"/>
      <c r="W478" s="421"/>
      <c r="X478" s="421"/>
      <c r="Y478" s="421"/>
      <c r="Z478" s="421"/>
      <c r="AA478" s="421"/>
      <c r="AB478" s="421"/>
      <c r="AC478" s="421"/>
      <c r="AD478" s="421"/>
    </row>
    <row r="479" spans="1:33" ht="47.95" customHeight="1">
      <c r="A479" s="186"/>
      <c r="B479" s="125"/>
      <c r="C479" s="422" t="s">
        <v>745</v>
      </c>
      <c r="D479" s="422"/>
      <c r="E479" s="422"/>
      <c r="F479" s="422"/>
      <c r="G479" s="422"/>
      <c r="H479" s="422"/>
      <c r="I479" s="422"/>
      <c r="J479" s="422"/>
      <c r="K479" s="422"/>
      <c r="L479" s="422"/>
      <c r="M479" s="422"/>
      <c r="N479" s="422"/>
      <c r="O479" s="422"/>
      <c r="P479" s="422"/>
      <c r="Q479" s="422"/>
      <c r="R479" s="422"/>
      <c r="S479" s="422"/>
      <c r="T479" s="422"/>
      <c r="U479" s="422"/>
      <c r="V479" s="422"/>
      <c r="W479" s="422"/>
      <c r="X479" s="422"/>
      <c r="Y479" s="422"/>
      <c r="Z479" s="422"/>
      <c r="AA479" s="422"/>
      <c r="AB479" s="422"/>
      <c r="AC479" s="422"/>
      <c r="AD479" s="422"/>
    </row>
    <row r="480" spans="1:33" ht="69.75" customHeight="1">
      <c r="A480" s="187"/>
      <c r="B480" s="141"/>
      <c r="C480" s="421" t="s">
        <v>624</v>
      </c>
      <c r="D480" s="421"/>
      <c r="E480" s="421"/>
      <c r="F480" s="421"/>
      <c r="G480" s="421"/>
      <c r="H480" s="421"/>
      <c r="I480" s="421"/>
      <c r="J480" s="421"/>
      <c r="K480" s="421"/>
      <c r="L480" s="421"/>
      <c r="M480" s="421"/>
      <c r="N480" s="421"/>
      <c r="O480" s="421"/>
      <c r="P480" s="421"/>
      <c r="Q480" s="421"/>
      <c r="R480" s="421"/>
      <c r="S480" s="421"/>
      <c r="T480" s="421"/>
      <c r="U480" s="421"/>
      <c r="V480" s="421"/>
      <c r="W480" s="421"/>
      <c r="X480" s="421"/>
      <c r="Y480" s="421"/>
      <c r="Z480" s="421"/>
      <c r="AA480" s="421"/>
      <c r="AB480" s="421"/>
      <c r="AC480" s="421"/>
      <c r="AD480" s="421"/>
    </row>
    <row r="481" spans="1:90" ht="60.05" customHeight="1">
      <c r="A481" s="187"/>
      <c r="B481" s="141"/>
      <c r="C481" s="422" t="s">
        <v>746</v>
      </c>
      <c r="D481" s="422"/>
      <c r="E481" s="422"/>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row>
    <row r="482" spans="1:90" ht="72" customHeight="1">
      <c r="A482" s="187"/>
      <c r="B482" s="141"/>
      <c r="C482" s="421" t="s">
        <v>625</v>
      </c>
      <c r="D482" s="421"/>
      <c r="E482" s="421"/>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row>
    <row r="483" spans="1:90" ht="15.05" customHeight="1">
      <c r="A483" s="187"/>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G483" s="91" t="s">
        <v>936</v>
      </c>
      <c r="AH483" s="92" t="s">
        <v>937</v>
      </c>
      <c r="AI483" s="92" t="s">
        <v>938</v>
      </c>
    </row>
    <row r="484" spans="1:90" ht="36" customHeight="1">
      <c r="A484" s="187"/>
      <c r="B484" s="141"/>
      <c r="C484" s="369" t="s">
        <v>191</v>
      </c>
      <c r="D484" s="369"/>
      <c r="E484" s="369"/>
      <c r="F484" s="369"/>
      <c r="G484" s="369"/>
      <c r="H484" s="369"/>
      <c r="I484" s="369"/>
      <c r="J484" s="369"/>
      <c r="K484" s="369"/>
      <c r="L484" s="369"/>
      <c r="M484" s="369"/>
      <c r="N484" s="369"/>
      <c r="O484" s="369"/>
      <c r="P484" s="369"/>
      <c r="Q484" s="369" t="s">
        <v>192</v>
      </c>
      <c r="R484" s="369"/>
      <c r="S484" s="369"/>
      <c r="T484" s="369"/>
      <c r="U484" s="369"/>
      <c r="V484" s="369"/>
      <c r="W484" s="369"/>
      <c r="X484" s="369"/>
      <c r="Y484" s="369"/>
      <c r="Z484" s="369"/>
      <c r="AA484" s="369"/>
      <c r="AB484" s="369"/>
      <c r="AC484" s="369"/>
      <c r="AD484" s="369"/>
      <c r="AG484" s="91">
        <f>COUNTBLANK(C486:AD486)</f>
        <v>28</v>
      </c>
      <c r="AH484" s="92">
        <v>28</v>
      </c>
      <c r="AI484" s="92">
        <v>22</v>
      </c>
      <c r="AT484" s="93" t="s">
        <v>959</v>
      </c>
      <c r="AU484" s="374" t="s">
        <v>957</v>
      </c>
      <c r="AV484" s="375"/>
      <c r="AW484" s="374" t="s">
        <v>958</v>
      </c>
      <c r="AX484" s="375"/>
    </row>
    <row r="485" spans="1:90" ht="15.05" customHeight="1">
      <c r="A485" s="187"/>
      <c r="B485" s="141"/>
      <c r="C485" s="369" t="s">
        <v>101</v>
      </c>
      <c r="D485" s="369"/>
      <c r="E485" s="369"/>
      <c r="F485" s="369"/>
      <c r="G485" s="439" t="s">
        <v>106</v>
      </c>
      <c r="H485" s="439"/>
      <c r="I485" s="439"/>
      <c r="J485" s="439"/>
      <c r="K485" s="439"/>
      <c r="L485" s="439" t="s">
        <v>108</v>
      </c>
      <c r="M485" s="439"/>
      <c r="N485" s="439"/>
      <c r="O485" s="439"/>
      <c r="P485" s="439"/>
      <c r="Q485" s="369" t="s">
        <v>101</v>
      </c>
      <c r="R485" s="369"/>
      <c r="S485" s="369"/>
      <c r="T485" s="369"/>
      <c r="U485" s="439" t="s">
        <v>106</v>
      </c>
      <c r="V485" s="439"/>
      <c r="W485" s="439"/>
      <c r="X485" s="439"/>
      <c r="Y485" s="439"/>
      <c r="Z485" s="439" t="s">
        <v>108</v>
      </c>
      <c r="AA485" s="439"/>
      <c r="AB485" s="439"/>
      <c r="AC485" s="439"/>
      <c r="AD485" s="439"/>
      <c r="AG485" s="94" t="s">
        <v>941</v>
      </c>
      <c r="AH485" s="95" t="s">
        <v>942</v>
      </c>
      <c r="AI485" s="95" t="s">
        <v>943</v>
      </c>
      <c r="AJ485" s="95" t="s">
        <v>944</v>
      </c>
      <c r="AK485" s="94" t="s">
        <v>941</v>
      </c>
      <c r="AL485" s="95" t="s">
        <v>942</v>
      </c>
      <c r="AM485" s="95" t="s">
        <v>943</v>
      </c>
      <c r="AN485" s="95" t="s">
        <v>944</v>
      </c>
      <c r="AT485" s="105"/>
      <c r="AU485" s="197" t="s">
        <v>106</v>
      </c>
      <c r="AV485" s="197" t="s">
        <v>108</v>
      </c>
      <c r="AW485" s="197" t="s">
        <v>106</v>
      </c>
      <c r="AX485" s="197" t="s">
        <v>108</v>
      </c>
    </row>
    <row r="486" spans="1:90" ht="15.05" customHeight="1">
      <c r="A486" s="187"/>
      <c r="B486" s="141"/>
      <c r="C486" s="437"/>
      <c r="D486" s="437"/>
      <c r="E486" s="437"/>
      <c r="F486" s="437"/>
      <c r="G486" s="437"/>
      <c r="H486" s="437"/>
      <c r="I486" s="437"/>
      <c r="J486" s="437"/>
      <c r="K486" s="437"/>
      <c r="L486" s="437"/>
      <c r="M486" s="437"/>
      <c r="N486" s="437"/>
      <c r="O486" s="437"/>
      <c r="P486" s="437"/>
      <c r="Q486" s="437"/>
      <c r="R486" s="437"/>
      <c r="S486" s="437"/>
      <c r="T486" s="437"/>
      <c r="U486" s="437"/>
      <c r="V486" s="437"/>
      <c r="W486" s="437"/>
      <c r="X486" s="437"/>
      <c r="Y486" s="437"/>
      <c r="Z486" s="437"/>
      <c r="AA486" s="437"/>
      <c r="AB486" s="437"/>
      <c r="AC486" s="437"/>
      <c r="AD486" s="437"/>
      <c r="AG486" s="93">
        <f>C486</f>
        <v>0</v>
      </c>
      <c r="AH486" s="92">
        <f>IF(COUNTIF(G486:P486,"NA")=2,"NA",SUM(G486:P486))</f>
        <v>0</v>
      </c>
      <c r="AI486" s="92">
        <f>COUNTIF(G486:P486, "NS")</f>
        <v>0</v>
      </c>
      <c r="AJ486" s="92">
        <f>IF($AG$484 = $AH$484, 0, IF(OR(AND(AG486 = 0, AI486 &gt; 0), AND(AG486 = "NS", AH486 &gt; 0), AND(AG486 = "NS", AI486 = 0, AH486 =0), AND(AG486="NA", AH486&lt;&gt;"NA")), 1, IF(OR(AND(AG486 &gt; 0, AI486 = 2), AND(AG486 = "NS", AI486 = 2), AND(AG486 = "NS", AH486 = 0, AI486 &gt; 0), AG486 = AH486), 0, 1)))</f>
        <v>0</v>
      </c>
      <c r="AK486" s="93">
        <f>Q486</f>
        <v>0</v>
      </c>
      <c r="AL486" s="92">
        <f>IF(COUNTIF(U486:AD486,"NA")=2,"NA",SUM(U486:AD486))</f>
        <v>0</v>
      </c>
      <c r="AM486" s="92">
        <f>COUNTIF(U486:AD486, "NS")</f>
        <v>0</v>
      </c>
      <c r="AN486" s="92">
        <f>IF(AG484 = AH484, 0, IF(OR(AND(AK486 = 0, AM486 &gt; 0), AND(AK486 = "NS", AL486 &gt; 0), AND(AK486 = "NS", AM486 = 0, AL486 =0), AND(AK486="NA", AL486&lt;&gt;"NA")), 1, IF(OR(AND(AK486 &gt; 0, AM486 = 2), AND(AK486 = "NS", AM486 = 2), AND(AK486 = "NS", AL486 = 0, AM486 &gt; 0), AK486 = AL486), 0, 1)))</f>
        <v>0</v>
      </c>
      <c r="AT486" s="117" t="s">
        <v>941</v>
      </c>
      <c r="AU486" s="92">
        <f>G486</f>
        <v>0</v>
      </c>
      <c r="AV486" s="92">
        <f>L486</f>
        <v>0</v>
      </c>
      <c r="AW486" s="92">
        <f>U486</f>
        <v>0</v>
      </c>
      <c r="AX486" s="92">
        <f>Z486</f>
        <v>0</v>
      </c>
      <c r="AY486" s="92"/>
      <c r="BA486" s="92"/>
      <c r="BB486" s="92"/>
      <c r="BC486" s="92"/>
      <c r="BD486" s="92"/>
      <c r="BE486" s="92"/>
      <c r="BF486" s="92"/>
      <c r="BG486" s="92"/>
      <c r="BH486" s="92"/>
      <c r="BI486" s="92"/>
      <c r="BJ486" s="92"/>
      <c r="BK486" s="92"/>
      <c r="BL486" s="92"/>
      <c r="BM486" s="92"/>
      <c r="BO486" s="92"/>
      <c r="BP486" s="92"/>
      <c r="BQ486" s="92"/>
      <c r="BR486" s="92"/>
      <c r="BS486" s="92"/>
      <c r="BT486" s="92"/>
      <c r="BU486" s="92"/>
      <c r="BV486" s="92"/>
      <c r="BW486" s="92"/>
      <c r="BX486" s="92"/>
      <c r="BY486" s="92"/>
      <c r="BZ486" s="92"/>
      <c r="CA486" s="92"/>
      <c r="CB486" s="92"/>
      <c r="CC486" s="92"/>
      <c r="CD486" s="92"/>
      <c r="CE486" s="92"/>
      <c r="CF486" s="92"/>
      <c r="CG486" s="92"/>
      <c r="CH486" s="92"/>
      <c r="CI486" s="92"/>
      <c r="CJ486" s="92"/>
      <c r="CK486" s="92"/>
      <c r="CL486" s="92"/>
    </row>
    <row r="487" spans="1:90" ht="15.05" customHeight="1">
      <c r="A487" s="187"/>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c r="AA487" s="141"/>
      <c r="AB487" s="141"/>
      <c r="AC487" s="141"/>
      <c r="AD487" s="141"/>
      <c r="AJ487" s="94">
        <f>SUM(AJ486,AN486)</f>
        <v>0</v>
      </c>
      <c r="AT487" s="93" t="s">
        <v>949</v>
      </c>
      <c r="AU487" s="99">
        <f>IF(AND(COUNTA(U454,U460)&lt;&gt;0,COUNTIF(U454,"NA")+COUNTIF(U460,"NA")=2),"NA",SUM(U454,U460))</f>
        <v>0</v>
      </c>
      <c r="AV487" s="99">
        <f>IF(AND(COUNTA(W454,W460)&lt;&gt;0,COUNTIF(W454,"NA")+COUNTIF(W460,"NA")=2),"NA",SUM(W454,W460))</f>
        <v>0</v>
      </c>
      <c r="AW487" s="99">
        <f>IF(AND(COUNTA(U455,U460)&lt;&gt;0,COUNTIF(U455,"NA")+COUNTIF(U460,"NA")=2),"NA",SUM(U455,U460))</f>
        <v>0</v>
      </c>
      <c r="AX487" s="99">
        <f>IF(AND(COUNTA(W455,W460)&lt;&gt;0,COUNTIF(W455,"NA")+COUNTIF(W460,"NA")=2),"NA",SUM(W455,W460))</f>
        <v>0</v>
      </c>
      <c r="AY487" s="99"/>
      <c r="AZ487" s="99"/>
      <c r="BB487" s="99"/>
      <c r="BD487" s="99"/>
      <c r="BE487" s="99"/>
      <c r="BF487" s="99"/>
      <c r="BG487" s="99"/>
      <c r="BH487" s="99"/>
      <c r="BI487" s="99"/>
      <c r="BJ487" s="99"/>
      <c r="BK487" s="99"/>
      <c r="BL487" s="99"/>
      <c r="BM487" s="99"/>
      <c r="BN487" s="99"/>
      <c r="BO487" s="99"/>
      <c r="BP487" s="99"/>
      <c r="BQ487" s="99"/>
      <c r="BR487" s="99"/>
      <c r="BS487" s="99"/>
      <c r="BT487" s="99"/>
      <c r="BU487" s="99"/>
      <c r="BV487" s="99"/>
      <c r="BW487" s="99"/>
      <c r="BX487" s="99"/>
      <c r="BY487" s="99"/>
      <c r="BZ487" s="99"/>
      <c r="CA487" s="99"/>
      <c r="CB487" s="99"/>
      <c r="CC487" s="99"/>
      <c r="CD487" s="99"/>
      <c r="CE487" s="99"/>
      <c r="CF487" s="99"/>
      <c r="CG487" s="99"/>
      <c r="CH487" s="99"/>
      <c r="CI487" s="99"/>
      <c r="CJ487" s="99"/>
      <c r="CK487" s="99"/>
      <c r="CL487" s="99"/>
    </row>
    <row r="488" spans="1:90" ht="24.05" customHeight="1">
      <c r="A488" s="187"/>
      <c r="B488" s="141"/>
      <c r="C488" s="422" t="s">
        <v>187</v>
      </c>
      <c r="D488" s="422"/>
      <c r="E488" s="422"/>
      <c r="F488" s="422"/>
      <c r="G488" s="422"/>
      <c r="H488" s="422"/>
      <c r="I488" s="422"/>
      <c r="J488" s="422"/>
      <c r="K488" s="422"/>
      <c r="L488" s="422"/>
      <c r="M488" s="422"/>
      <c r="N488" s="422"/>
      <c r="O488" s="422"/>
      <c r="P488" s="422"/>
      <c r="Q488" s="422"/>
      <c r="R488" s="422"/>
      <c r="S488" s="422"/>
      <c r="T488" s="422"/>
      <c r="U488" s="422"/>
      <c r="V488" s="422"/>
      <c r="W488" s="422"/>
      <c r="X488" s="422"/>
      <c r="Y488" s="422"/>
      <c r="Z488" s="422"/>
      <c r="AA488" s="422"/>
      <c r="AB488" s="422"/>
      <c r="AC488" s="422"/>
      <c r="AD488" s="422"/>
      <c r="AT488" s="93" t="s">
        <v>948</v>
      </c>
      <c r="AU488" s="99">
        <f>COUNTIF(U454, "NS")+COUNTIF(U460, "NS")</f>
        <v>0</v>
      </c>
      <c r="AV488" s="99">
        <f>COUNTIF(W454, "NS")+COUNTIF(W460, "NS")</f>
        <v>0</v>
      </c>
      <c r="AW488" s="99">
        <f>COUNTIF(U455, "NS")+COUNTIF(U460, "NS")</f>
        <v>0</v>
      </c>
      <c r="AX488" s="99">
        <f>COUNTIF(W455, "NS")+COUNTIF(W460, "NS")</f>
        <v>0</v>
      </c>
      <c r="AY488" s="99"/>
      <c r="AZ488" s="99"/>
      <c r="BB488" s="99"/>
      <c r="BD488" s="99"/>
      <c r="BE488" s="99"/>
      <c r="BF488" s="99"/>
      <c r="BG488" s="99"/>
      <c r="BH488" s="99"/>
      <c r="BI488" s="99"/>
      <c r="BJ488" s="99"/>
      <c r="BK488" s="99"/>
      <c r="BL488" s="99"/>
      <c r="BM488" s="99"/>
      <c r="BN488" s="99"/>
      <c r="BO488" s="99"/>
      <c r="BP488" s="99"/>
      <c r="BQ488" s="99"/>
      <c r="BR488" s="99"/>
      <c r="BS488" s="99"/>
      <c r="BT488" s="99"/>
      <c r="BU488" s="99"/>
      <c r="BV488" s="99"/>
      <c r="BW488" s="99"/>
      <c r="BX488" s="99"/>
      <c r="BY488" s="99"/>
      <c r="BZ488" s="99"/>
      <c r="CA488" s="99"/>
      <c r="CB488" s="99"/>
      <c r="CC488" s="99"/>
      <c r="CD488" s="99"/>
      <c r="CE488" s="99"/>
      <c r="CF488" s="99"/>
      <c r="CG488" s="99"/>
      <c r="CH488" s="99"/>
      <c r="CI488" s="99"/>
      <c r="CJ488" s="99"/>
      <c r="CK488" s="99"/>
      <c r="CL488" s="99"/>
    </row>
    <row r="489" spans="1:90" ht="60.05" customHeight="1">
      <c r="A489" s="187"/>
      <c r="B489" s="141"/>
      <c r="C489" s="368"/>
      <c r="D489" s="368"/>
      <c r="E489" s="368"/>
      <c r="F489" s="368"/>
      <c r="G489" s="368"/>
      <c r="H489" s="368"/>
      <c r="I489" s="368"/>
      <c r="J489" s="368"/>
      <c r="K489" s="368"/>
      <c r="L489" s="368"/>
      <c r="M489" s="368"/>
      <c r="N489" s="368"/>
      <c r="O489" s="368"/>
      <c r="P489" s="368"/>
      <c r="Q489" s="368"/>
      <c r="R489" s="368"/>
      <c r="S489" s="368"/>
      <c r="T489" s="368"/>
      <c r="U489" s="368"/>
      <c r="V489" s="368"/>
      <c r="W489" s="368"/>
      <c r="X489" s="368"/>
      <c r="Y489" s="368"/>
      <c r="Z489" s="368"/>
      <c r="AA489" s="368"/>
      <c r="AB489" s="368"/>
      <c r="AC489" s="368"/>
      <c r="AD489" s="368"/>
      <c r="AT489" s="93" t="s">
        <v>944</v>
      </c>
      <c r="AU489" s="120">
        <f>IF($AG$484 = $AH$484, 0, IF(OR(AND(AU486 = 0, AU488 &gt; 0), AND(AU486 = "NS", AU487 &gt; 0), AND(AU486 = "NS", AU488 = 0, AU487 =0), AND(AU486="NA", AU487&lt;&gt;"NA")), 1, IF(OR(AND(AU486 &gt; 0, AU488 = 2), AND(AU486 = "NS", AU488 = 2), AND(AU486 = "NS", AU487 = 0, AU488 &gt; 0), AU486 &lt;= AU487), 0, 1)))</f>
        <v>0</v>
      </c>
      <c r="AV489" s="120">
        <f t="shared" ref="AV489:AX489" si="160">IF($AG$484 = $AH$484, 0, IF(OR(AND(AV486 = 0, AV488 &gt; 0), AND(AV486 = "NS", AV487 &gt; 0), AND(AV486 = "NS", AV488 = 0, AV487 =0), AND(AV486="NA", AV487&lt;&gt;"NA")), 1, IF(OR(AND(AV486 &gt; 0, AV488 = 2), AND(AV486 = "NS", AV488 = 2), AND(AV486 = "NS", AV487 = 0, AV488 &gt; 0), AV486 &lt;= AV487), 0, 1)))</f>
        <v>0</v>
      </c>
      <c r="AW489" s="120">
        <f t="shared" si="160"/>
        <v>0</v>
      </c>
      <c r="AX489" s="120">
        <f t="shared" si="160"/>
        <v>0</v>
      </c>
      <c r="AY489" s="120">
        <f>SUM(AU489:AX489)</f>
        <v>0</v>
      </c>
    </row>
    <row r="490" spans="1:90" ht="15.05" customHeight="1">
      <c r="A490" s="187"/>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c r="AA490" s="141"/>
      <c r="AB490" s="141"/>
      <c r="AC490" s="141"/>
      <c r="AD490" s="141"/>
    </row>
    <row r="491" spans="1:90" ht="15.05" customHeight="1">
      <c r="A491" s="187"/>
      <c r="B491" s="366" t="str">
        <f>IF(AJ487=0,"","Error: verificar sumas por fila.")</f>
        <v/>
      </c>
      <c r="C491" s="366"/>
      <c r="D491" s="366"/>
      <c r="E491" s="366"/>
      <c r="F491" s="366"/>
      <c r="G491" s="366"/>
      <c r="H491" s="366"/>
      <c r="I491" s="366"/>
      <c r="J491" s="366"/>
      <c r="K491" s="366"/>
      <c r="L491" s="366"/>
      <c r="M491" s="366"/>
      <c r="N491" s="366"/>
      <c r="O491" s="366"/>
      <c r="P491" s="366"/>
      <c r="Q491" s="366"/>
      <c r="R491" s="366"/>
      <c r="S491" s="366"/>
      <c r="T491" s="366"/>
      <c r="U491" s="366"/>
      <c r="V491" s="366"/>
      <c r="W491" s="366"/>
      <c r="X491" s="366"/>
      <c r="Y491" s="366"/>
      <c r="Z491" s="366"/>
      <c r="AA491" s="366"/>
      <c r="AB491" s="366"/>
      <c r="AC491" s="366"/>
      <c r="AD491" s="366"/>
    </row>
    <row r="492" spans="1:90" ht="15.05" customHeight="1">
      <c r="A492" s="187"/>
      <c r="B492" s="366" t="str">
        <f>IF(AY489=0,"","Error: verificar la consistencia con la pregunta 13.")</f>
        <v/>
      </c>
      <c r="C492" s="366"/>
      <c r="D492" s="366"/>
      <c r="E492" s="366"/>
      <c r="F492" s="366"/>
      <c r="G492" s="366"/>
      <c r="H492" s="366"/>
      <c r="I492" s="366"/>
      <c r="J492" s="366"/>
      <c r="K492" s="366"/>
      <c r="L492" s="366"/>
      <c r="M492" s="366"/>
      <c r="N492" s="366"/>
      <c r="O492" s="366"/>
      <c r="P492" s="366"/>
      <c r="Q492" s="366"/>
      <c r="R492" s="366"/>
      <c r="S492" s="366"/>
      <c r="T492" s="366"/>
      <c r="U492" s="366"/>
      <c r="V492" s="366"/>
      <c r="W492" s="366"/>
      <c r="X492" s="366"/>
      <c r="Y492" s="366"/>
      <c r="Z492" s="366"/>
      <c r="AA492" s="366"/>
      <c r="AB492" s="366"/>
      <c r="AC492" s="366"/>
      <c r="AD492" s="366"/>
    </row>
    <row r="493" spans="1:90" ht="15.05" customHeight="1">
      <c r="A493" s="187"/>
      <c r="B493" s="367" t="str">
        <f>IF(OR(AG484=AH484,AG484=AI484),"","Error: debe completar toda la información requerida.")</f>
        <v/>
      </c>
      <c r="C493" s="367"/>
      <c r="D493" s="367"/>
      <c r="E493" s="367"/>
      <c r="F493" s="367"/>
      <c r="G493" s="367"/>
      <c r="H493" s="367"/>
      <c r="I493" s="367"/>
      <c r="J493" s="367"/>
      <c r="K493" s="367"/>
      <c r="L493" s="367"/>
      <c r="M493" s="367"/>
      <c r="N493" s="367"/>
      <c r="O493" s="367"/>
      <c r="P493" s="367"/>
      <c r="Q493" s="367"/>
      <c r="R493" s="367"/>
      <c r="S493" s="367"/>
      <c r="T493" s="367"/>
      <c r="U493" s="367"/>
      <c r="V493" s="367"/>
      <c r="W493" s="367"/>
      <c r="X493" s="367"/>
      <c r="Y493" s="367"/>
      <c r="Z493" s="367"/>
      <c r="AA493" s="367"/>
      <c r="AB493" s="367"/>
      <c r="AC493" s="367"/>
      <c r="AD493" s="367"/>
    </row>
    <row r="494" spans="1:90" ht="15.05" customHeight="1">
      <c r="A494" s="187"/>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c r="AA494" s="141"/>
      <c r="AB494" s="141"/>
      <c r="AC494" s="141"/>
      <c r="AD494" s="141"/>
    </row>
    <row r="495" spans="1:90" ht="15.05" customHeight="1">
      <c r="A495" s="187"/>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c r="AA495" s="141"/>
      <c r="AB495" s="141"/>
      <c r="AC495" s="141"/>
      <c r="AD495" s="141"/>
    </row>
    <row r="496" spans="1:90" ht="24.05" customHeight="1">
      <c r="A496" s="186" t="s">
        <v>231</v>
      </c>
      <c r="B496" s="420" t="s">
        <v>560</v>
      </c>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row>
    <row r="497" spans="1:76" ht="24.05" customHeight="1">
      <c r="A497" s="186"/>
      <c r="B497" s="196"/>
      <c r="C497" s="421" t="s">
        <v>194</v>
      </c>
      <c r="D497" s="421"/>
      <c r="E497" s="421"/>
      <c r="F497" s="421"/>
      <c r="G497" s="421"/>
      <c r="H497" s="421"/>
      <c r="I497" s="421"/>
      <c r="J497" s="421"/>
      <c r="K497" s="421"/>
      <c r="L497" s="421"/>
      <c r="M497" s="421"/>
      <c r="N497" s="421"/>
      <c r="O497" s="421"/>
      <c r="P497" s="421"/>
      <c r="Q497" s="421"/>
      <c r="R497" s="421"/>
      <c r="S497" s="421"/>
      <c r="T497" s="421"/>
      <c r="U497" s="421"/>
      <c r="V497" s="421"/>
      <c r="W497" s="421"/>
      <c r="X497" s="421"/>
      <c r="Y497" s="421"/>
      <c r="Z497" s="421"/>
      <c r="AA497" s="421"/>
      <c r="AB497" s="421"/>
      <c r="AC497" s="421"/>
      <c r="AD497" s="421"/>
    </row>
    <row r="498" spans="1:76" ht="28.5" customHeight="1">
      <c r="A498" s="186"/>
      <c r="B498" s="196"/>
      <c r="C498" s="388" t="s">
        <v>195</v>
      </c>
      <c r="D498" s="388"/>
      <c r="E498" s="388"/>
      <c r="F498" s="388"/>
      <c r="G498" s="388"/>
      <c r="H498" s="388"/>
      <c r="I498" s="388"/>
      <c r="J498" s="388"/>
      <c r="K498" s="388"/>
      <c r="L498" s="388"/>
      <c r="M498" s="388"/>
      <c r="N498" s="388"/>
      <c r="O498" s="388"/>
      <c r="P498" s="388"/>
      <c r="Q498" s="388"/>
      <c r="R498" s="388"/>
      <c r="S498" s="388"/>
      <c r="T498" s="388"/>
      <c r="U498" s="388"/>
      <c r="V498" s="388"/>
      <c r="W498" s="388"/>
      <c r="X498" s="388"/>
      <c r="Y498" s="388"/>
      <c r="Z498" s="388"/>
      <c r="AA498" s="388"/>
      <c r="AB498" s="388"/>
      <c r="AC498" s="388"/>
      <c r="AD498" s="388"/>
    </row>
    <row r="499" spans="1:76" ht="36" customHeight="1">
      <c r="A499" s="187"/>
      <c r="B499" s="141"/>
      <c r="C499" s="422" t="s">
        <v>747</v>
      </c>
      <c r="D499" s="422"/>
      <c r="E499" s="422"/>
      <c r="F499" s="422"/>
      <c r="G499" s="422"/>
      <c r="H499" s="422"/>
      <c r="I499" s="422"/>
      <c r="J499" s="422"/>
      <c r="K499" s="422"/>
      <c r="L499" s="422"/>
      <c r="M499" s="422"/>
      <c r="N499" s="422"/>
      <c r="O499" s="422"/>
      <c r="P499" s="422"/>
      <c r="Q499" s="422"/>
      <c r="R499" s="422"/>
      <c r="S499" s="422"/>
      <c r="T499" s="422"/>
      <c r="U499" s="422"/>
      <c r="V499" s="422"/>
      <c r="W499" s="422"/>
      <c r="X499" s="422"/>
      <c r="Y499" s="422"/>
      <c r="Z499" s="422"/>
      <c r="AA499" s="422"/>
      <c r="AB499" s="422"/>
      <c r="AC499" s="422"/>
      <c r="AD499" s="422"/>
    </row>
    <row r="500" spans="1:76" ht="36" customHeight="1">
      <c r="A500" s="187"/>
      <c r="B500" s="141"/>
      <c r="C500" s="422" t="s">
        <v>748</v>
      </c>
      <c r="D500" s="422"/>
      <c r="E500" s="422"/>
      <c r="F500" s="422"/>
      <c r="G500" s="422"/>
      <c r="H500" s="422"/>
      <c r="I500" s="422"/>
      <c r="J500" s="422"/>
      <c r="K500" s="422"/>
      <c r="L500" s="422"/>
      <c r="M500" s="422"/>
      <c r="N500" s="422"/>
      <c r="O500" s="422"/>
      <c r="P500" s="422"/>
      <c r="Q500" s="422"/>
      <c r="R500" s="422"/>
      <c r="S500" s="422"/>
      <c r="T500" s="422"/>
      <c r="U500" s="422"/>
      <c r="V500" s="422"/>
      <c r="W500" s="422"/>
      <c r="X500" s="422"/>
      <c r="Y500" s="422"/>
      <c r="Z500" s="422"/>
      <c r="AA500" s="422"/>
      <c r="AB500" s="422"/>
      <c r="AC500" s="422"/>
      <c r="AD500" s="422"/>
    </row>
    <row r="501" spans="1:76" ht="36" customHeight="1">
      <c r="A501" s="187"/>
      <c r="B501" s="141"/>
      <c r="C501" s="421" t="s">
        <v>196</v>
      </c>
      <c r="D501" s="421"/>
      <c r="E501" s="421"/>
      <c r="F501" s="421"/>
      <c r="G501" s="421"/>
      <c r="H501" s="421"/>
      <c r="I501" s="421"/>
      <c r="J501" s="421"/>
      <c r="K501" s="421"/>
      <c r="L501" s="421"/>
      <c r="M501" s="421"/>
      <c r="N501" s="421"/>
      <c r="O501" s="421"/>
      <c r="P501" s="421"/>
      <c r="Q501" s="421"/>
      <c r="R501" s="421"/>
      <c r="S501" s="421"/>
      <c r="T501" s="421"/>
      <c r="U501" s="421"/>
      <c r="V501" s="421"/>
      <c r="W501" s="421"/>
      <c r="X501" s="421"/>
      <c r="Y501" s="421"/>
      <c r="Z501" s="421"/>
      <c r="AA501" s="421"/>
      <c r="AB501" s="421"/>
      <c r="AC501" s="421"/>
      <c r="AD501" s="421"/>
    </row>
    <row r="502" spans="1:76" ht="15.05" customHeight="1">
      <c r="A502" s="187"/>
      <c r="B502" s="141"/>
      <c r="C502" s="141"/>
      <c r="D502" s="141"/>
      <c r="E502" s="141"/>
      <c r="F502" s="141"/>
      <c r="G502" s="141"/>
      <c r="H502" s="141"/>
      <c r="I502" s="141"/>
      <c r="J502" s="141"/>
      <c r="K502" s="223"/>
      <c r="L502" s="141"/>
      <c r="M502" s="141"/>
      <c r="N502" s="141"/>
      <c r="O502" s="141"/>
      <c r="P502" s="141"/>
      <c r="Q502" s="141"/>
      <c r="R502" s="141"/>
      <c r="S502" s="141"/>
      <c r="T502" s="141"/>
      <c r="U502" s="141"/>
      <c r="V502" s="141"/>
      <c r="W502" s="141"/>
      <c r="X502" s="141"/>
      <c r="Y502" s="141"/>
      <c r="Z502" s="141"/>
      <c r="AA502" s="141"/>
      <c r="AB502" s="141"/>
      <c r="AC502" s="141"/>
      <c r="AD502" s="141"/>
      <c r="AG502" s="91" t="s">
        <v>936</v>
      </c>
      <c r="AH502" s="92" t="s">
        <v>937</v>
      </c>
      <c r="AI502" s="92" t="s">
        <v>938</v>
      </c>
    </row>
    <row r="503" spans="1:76" ht="15.05" customHeight="1">
      <c r="A503" s="187"/>
      <c r="B503" s="141"/>
      <c r="C503" s="457" t="s">
        <v>197</v>
      </c>
      <c r="D503" s="458"/>
      <c r="E503" s="458"/>
      <c r="F503" s="458"/>
      <c r="G503" s="458"/>
      <c r="H503" s="458"/>
      <c r="I503" s="458"/>
      <c r="J503" s="458"/>
      <c r="K503" s="458"/>
      <c r="L503" s="459"/>
      <c r="M503" s="369" t="s">
        <v>102</v>
      </c>
      <c r="N503" s="369"/>
      <c r="O503" s="369"/>
      <c r="P503" s="369"/>
      <c r="Q503" s="369"/>
      <c r="R503" s="369"/>
      <c r="S503" s="369"/>
      <c r="T503" s="369"/>
      <c r="U503" s="369"/>
      <c r="V503" s="369" t="s">
        <v>24</v>
      </c>
      <c r="W503" s="369"/>
      <c r="X503" s="369"/>
      <c r="Y503" s="369"/>
      <c r="Z503" s="369"/>
      <c r="AA503" s="369"/>
      <c r="AB503" s="369"/>
      <c r="AC503" s="369"/>
      <c r="AD503" s="369"/>
      <c r="AG503" s="91">
        <f>COUNTBLANK(M505:AD510)</f>
        <v>108</v>
      </c>
      <c r="AH503" s="92">
        <v>108</v>
      </c>
      <c r="AI503" s="92">
        <v>72</v>
      </c>
      <c r="AT503" s="93" t="s">
        <v>956</v>
      </c>
      <c r="AU503" s="374" t="s">
        <v>102</v>
      </c>
      <c r="AV503" s="375"/>
      <c r="AW503" s="374" t="s">
        <v>24</v>
      </c>
      <c r="AX503" s="375"/>
      <c r="AZ503" s="93" t="s">
        <v>961</v>
      </c>
      <c r="BA503" s="374"/>
      <c r="BB503" s="375"/>
      <c r="BC503" s="374"/>
      <c r="BD503" s="375"/>
      <c r="BH503" s="384" t="s">
        <v>964</v>
      </c>
      <c r="BI503" s="384"/>
      <c r="BJ503" s="384"/>
      <c r="BK503" s="384"/>
      <c r="BL503" s="384"/>
      <c r="BM503" s="384"/>
    </row>
    <row r="504" spans="1:76" ht="15.05" customHeight="1">
      <c r="A504" s="187"/>
      <c r="B504" s="141"/>
      <c r="C504" s="460"/>
      <c r="D504" s="461"/>
      <c r="E504" s="461"/>
      <c r="F504" s="461"/>
      <c r="G504" s="461"/>
      <c r="H504" s="461"/>
      <c r="I504" s="461"/>
      <c r="J504" s="461"/>
      <c r="K504" s="461"/>
      <c r="L504" s="462"/>
      <c r="M504" s="369" t="s">
        <v>101</v>
      </c>
      <c r="N504" s="369"/>
      <c r="O504" s="369"/>
      <c r="P504" s="439" t="s">
        <v>106</v>
      </c>
      <c r="Q504" s="439"/>
      <c r="R504" s="439"/>
      <c r="S504" s="439" t="s">
        <v>108</v>
      </c>
      <c r="T504" s="439"/>
      <c r="U504" s="439"/>
      <c r="V504" s="369" t="s">
        <v>101</v>
      </c>
      <c r="W504" s="369"/>
      <c r="X504" s="369"/>
      <c r="Y504" s="439" t="s">
        <v>106</v>
      </c>
      <c r="Z504" s="439"/>
      <c r="AA504" s="439"/>
      <c r="AB504" s="439" t="s">
        <v>108</v>
      </c>
      <c r="AC504" s="439"/>
      <c r="AD504" s="439"/>
      <c r="AG504" s="94" t="s">
        <v>941</v>
      </c>
      <c r="AH504" s="95" t="s">
        <v>942</v>
      </c>
      <c r="AI504" s="95" t="s">
        <v>943</v>
      </c>
      <c r="AJ504" s="95" t="s">
        <v>944</v>
      </c>
      <c r="AK504" s="94" t="s">
        <v>941</v>
      </c>
      <c r="AL504" s="95" t="s">
        <v>942</v>
      </c>
      <c r="AM504" s="95" t="s">
        <v>943</v>
      </c>
      <c r="AN504" s="95" t="s">
        <v>944</v>
      </c>
      <c r="AT504" s="105"/>
      <c r="AU504" s="197" t="s">
        <v>106</v>
      </c>
      <c r="AV504" s="197" t="s">
        <v>108</v>
      </c>
      <c r="AW504" s="197" t="s">
        <v>106</v>
      </c>
      <c r="AX504" s="197" t="s">
        <v>108</v>
      </c>
      <c r="AZ504" s="105"/>
      <c r="BA504" s="197" t="s">
        <v>960</v>
      </c>
      <c r="BB504" s="197" t="s">
        <v>952</v>
      </c>
      <c r="BC504" s="197" t="s">
        <v>953</v>
      </c>
      <c r="BD504" s="197" t="s">
        <v>960</v>
      </c>
      <c r="BE504" s="224" t="s">
        <v>952</v>
      </c>
      <c r="BF504" s="224" t="s">
        <v>953</v>
      </c>
      <c r="BH504" s="197" t="s">
        <v>960</v>
      </c>
      <c r="BI504" s="197" t="s">
        <v>952</v>
      </c>
      <c r="BJ504" s="197" t="s">
        <v>953</v>
      </c>
      <c r="BK504" s="197" t="s">
        <v>960</v>
      </c>
      <c r="BL504" s="224" t="s">
        <v>952</v>
      </c>
      <c r="BM504" s="224" t="s">
        <v>953</v>
      </c>
    </row>
    <row r="505" spans="1:76" ht="24.05" customHeight="1">
      <c r="A505" s="187"/>
      <c r="B505" s="141"/>
      <c r="C505" s="222" t="s">
        <v>105</v>
      </c>
      <c r="D505" s="430" t="s">
        <v>198</v>
      </c>
      <c r="E505" s="431"/>
      <c r="F505" s="431"/>
      <c r="G505" s="431"/>
      <c r="H505" s="431"/>
      <c r="I505" s="431"/>
      <c r="J505" s="431"/>
      <c r="K505" s="431"/>
      <c r="L505" s="432"/>
      <c r="M505" s="437"/>
      <c r="N505" s="437"/>
      <c r="O505" s="437"/>
      <c r="P505" s="437"/>
      <c r="Q505" s="437"/>
      <c r="R505" s="437"/>
      <c r="S505" s="437"/>
      <c r="T505" s="437"/>
      <c r="U505" s="437"/>
      <c r="V505" s="437"/>
      <c r="W505" s="437"/>
      <c r="X505" s="437"/>
      <c r="Y505" s="437"/>
      <c r="Z505" s="437"/>
      <c r="AA505" s="437"/>
      <c r="AB505" s="437"/>
      <c r="AC505" s="437"/>
      <c r="AD505" s="437"/>
      <c r="AG505" s="93">
        <f>M505</f>
        <v>0</v>
      </c>
      <c r="AH505" s="92">
        <f>IF(COUNTIF(P505:U505,"NA")=2,"NA",SUM(P505:U505))</f>
        <v>0</v>
      </c>
      <c r="AI505" s="92">
        <f>COUNTIF(P505:U505, "NS")</f>
        <v>0</v>
      </c>
      <c r="AJ505" s="92">
        <f>IF($AG$503 = $AH$503, 0, IF(OR(AND(AG505 = 0, AI505 &gt; 0), AND(AG505 = "NS", AH505 &gt; 0), AND(AG505 = "NS", AI505 = 0, AH505 =0), AND(AG505="NA", AH505&lt;&gt;"NA")), 1, IF(OR(AND(AG505 &gt; 0, AI505 = 2), AND(AG505 = "NS", AI505 = 2), AND(AG505 = "NS", AH505 = 0, AI505 &gt; 0), AG505 = AH505), 0, 1)))</f>
        <v>0</v>
      </c>
      <c r="AK505" s="93">
        <f>V505</f>
        <v>0</v>
      </c>
      <c r="AL505" s="92">
        <f>IF(COUNTIF(Y505:AD505,"NA")=2,"NA",SUM(Y505:AD505))</f>
        <v>0</v>
      </c>
      <c r="AM505" s="92">
        <f>COUNTIF(Y505:AD505, "NS")</f>
        <v>0</v>
      </c>
      <c r="AN505" s="92">
        <f>IF($AG$503 = $AH$503, 0, IF(OR(AND(AK505 = 0, AM505 &gt; 0), AND(AK505 = "NS", AL505 &gt; 0), AND(AK505 = "NS", AM505 = 0, AL505 =0), AND(AK505="NA", AL505&lt;&gt;"NA")), 1, IF(OR(AND(AK505 &gt; 0, AM505 = 2), AND(AK505 = "NS", AM505 = 2), AND(AK505 = "NS", AL505 = 0, AM505 &gt; 0), AK505 = AL505), 0, 1)))</f>
        <v>0</v>
      </c>
      <c r="AT505" s="117" t="s">
        <v>941</v>
      </c>
      <c r="AU505" s="98">
        <f>$S$149</f>
        <v>0</v>
      </c>
      <c r="AV505" s="98">
        <f>$Y$149</f>
        <v>0</v>
      </c>
      <c r="AW505" s="98">
        <f>$S$150</f>
        <v>0</v>
      </c>
      <c r="AX505" s="98">
        <f>$Y$150</f>
        <v>0</v>
      </c>
      <c r="AZ505" s="117" t="s">
        <v>941</v>
      </c>
      <c r="BA505" s="98">
        <f>M505</f>
        <v>0</v>
      </c>
      <c r="BB505" s="98">
        <f>P505</f>
        <v>0</v>
      </c>
      <c r="BC505" s="98">
        <f>S505</f>
        <v>0</v>
      </c>
      <c r="BD505" s="98">
        <f>V505</f>
        <v>0</v>
      </c>
      <c r="BE505" s="98">
        <f>Y505</f>
        <v>0</v>
      </c>
      <c r="BF505" s="98">
        <f>AB505</f>
        <v>0</v>
      </c>
      <c r="BG505" s="98"/>
      <c r="BH505" s="93">
        <f>IF(OR(AND(M505&lt;&gt;"NA",M506&lt;&gt;"NA",M505&lt;&gt;"NS",M506&lt;&gt;"NS",M506&gt;M505),AND(M505&lt;&gt;"NA",M507&lt;&gt;"NA",M505&lt;&gt;"NS",M507&lt;&gt;"NS",M507&gt;M505),AND(M505&lt;&gt;"NA",M508&lt;&gt;"NA",M505&lt;&gt;"NS",M508&lt;&gt;"NS",M508&gt;M505)),1,0)</f>
        <v>0</v>
      </c>
      <c r="BI505" s="93">
        <f>IF(OR(AND(P505&lt;&gt;"NA",P506&lt;&gt;"NA",P505&lt;&gt;"NS",P506&lt;&gt;"NS",P506&gt;P505),AND(P505&lt;&gt;"NA",P507&lt;&gt;"NA",P505&lt;&gt;"NS",P507&lt;&gt;"NS",P507&gt;P505),AND(P505&lt;&gt;"NA",P508&lt;&gt;"NA",P505&lt;&gt;"NS",P508&lt;&gt;"NS",P508&gt;P505)),1,0)</f>
        <v>0</v>
      </c>
      <c r="BJ505" s="93">
        <f>IF(OR(AND(S505&lt;&gt;"NA",S506&lt;&gt;"NA",S505&lt;&gt;"NS",S506&lt;&gt;"NS",S506&gt;S505),AND(S505&lt;&gt;"NA",S507&lt;&gt;"NA",S505&lt;&gt;"NS",S507&lt;&gt;"NS",S507&gt;S505),AND(S505&lt;&gt;"NA",S508&lt;&gt;"NA",S505&lt;&gt;"NS",S508&lt;&gt;"NS",S508&gt;S505)),1,0)</f>
        <v>0</v>
      </c>
      <c r="BK505" s="93">
        <f>IF(OR(AND(V505&lt;&gt;"NA",V506&lt;&gt;"NA",V505&lt;&gt;"NS",V506&lt;&gt;"NS",V506&gt;V505),AND(V505&lt;&gt;"NA",V507&lt;&gt;"NA",V505&lt;&gt;"NS",V507&lt;&gt;"NS",V507&gt;V505),AND(V505&lt;&gt;"NA",V508&lt;&gt;"NA",V505&lt;&gt;"NS",V508&lt;&gt;"NS",V508&gt;V505)),1,0)</f>
        <v>0</v>
      </c>
      <c r="BL505" s="93">
        <f>IF(OR(AND(Y505&lt;&gt;"NA",Y506&lt;&gt;"NA",Y505&lt;&gt;"NS",Y506&lt;&gt;"NS",Y506&gt;Y505),AND(Y505&lt;&gt;"NA",Y507&lt;&gt;"NA",Y505&lt;&gt;"NS",Y507&lt;&gt;"NS",Y507&gt;Y505),AND(Y505&lt;&gt;"NA",Y508&lt;&gt;"NA",Y505&lt;&gt;"NS",Y508&lt;&gt;"NS",Y508&gt;Y505)),1,0)</f>
        <v>0</v>
      </c>
      <c r="BM505" s="93">
        <f>IF(OR(AND(AB505&lt;&gt;"NA",AB506&lt;&gt;"NA",AB505&lt;&gt;"NS",AB506&lt;&gt;"NS",AB506&gt;AB505),AND(AB505&lt;&gt;"NA",AB507&lt;&gt;"NA",AB505&lt;&gt;"NS",AB507&lt;&gt;"NS",AB507&gt;AB505),AND(AB505&lt;&gt;"NA",AB508&lt;&gt;"NA",AB505&lt;&gt;"NS",AB508&lt;&gt;"NS",AB508&gt;AB505)),1,0)</f>
        <v>0</v>
      </c>
      <c r="BN505" s="225">
        <f>SUM(BH505:BM505)</f>
        <v>0</v>
      </c>
    </row>
    <row r="506" spans="1:76" ht="24.05" customHeight="1">
      <c r="A506" s="187"/>
      <c r="B506" s="141"/>
      <c r="C506" s="556" t="s">
        <v>199</v>
      </c>
      <c r="D506" s="557"/>
      <c r="E506" s="430" t="s">
        <v>200</v>
      </c>
      <c r="F506" s="431"/>
      <c r="G506" s="431"/>
      <c r="H506" s="431"/>
      <c r="I506" s="431"/>
      <c r="J506" s="431"/>
      <c r="K506" s="431"/>
      <c r="L506" s="432"/>
      <c r="M506" s="437"/>
      <c r="N506" s="437"/>
      <c r="O506" s="437"/>
      <c r="P506" s="437"/>
      <c r="Q506" s="437"/>
      <c r="R506" s="437"/>
      <c r="S506" s="437"/>
      <c r="T506" s="437"/>
      <c r="U506" s="437"/>
      <c r="V506" s="437"/>
      <c r="W506" s="437"/>
      <c r="X506" s="437"/>
      <c r="Y506" s="437"/>
      <c r="Z506" s="437"/>
      <c r="AA506" s="437"/>
      <c r="AB506" s="437"/>
      <c r="AC506" s="437"/>
      <c r="AD506" s="437"/>
      <c r="AG506" s="93">
        <f t="shared" ref="AG506:AG510" si="161">M506</f>
        <v>0</v>
      </c>
      <c r="AH506" s="92">
        <f t="shared" ref="AH506:AH510" si="162">IF(COUNTIF(P506:U506,"NA")=2,"NA",SUM(P506:U506))</f>
        <v>0</v>
      </c>
      <c r="AI506" s="92">
        <f t="shared" ref="AI506:AI510" si="163">COUNTIF(P506:U506, "NS")</f>
        <v>0</v>
      </c>
      <c r="AJ506" s="92">
        <f t="shared" ref="AJ506:AJ510" si="164">IF($AG$503 = $AH$503, 0, IF(OR(AND(AG506 = 0, AI506 &gt; 0), AND(AG506 = "NS", AH506 &gt; 0), AND(AG506 = "NS", AI506 = 0, AH506 =0), AND(AG506="NA", AH506&lt;&gt;"NA")), 1, IF(OR(AND(AG506 &gt; 0, AI506 = 2), AND(AG506 = "NS", AI506 = 2), AND(AG506 = "NS", AH506 = 0, AI506 &gt; 0), AG506 = AH506), 0, 1)))</f>
        <v>0</v>
      </c>
      <c r="AK506" s="93">
        <f t="shared" ref="AK506:AK510" si="165">V506</f>
        <v>0</v>
      </c>
      <c r="AL506" s="92">
        <f t="shared" ref="AL506:AL510" si="166">IF(COUNTIF(Y506:AD506,"NA")=2,"NA",SUM(Y506:AD506))</f>
        <v>0</v>
      </c>
      <c r="AM506" s="92">
        <f t="shared" ref="AM506:AM510" si="167">COUNTIF(Y506:AD506, "NS")</f>
        <v>0</v>
      </c>
      <c r="AN506" s="92">
        <f t="shared" ref="AN506:AN510" si="168">IF($AG$503 = $AH$503, 0, IF(OR(AND(AK506 = 0, AM506 &gt; 0), AND(AK506 = "NS", AL506 &gt; 0), AND(AK506 = "NS", AM506 = 0, AL506 =0), AND(AK506="NA", AL506&lt;&gt;"NA")), 1, IF(OR(AND(AK506 &gt; 0, AM506 = 2), AND(AK506 = "NS", AM506 = 2), AND(AK506 = "NS", AL506 = 0, AM506 &gt; 0), AK506 = AL506), 0, 1)))</f>
        <v>0</v>
      </c>
      <c r="AT506" s="93" t="s">
        <v>949</v>
      </c>
      <c r="AU506" s="99">
        <f>IF(AND(COUNTA(P505,P509:R510)&lt;&gt;0,COUNTIF(P505,"NA")+COUNTIF(P509:R510,"NA")=COUNTA(P505,P509:R510)),"NA",SUM(P505,P509:R510))</f>
        <v>0</v>
      </c>
      <c r="AV506" s="99">
        <f>IF(AND(COUNTA(S505,S509:U510)&lt;&gt;0,COUNTIF(S505,"NA")+COUNTIF(S509:U510,"NA")=COUNTA(S505,S509:U510)),"NA",SUM(S505,S509:U510))</f>
        <v>0</v>
      </c>
      <c r="AW506" s="99">
        <f>IF(AND(COUNTA(Y505,Y509:AA510)&lt;&gt;0,COUNTIF(Y505,"NA")+COUNTIF(Y509:AA510,"NA")=COUNTA(Y505,Y509:AA510)),"NA",SUM(Y505,Y509:AA510))</f>
        <v>0</v>
      </c>
      <c r="AX506" s="99">
        <f>IF(AND(COUNTA(AB505,AB509:AD510)&lt;&gt;0,COUNTIF(AB505,"NA")+COUNTIF(AB509:AD510,"NA")=COUNTA(AB505,AB509:AD510)),"NA",SUM(AB505,AB509:AD510))</f>
        <v>0</v>
      </c>
      <c r="AY506" s="99"/>
      <c r="AZ506" s="93" t="s">
        <v>949</v>
      </c>
      <c r="BA506" s="99">
        <f>IF(AND(COUNTA(M506:O508)&lt;&gt;0,COUNTIF(M506:O508,"NA")=COUNTA(M506:O508)),"NA",SUM(M506:O508))</f>
        <v>0</v>
      </c>
      <c r="BB506" s="99">
        <f>IF(AND(COUNTA(P506:R508)&lt;&gt;0,COUNTIF(P506:R508,"NA")=COUNTA(P506:R508)),"NA",SUM(P506:R508))</f>
        <v>0</v>
      </c>
      <c r="BC506" s="99">
        <f>IF(AND(COUNTA(S506:U508)&lt;&gt;0,COUNTIF(S506:U508,"NA")=COUNTA(S506:U508)),"NA",SUM(S506:U508))</f>
        <v>0</v>
      </c>
      <c r="BD506" s="99">
        <f>IF(AND(COUNTA(V506:X508)&lt;&gt;0,COUNTIF(V506:X508,"NA")=COUNTA(V506:X508)),"NA",SUM(V506:X508))</f>
        <v>0</v>
      </c>
      <c r="BE506" s="99">
        <f>IF(AND(COUNTA(Y506:AA508)&lt;&gt;0,COUNTIF(Y506:AA508,"NA")=COUNTA(Y506:AA508)),"NA",SUM(Y506:AA508))</f>
        <v>0</v>
      </c>
      <c r="BF506" s="99">
        <f>IF(AND(COUNTA(AB506:AD508)&lt;&gt;0,COUNTIF(AB506:AD508,"NA")=COUNTA(AB506:AD508)),"NA",SUM(AB506:AD508))</f>
        <v>0</v>
      </c>
      <c r="BG506" s="99"/>
      <c r="BI506" s="99"/>
      <c r="BJ506" s="99"/>
      <c r="BK506" s="99"/>
      <c r="BL506" s="99"/>
      <c r="BM506" s="99"/>
      <c r="BN506" s="99"/>
      <c r="BO506" s="99"/>
      <c r="BP506" s="99"/>
      <c r="BQ506" s="99"/>
      <c r="BR506" s="99"/>
      <c r="BS506" s="99"/>
      <c r="BT506" s="99"/>
      <c r="BU506" s="99"/>
      <c r="BV506" s="99"/>
      <c r="BW506" s="99"/>
      <c r="BX506" s="99"/>
    </row>
    <row r="507" spans="1:76" ht="36" customHeight="1">
      <c r="A507" s="187"/>
      <c r="B507" s="141"/>
      <c r="C507" s="556" t="s">
        <v>201</v>
      </c>
      <c r="D507" s="557"/>
      <c r="E507" s="430" t="s">
        <v>202</v>
      </c>
      <c r="F507" s="431"/>
      <c r="G507" s="431"/>
      <c r="H507" s="431"/>
      <c r="I507" s="431"/>
      <c r="J507" s="431"/>
      <c r="K507" s="431"/>
      <c r="L507" s="432"/>
      <c r="M507" s="437"/>
      <c r="N507" s="437"/>
      <c r="O507" s="437"/>
      <c r="P507" s="437"/>
      <c r="Q507" s="437"/>
      <c r="R507" s="437"/>
      <c r="S507" s="437"/>
      <c r="T507" s="437"/>
      <c r="U507" s="437"/>
      <c r="V507" s="437"/>
      <c r="W507" s="437"/>
      <c r="X507" s="437"/>
      <c r="Y507" s="437"/>
      <c r="Z507" s="437"/>
      <c r="AA507" s="437"/>
      <c r="AB507" s="437"/>
      <c r="AC507" s="437"/>
      <c r="AD507" s="437"/>
      <c r="AG507" s="93">
        <f t="shared" si="161"/>
        <v>0</v>
      </c>
      <c r="AH507" s="92">
        <f t="shared" si="162"/>
        <v>0</v>
      </c>
      <c r="AI507" s="92">
        <f t="shared" si="163"/>
        <v>0</v>
      </c>
      <c r="AJ507" s="92">
        <f t="shared" si="164"/>
        <v>0</v>
      </c>
      <c r="AK507" s="93">
        <f t="shared" si="165"/>
        <v>0</v>
      </c>
      <c r="AL507" s="92">
        <f t="shared" si="166"/>
        <v>0</v>
      </c>
      <c r="AM507" s="92">
        <f t="shared" si="167"/>
        <v>0</v>
      </c>
      <c r="AN507" s="92">
        <f t="shared" si="168"/>
        <v>0</v>
      </c>
      <c r="AT507" s="93" t="s">
        <v>948</v>
      </c>
      <c r="AU507" s="99">
        <f>COUNTIF(P505, "NS")+COUNTIF(P509:R510, "NS")</f>
        <v>0</v>
      </c>
      <c r="AV507" s="99">
        <f>COUNTIF(S505, "NS")+COUNTIF(S509:U510, "NS")</f>
        <v>0</v>
      </c>
      <c r="AW507" s="99">
        <f>COUNTIF(Y505, "NS")+COUNTIF(Y509:AA510, "NS")</f>
        <v>0</v>
      </c>
      <c r="AX507" s="99">
        <f>COUNTIF(AB505, "NS")+COUNTIF(AB509:AD510, "NS")</f>
        <v>0</v>
      </c>
      <c r="AY507" s="99"/>
      <c r="AZ507" s="93" t="s">
        <v>948</v>
      </c>
      <c r="BA507" s="99">
        <f>COUNTIF(M506:O508, "NS")</f>
        <v>0</v>
      </c>
      <c r="BB507" s="99">
        <f>COUNTIF(P506:R508, "NS")</f>
        <v>0</v>
      </c>
      <c r="BC507" s="99">
        <f>COUNTIF(S506:U508, "NS")</f>
        <v>0</v>
      </c>
      <c r="BD507" s="99">
        <f>COUNTIF(V506:X508, "NS")</f>
        <v>0</v>
      </c>
      <c r="BE507" s="99">
        <f>COUNTIF(Y506:AA508, "NS")</f>
        <v>0</v>
      </c>
      <c r="BF507" s="99">
        <f>COUNTIF(AB506:AD508, "NS")</f>
        <v>0</v>
      </c>
      <c r="BG507" s="99"/>
      <c r="BI507" s="99"/>
      <c r="BJ507" s="99"/>
      <c r="BK507" s="99"/>
      <c r="BL507" s="99"/>
      <c r="BM507" s="99"/>
      <c r="BN507" s="99"/>
      <c r="BO507" s="99"/>
      <c r="BP507" s="99"/>
      <c r="BQ507" s="99"/>
      <c r="BR507" s="99"/>
      <c r="BS507" s="99"/>
      <c r="BT507" s="99"/>
      <c r="BU507" s="99"/>
      <c r="BV507" s="99"/>
      <c r="BW507" s="99"/>
      <c r="BX507" s="99"/>
    </row>
    <row r="508" spans="1:76" ht="47.95" customHeight="1">
      <c r="A508" s="187"/>
      <c r="B508" s="141"/>
      <c r="C508" s="556" t="s">
        <v>203</v>
      </c>
      <c r="D508" s="557"/>
      <c r="E508" s="430" t="s">
        <v>204</v>
      </c>
      <c r="F508" s="431"/>
      <c r="G508" s="431"/>
      <c r="H508" s="431"/>
      <c r="I508" s="431"/>
      <c r="J508" s="431"/>
      <c r="K508" s="431"/>
      <c r="L508" s="432"/>
      <c r="M508" s="437"/>
      <c r="N508" s="437"/>
      <c r="O508" s="437"/>
      <c r="P508" s="437"/>
      <c r="Q508" s="437"/>
      <c r="R508" s="437"/>
      <c r="S508" s="437"/>
      <c r="T508" s="437"/>
      <c r="U508" s="437"/>
      <c r="V508" s="437"/>
      <c r="W508" s="437"/>
      <c r="X508" s="437"/>
      <c r="Y508" s="437"/>
      <c r="Z508" s="437"/>
      <c r="AA508" s="437"/>
      <c r="AB508" s="437"/>
      <c r="AC508" s="437"/>
      <c r="AD508" s="437"/>
      <c r="AG508" s="93">
        <f t="shared" si="161"/>
        <v>0</v>
      </c>
      <c r="AH508" s="92">
        <f t="shared" si="162"/>
        <v>0</v>
      </c>
      <c r="AI508" s="92">
        <f t="shared" si="163"/>
        <v>0</v>
      </c>
      <c r="AJ508" s="92">
        <f t="shared" si="164"/>
        <v>0</v>
      </c>
      <c r="AK508" s="93">
        <f t="shared" si="165"/>
        <v>0</v>
      </c>
      <c r="AL508" s="92">
        <f t="shared" si="166"/>
        <v>0</v>
      </c>
      <c r="AM508" s="92">
        <f t="shared" si="167"/>
        <v>0</v>
      </c>
      <c r="AN508" s="92">
        <f t="shared" si="168"/>
        <v>0</v>
      </c>
      <c r="AT508" s="93" t="s">
        <v>944</v>
      </c>
      <c r="AU508" s="118">
        <f t="shared" ref="AU508:AX508" si="169">IF($AG$503=$AH$503, 0, IF(OR(AND(AU505 =0, AU507 &gt;0), AND(AU505 ="NS", AU506&gt;0), AND(AU505 ="NS", AU506 =0, AU507=0), AND(AU505="NA", AU506&lt;&gt;"NA"), AND(AU505&lt;&gt;"NA", AU506="NA")  ), 1, IF(OR(AND(AU507&gt;=2, AU506&lt;AU505), AND(AU505="NS", AU506=0, AU507&gt;0), AU506&gt;=AU505 ), 0, 1)))</f>
        <v>0</v>
      </c>
      <c r="AV508" s="118">
        <f t="shared" si="169"/>
        <v>0</v>
      </c>
      <c r="AW508" s="118">
        <f t="shared" si="169"/>
        <v>0</v>
      </c>
      <c r="AX508" s="118">
        <f t="shared" si="169"/>
        <v>0</v>
      </c>
      <c r="AY508" s="130">
        <f>SUM(AU508:AX508)</f>
        <v>0</v>
      </c>
      <c r="AZ508" s="93" t="s">
        <v>944</v>
      </c>
      <c r="BA508" s="118">
        <f>IF($AG$503=$AH$503, 0, IF(OR(AND(BA505 =0, BA507 &gt;0), AND(BA505 ="NS", BA506&gt;0), AND(BA505 ="NS", BA506 =0, BA507=0), AND(BA505="NA", BA506&lt;&gt;"NA"), AND(BA505&lt;&gt;"NA", BA506="NA")  ), 1, IF(OR(AND(BA507&gt;=2, BA506&lt;BA505), AND(BA505="NS", BA506=0, BA507&gt;0), BA506&gt;=BA505 ), 0, 1)))</f>
        <v>0</v>
      </c>
      <c r="BB508" s="118">
        <f>IF($AG$503=$AH$503, 0, IF(OR(AND(BB505 =0, BB507 &gt;0), AND(BB505 ="NS", BB506&gt;0), AND(BB505 ="NS", BB506 =0, BB507=0), AND(BB505="NA", BB506&lt;&gt;"NA"), AND(BB505&lt;&gt;"NA", BB506="NA")  ), 1, IF(OR(AND(BB507&gt;=2, BB506&lt;BB505), AND(BB505="NS", BB506=0, BB507&gt;0), BB506&gt;=BB505 ), 0, 1)))</f>
        <v>0</v>
      </c>
      <c r="BC508" s="118">
        <f>IF($AG$503=$AH$503, 0, IF(OR(AND(BC505 =0, BC507 &gt;0), AND(BC505 ="NS", BC506&gt;0), AND(BC505 ="NS", BC506 =0, BC507=0), AND(BC505="NA", BC506&lt;&gt;"NA"), AND(BC505&lt;&gt;"NA", BC506="NA")  ), 1, IF(OR(AND(BC507&gt;=2, BC506&lt;BC505), AND(BC505="NS", BC506=0, BC507&gt;0), BC506&gt;=BC505 ), 0, 1)))</f>
        <v>0</v>
      </c>
      <c r="BD508" s="118">
        <f>IF($AG$503=$AH$503, 0, IF(OR(AND(BD505 =0, BD507 &gt;0), AND(BD505 ="NS", BD506&gt;0), AND(BD505 ="NS", BD506 =0, BD507=0), AND(BD505="NA", BD506&lt;&gt;"NA"), AND(BD505&lt;&gt;"NA", BD506="NA")  ), 1, IF(OR(AND(BD507&gt;=2, BD506&lt;BD505), AND(BD505="NS", BD506=0, BD507&gt;0), BD506&gt;=BD505 ), 0, 1)))</f>
        <v>0</v>
      </c>
      <c r="BE508" s="118">
        <f t="shared" ref="BE508" si="170">IF($AG$503=$AH$503, 0, IF(OR(AND(BE505 =0, BE507 &gt;0), AND(BE505 ="NS", BE506&gt;0), AND(BE505 ="NS", BE506 =0, BE507=0), AND(BE505="NA", BE506&lt;&gt;"NA"), AND(BE505&lt;&gt;"NA", BE506="NA")  ), 1, IF(OR(AND(BE507&gt;=2, BE506&lt;BE505), AND(BE505="NS", BE506=0, BE507&gt;0), BE506&gt;=BE505 ), 0, 1)))</f>
        <v>0</v>
      </c>
      <c r="BF508" s="118">
        <f>IF($AG$503=$AH$503, 0, IF(OR(AND(BF505 =0, BF507 &gt;0), AND(BF505 ="NS", BF506&gt;0), AND(BF505 ="NS", BF506 =0, BF507=0), AND(BF505="NA", BF506&lt;&gt;"NA"), AND(BF505&lt;&gt;"NA", BF506="NA")  ), 1, IF(OR(AND(BF507&gt;=2, BF506&lt;BF505), AND(BF505="NS", BF506=0, BF507&gt;0), BF506&gt;=BF505 ), 0, 1)))</f>
        <v>0</v>
      </c>
      <c r="BG508" s="122">
        <f>SUM(BA508:BF508)</f>
        <v>0</v>
      </c>
    </row>
    <row r="509" spans="1:76" ht="36" customHeight="1">
      <c r="A509" s="187"/>
      <c r="B509" s="141"/>
      <c r="C509" s="222" t="s">
        <v>107</v>
      </c>
      <c r="D509" s="430" t="s">
        <v>205</v>
      </c>
      <c r="E509" s="431"/>
      <c r="F509" s="431"/>
      <c r="G509" s="431"/>
      <c r="H509" s="431"/>
      <c r="I509" s="431"/>
      <c r="J509" s="431"/>
      <c r="K509" s="431"/>
      <c r="L509" s="432"/>
      <c r="M509" s="437"/>
      <c r="N509" s="437"/>
      <c r="O509" s="437"/>
      <c r="P509" s="437"/>
      <c r="Q509" s="437"/>
      <c r="R509" s="437"/>
      <c r="S509" s="437"/>
      <c r="T509" s="437"/>
      <c r="U509" s="437"/>
      <c r="V509" s="437"/>
      <c r="W509" s="437"/>
      <c r="X509" s="437"/>
      <c r="Y509" s="437"/>
      <c r="Z509" s="437"/>
      <c r="AA509" s="437"/>
      <c r="AB509" s="437"/>
      <c r="AC509" s="437"/>
      <c r="AD509" s="437"/>
      <c r="AG509" s="93">
        <f t="shared" si="161"/>
        <v>0</v>
      </c>
      <c r="AH509" s="92">
        <f t="shared" si="162"/>
        <v>0</v>
      </c>
      <c r="AI509" s="92">
        <f t="shared" si="163"/>
        <v>0</v>
      </c>
      <c r="AJ509" s="92">
        <f t="shared" si="164"/>
        <v>0</v>
      </c>
      <c r="AK509" s="93">
        <f t="shared" si="165"/>
        <v>0</v>
      </c>
      <c r="AL509" s="92">
        <f t="shared" si="166"/>
        <v>0</v>
      </c>
      <c r="AM509" s="92">
        <f t="shared" si="167"/>
        <v>0</v>
      </c>
      <c r="AN509" s="92">
        <f t="shared" si="168"/>
        <v>0</v>
      </c>
    </row>
    <row r="510" spans="1:76" ht="15.05" customHeight="1">
      <c r="A510" s="187"/>
      <c r="B510" s="141"/>
      <c r="C510" s="222" t="s">
        <v>115</v>
      </c>
      <c r="D510" s="391" t="s">
        <v>206</v>
      </c>
      <c r="E510" s="391"/>
      <c r="F510" s="391"/>
      <c r="G510" s="391"/>
      <c r="H510" s="391"/>
      <c r="I510" s="391"/>
      <c r="J510" s="391"/>
      <c r="K510" s="391"/>
      <c r="L510" s="391"/>
      <c r="M510" s="437"/>
      <c r="N510" s="437"/>
      <c r="O510" s="437"/>
      <c r="P510" s="437"/>
      <c r="Q510" s="437"/>
      <c r="R510" s="437"/>
      <c r="S510" s="437"/>
      <c r="T510" s="437"/>
      <c r="U510" s="437"/>
      <c r="V510" s="437"/>
      <c r="W510" s="437"/>
      <c r="X510" s="437"/>
      <c r="Y510" s="437"/>
      <c r="Z510" s="437"/>
      <c r="AA510" s="437"/>
      <c r="AB510" s="437"/>
      <c r="AC510" s="437"/>
      <c r="AD510" s="437"/>
      <c r="AG510" s="93">
        <f t="shared" si="161"/>
        <v>0</v>
      </c>
      <c r="AH510" s="92">
        <f t="shared" si="162"/>
        <v>0</v>
      </c>
      <c r="AI510" s="92">
        <f t="shared" si="163"/>
        <v>0</v>
      </c>
      <c r="AJ510" s="92">
        <f t="shared" si="164"/>
        <v>0</v>
      </c>
      <c r="AK510" s="93">
        <f t="shared" si="165"/>
        <v>0</v>
      </c>
      <c r="AL510" s="92">
        <f t="shared" si="166"/>
        <v>0</v>
      </c>
      <c r="AM510" s="92">
        <f t="shared" si="167"/>
        <v>0</v>
      </c>
      <c r="AN510" s="92">
        <f t="shared" si="168"/>
        <v>0</v>
      </c>
    </row>
    <row r="511" spans="1:76" ht="15.05" customHeight="1">
      <c r="A511" s="187"/>
      <c r="B511" s="141"/>
      <c r="C511" s="141"/>
      <c r="D511" s="141"/>
      <c r="E511" s="141"/>
      <c r="F511" s="141"/>
      <c r="G511" s="141"/>
      <c r="H511" s="141"/>
      <c r="I511" s="21"/>
      <c r="J511" s="226"/>
      <c r="K511" s="226"/>
      <c r="L511" s="21" t="s">
        <v>109</v>
      </c>
      <c r="M511" s="369">
        <f>IF(AND(SUM(M505,M509:O510)=0,COUNTIF(M505,"NS")+COUNTIF(M509:O510,"NS")&gt;0),"NS",
IF(AND(SUM(M505,M509:O510)=0,COUNTIF(M505,0)+COUNTIF(M509:O510,0)&gt;0),0,
IF(AND(SUM(M505,M509:O510)=0,COUNTIF(M505,"NA")+COUNTIF(M509:O510,"NA")&gt;0),"NA",
SUM(M505,M509:O510))))</f>
        <v>0</v>
      </c>
      <c r="N511" s="369"/>
      <c r="O511" s="369"/>
      <c r="P511" s="369">
        <f>IF(AND(SUM(P505,P509:R510)=0,COUNTIF(P505,"NS")+COUNTIF(P509:R510,"NS")&gt;0),"NS",
IF(AND(SUM(P505,P509:R510)=0,COUNTIF(P505,0)+COUNTIF(P509:R510,0)&gt;0),0,
IF(AND(SUM(P505,P509:R510)=0,COUNTIF(P505,"NA")+COUNTIF(P509:R510,"NA")&gt;0),"NA",
SUM(P505,P509:R510))))</f>
        <v>0</v>
      </c>
      <c r="Q511" s="369"/>
      <c r="R511" s="369"/>
      <c r="S511" s="369">
        <f>IF(AND(SUM(S505,S509:U510)=0,COUNTIF(S505,"NS")+COUNTIF(S509:U510,"NS")&gt;0),"NS",
IF(AND(SUM(S505,S509:U510)=0,COUNTIF(S505,0)+COUNTIF(S509:U510,0)&gt;0),0,
IF(AND(SUM(S505,S509:U510)=0,COUNTIF(S505,"NA")+COUNTIF(S509:U510,"NA")&gt;0),"NA",
SUM(S505,S509:U510))))</f>
        <v>0</v>
      </c>
      <c r="T511" s="369"/>
      <c r="U511" s="369"/>
      <c r="V511" s="369">
        <f>IF(AND(SUM(V505,V509:X510)=0,COUNTIF(V505,"NS")+COUNTIF(V509:X510,"NS")&gt;0),"NS",
IF(AND(SUM(V505,V509:X510)=0,COUNTIF(V505,0)+COUNTIF(V509:X510,0)&gt;0),0,
IF(AND(SUM(V505,V509:X510)=0,COUNTIF(V505,"NA")+COUNTIF(V509:X510,"NA")&gt;0),"NA",
SUM(V505,V509:X510))))</f>
        <v>0</v>
      </c>
      <c r="W511" s="369"/>
      <c r="X511" s="369"/>
      <c r="Y511" s="369">
        <f>IF(AND(SUM(Y505,Y509:AA510)=0,COUNTIF(Y505,"NS")+COUNTIF(Y509:AA510,"NS")&gt;0),"NS",
IF(AND(SUM(Y505,Y509:AA510)=0,COUNTIF(Y505,0)+COUNTIF(Y509:AA510,0)&gt;0),0,
IF(AND(SUM(Y505,Y509:AA510)=0,COUNTIF(Y505,"NA")+COUNTIF(Y509:AA510,"NA")&gt;0),"NA",
SUM(Y505,Y509:AA510))))</f>
        <v>0</v>
      </c>
      <c r="Z511" s="369"/>
      <c r="AA511" s="369"/>
      <c r="AB511" s="369">
        <f t="shared" ref="AB511" si="171">IF(AND(SUM(AB505,AB509:AD510)=0,COUNTIF(AB505,"NS")+COUNTIF(AB509:AD510,"NS")&gt;0),"NS",
IF(AND(SUM(AB505,AB509:AD510)=0,COUNTIF(AB505,0)+COUNTIF(AB509:AD510,0)&gt;0),0,
IF(AND(SUM(AB505,AB509:AD510)=0,COUNTIF(AB505,"NA")+COUNTIF(AB509:AD510,"NA")&gt;0),"NA",
SUM(AB505,AB509:AD510))))</f>
        <v>0</v>
      </c>
      <c r="AC511" s="369"/>
      <c r="AD511" s="369"/>
      <c r="AJ511" s="202">
        <f>SUM(AJ505:AJ510)</f>
        <v>0</v>
      </c>
      <c r="AN511" s="202">
        <f>SUM(AN505:AN510)</f>
        <v>0</v>
      </c>
    </row>
    <row r="512" spans="1:76" ht="15.05" customHeight="1">
      <c r="A512" s="187"/>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c r="AA512" s="141"/>
      <c r="AB512" s="141"/>
      <c r="AC512" s="141"/>
      <c r="AD512" s="141"/>
      <c r="AG512" s="93" t="s">
        <v>954</v>
      </c>
      <c r="AJ512" s="109">
        <f>SUM(AJ511,AN511)</f>
        <v>0</v>
      </c>
    </row>
    <row r="513" spans="1:35" ht="45.2" customHeight="1">
      <c r="A513" s="187"/>
      <c r="B513" s="141"/>
      <c r="C513" s="552" t="s">
        <v>207</v>
      </c>
      <c r="D513" s="552"/>
      <c r="E513" s="552"/>
      <c r="F513" s="437"/>
      <c r="G513" s="437"/>
      <c r="H513" s="437"/>
      <c r="I513" s="437"/>
      <c r="J513" s="437"/>
      <c r="K513" s="437"/>
      <c r="L513" s="437"/>
      <c r="M513" s="437"/>
      <c r="N513" s="437"/>
      <c r="O513" s="437"/>
      <c r="P513" s="437"/>
      <c r="Q513" s="437"/>
      <c r="R513" s="437"/>
      <c r="S513" s="437"/>
      <c r="T513" s="437"/>
      <c r="U513" s="437"/>
      <c r="V513" s="437"/>
      <c r="W513" s="437"/>
      <c r="X513" s="437"/>
      <c r="Y513" s="437"/>
      <c r="Z513" s="437"/>
      <c r="AA513" s="437"/>
      <c r="AB513" s="437"/>
      <c r="AC513" s="437"/>
      <c r="AD513" s="437"/>
      <c r="AG513" s="93">
        <f>IF(AG503=AH503,0,IF(OR(AND(F513="",COUNTIF(M510:AD510,"NA")&lt;&gt;6),AND(F513&lt;&gt;"",COUNTIF(M510:AD510,"NA")=6)),1,0))</f>
        <v>0</v>
      </c>
    </row>
    <row r="514" spans="1:35" ht="15.05" customHeight="1">
      <c r="A514" s="187"/>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c r="AA514" s="141"/>
      <c r="AB514" s="141"/>
      <c r="AC514" s="141"/>
      <c r="AD514" s="141"/>
    </row>
    <row r="515" spans="1:35" ht="24.05" customHeight="1">
      <c r="A515" s="187"/>
      <c r="B515" s="141"/>
      <c r="C515" s="423" t="s">
        <v>187</v>
      </c>
      <c r="D515" s="423"/>
      <c r="E515" s="423"/>
      <c r="F515" s="423"/>
      <c r="G515" s="423"/>
      <c r="H515" s="423"/>
      <c r="I515" s="423"/>
      <c r="J515" s="423"/>
      <c r="K515" s="423"/>
      <c r="L515" s="423"/>
      <c r="M515" s="423"/>
      <c r="N515" s="423"/>
      <c r="O515" s="423"/>
      <c r="P515" s="423"/>
      <c r="Q515" s="423"/>
      <c r="R515" s="423"/>
      <c r="S515" s="423"/>
      <c r="T515" s="423"/>
      <c r="U515" s="423"/>
      <c r="V515" s="423"/>
      <c r="W515" s="423"/>
      <c r="X515" s="423"/>
      <c r="Y515" s="423"/>
      <c r="Z515" s="423"/>
      <c r="AA515" s="423"/>
      <c r="AB515" s="423"/>
      <c r="AC515" s="423"/>
      <c r="AD515" s="423"/>
    </row>
    <row r="516" spans="1:35" ht="60.05" customHeight="1">
      <c r="A516" s="187"/>
      <c r="B516" s="141"/>
      <c r="C516" s="424"/>
      <c r="D516" s="424"/>
      <c r="E516" s="424"/>
      <c r="F516" s="424"/>
      <c r="G516" s="424"/>
      <c r="H516" s="424"/>
      <c r="I516" s="424"/>
      <c r="J516" s="424"/>
      <c r="K516" s="424"/>
      <c r="L516" s="424"/>
      <c r="M516" s="424"/>
      <c r="N516" s="424"/>
      <c r="O516" s="424"/>
      <c r="P516" s="424"/>
      <c r="Q516" s="424"/>
      <c r="R516" s="424"/>
      <c r="S516" s="424"/>
      <c r="T516" s="424"/>
      <c r="U516" s="424"/>
      <c r="V516" s="424"/>
      <c r="W516" s="424"/>
      <c r="X516" s="424"/>
      <c r="Y516" s="424"/>
      <c r="Z516" s="424"/>
      <c r="AA516" s="424"/>
      <c r="AB516" s="424"/>
      <c r="AC516" s="424"/>
      <c r="AD516" s="424"/>
    </row>
    <row r="517" spans="1:35" ht="15.05" customHeight="1">
      <c r="A517" s="187"/>
      <c r="B517" s="366" t="str">
        <f>IF(AJ512=0,"","Error: verificar sumas por fila.")</f>
        <v/>
      </c>
      <c r="C517" s="366"/>
      <c r="D517" s="366"/>
      <c r="E517" s="366"/>
      <c r="F517" s="366"/>
      <c r="G517" s="366"/>
      <c r="H517" s="366"/>
      <c r="I517" s="366"/>
      <c r="J517" s="366"/>
      <c r="K517" s="366"/>
      <c r="L517" s="366"/>
      <c r="M517" s="366"/>
      <c r="N517" s="366"/>
      <c r="O517" s="366"/>
      <c r="P517" s="366"/>
      <c r="Q517" s="366"/>
      <c r="R517" s="366"/>
      <c r="S517" s="366"/>
      <c r="T517" s="366"/>
      <c r="U517" s="366"/>
      <c r="V517" s="366"/>
      <c r="W517" s="366"/>
      <c r="X517" s="366"/>
      <c r="Y517" s="366"/>
      <c r="Z517" s="366"/>
      <c r="AA517" s="366"/>
      <c r="AB517" s="366"/>
      <c r="AC517" s="366"/>
      <c r="AD517" s="366"/>
    </row>
    <row r="518" spans="1:35" ht="15.05" customHeight="1">
      <c r="A518" s="187"/>
      <c r="B518" s="366" t="str">
        <f>IF(BG508=0,"","Error: verificar sumas por desagregados.")</f>
        <v/>
      </c>
      <c r="C518" s="366"/>
      <c r="D518" s="366"/>
      <c r="E518" s="366"/>
      <c r="F518" s="366"/>
      <c r="G518" s="366"/>
      <c r="H518" s="366"/>
      <c r="I518" s="366"/>
      <c r="J518" s="366"/>
      <c r="K518" s="366"/>
      <c r="L518" s="366"/>
      <c r="M518" s="366"/>
      <c r="N518" s="366"/>
      <c r="O518" s="366"/>
      <c r="P518" s="366"/>
      <c r="Q518" s="366"/>
      <c r="R518" s="366"/>
      <c r="S518" s="366"/>
      <c r="T518" s="366"/>
      <c r="U518" s="366"/>
      <c r="V518" s="366"/>
      <c r="W518" s="366"/>
      <c r="X518" s="366"/>
      <c r="Y518" s="366"/>
      <c r="Z518" s="366"/>
      <c r="AA518" s="366"/>
      <c r="AB518" s="366"/>
      <c r="AC518" s="366"/>
      <c r="AD518" s="366"/>
    </row>
    <row r="519" spans="1:35" ht="15.05" customHeight="1">
      <c r="A519" s="187"/>
      <c r="B519" s="366" t="str">
        <f>IF(BN505=0,"","Error: cada uno de los numerales no puede ser mayor al total.")</f>
        <v/>
      </c>
      <c r="C519" s="366"/>
      <c r="D519" s="366"/>
      <c r="E519" s="366"/>
      <c r="F519" s="366"/>
      <c r="G519" s="366"/>
      <c r="H519" s="366"/>
      <c r="I519" s="366"/>
      <c r="J519" s="366"/>
      <c r="K519" s="366"/>
      <c r="L519" s="366"/>
      <c r="M519" s="366"/>
      <c r="N519" s="366"/>
      <c r="O519" s="366"/>
      <c r="P519" s="366"/>
      <c r="Q519" s="366"/>
      <c r="R519" s="366"/>
      <c r="S519" s="366"/>
      <c r="T519" s="366"/>
      <c r="U519" s="366"/>
      <c r="V519" s="366"/>
      <c r="W519" s="366"/>
      <c r="X519" s="366"/>
      <c r="Y519" s="366"/>
      <c r="Z519" s="366"/>
      <c r="AA519" s="366"/>
      <c r="AB519" s="366"/>
      <c r="AC519" s="366"/>
      <c r="AD519" s="366"/>
    </row>
    <row r="520" spans="1:35" ht="15.05" customHeight="1">
      <c r="A520" s="187"/>
      <c r="B520" s="366" t="str">
        <f>IF(AY508=0,"","Error: verificar la consistencia con la pregunta 4.")</f>
        <v/>
      </c>
      <c r="C520" s="366"/>
      <c r="D520" s="366"/>
      <c r="E520" s="366"/>
      <c r="F520" s="366"/>
      <c r="G520" s="366"/>
      <c r="H520" s="366"/>
      <c r="I520" s="366"/>
      <c r="J520" s="366"/>
      <c r="K520" s="366"/>
      <c r="L520" s="366"/>
      <c r="M520" s="366"/>
      <c r="N520" s="366"/>
      <c r="O520" s="366"/>
      <c r="P520" s="366"/>
      <c r="Q520" s="366"/>
      <c r="R520" s="366"/>
      <c r="S520" s="366"/>
      <c r="T520" s="366"/>
      <c r="U520" s="366"/>
      <c r="V520" s="366"/>
      <c r="W520" s="366"/>
      <c r="X520" s="366"/>
      <c r="Y520" s="366"/>
      <c r="Z520" s="366"/>
      <c r="AA520" s="366"/>
      <c r="AB520" s="366"/>
      <c r="AC520" s="366"/>
      <c r="AD520" s="366"/>
    </row>
    <row r="521" spans="1:35" ht="15.05" customHeight="1">
      <c r="A521" s="187"/>
      <c r="B521" s="366" t="str">
        <f>IF(AG513=0,"","Error: debe especificar la otra autoridad.")</f>
        <v/>
      </c>
      <c r="C521" s="366"/>
      <c r="D521" s="366"/>
      <c r="E521" s="366"/>
      <c r="F521" s="366"/>
      <c r="G521" s="366"/>
      <c r="H521" s="366"/>
      <c r="I521" s="366"/>
      <c r="J521" s="366"/>
      <c r="K521" s="366"/>
      <c r="L521" s="366"/>
      <c r="M521" s="366"/>
      <c r="N521" s="366"/>
      <c r="O521" s="366"/>
      <c r="P521" s="366"/>
      <c r="Q521" s="366"/>
      <c r="R521" s="366"/>
      <c r="S521" s="366"/>
      <c r="T521" s="366"/>
      <c r="U521" s="366"/>
      <c r="V521" s="366"/>
      <c r="W521" s="366"/>
      <c r="X521" s="366"/>
      <c r="Y521" s="366"/>
      <c r="Z521" s="366"/>
      <c r="AA521" s="366"/>
      <c r="AB521" s="366"/>
      <c r="AC521" s="366"/>
      <c r="AD521" s="366"/>
    </row>
    <row r="522" spans="1:35" ht="15.05" customHeight="1">
      <c r="A522" s="187"/>
      <c r="B522" s="367" t="str">
        <f>IF(OR(AG503=AH503,AG503=AI503),"","Error: debe completar toda la información requerida.")</f>
        <v/>
      </c>
      <c r="C522" s="367"/>
      <c r="D522" s="367"/>
      <c r="E522" s="367"/>
      <c r="F522" s="367"/>
      <c r="G522" s="367"/>
      <c r="H522" s="367"/>
      <c r="I522" s="367"/>
      <c r="J522" s="367"/>
      <c r="K522" s="367"/>
      <c r="L522" s="367"/>
      <c r="M522" s="367"/>
      <c r="N522" s="367"/>
      <c r="O522" s="367"/>
      <c r="P522" s="367"/>
      <c r="Q522" s="367"/>
      <c r="R522" s="367"/>
      <c r="S522" s="367"/>
      <c r="T522" s="367"/>
      <c r="U522" s="367"/>
      <c r="V522" s="367"/>
      <c r="W522" s="367"/>
      <c r="X522" s="367"/>
      <c r="Y522" s="367"/>
      <c r="Z522" s="367"/>
      <c r="AA522" s="367"/>
      <c r="AB522" s="367"/>
      <c r="AC522" s="367"/>
      <c r="AD522" s="367"/>
    </row>
    <row r="523" spans="1:35" ht="24.05" customHeight="1">
      <c r="A523" s="186" t="s">
        <v>232</v>
      </c>
      <c r="B523" s="420" t="s">
        <v>561</v>
      </c>
      <c r="C523" s="420"/>
      <c r="D523" s="420"/>
      <c r="E523" s="420"/>
      <c r="F523" s="420"/>
      <c r="G523" s="420"/>
      <c r="H523" s="420"/>
      <c r="I523" s="420"/>
      <c r="J523" s="420"/>
      <c r="K523" s="420"/>
      <c r="L523" s="420"/>
      <c r="M523" s="420"/>
      <c r="N523" s="420"/>
      <c r="O523" s="420"/>
      <c r="P523" s="420"/>
      <c r="Q523" s="420"/>
      <c r="R523" s="420"/>
      <c r="S523" s="420"/>
      <c r="T523" s="420"/>
      <c r="U523" s="420"/>
      <c r="V523" s="420"/>
      <c r="W523" s="420"/>
      <c r="X523" s="420"/>
      <c r="Y523" s="420"/>
      <c r="Z523" s="420"/>
      <c r="AA523" s="420"/>
      <c r="AB523" s="420"/>
      <c r="AC523" s="420"/>
      <c r="AD523" s="420"/>
    </row>
    <row r="524" spans="1:35" ht="36" customHeight="1">
      <c r="A524" s="187"/>
      <c r="B524" s="141"/>
      <c r="C524" s="422" t="s">
        <v>749</v>
      </c>
      <c r="D524" s="422"/>
      <c r="E524" s="422"/>
      <c r="F524" s="422"/>
      <c r="G524" s="422"/>
      <c r="H524" s="422"/>
      <c r="I524" s="422"/>
      <c r="J524" s="422"/>
      <c r="K524" s="422"/>
      <c r="L524" s="422"/>
      <c r="M524" s="422"/>
      <c r="N524" s="422"/>
      <c r="O524" s="422"/>
      <c r="P524" s="422"/>
      <c r="Q524" s="422"/>
      <c r="R524" s="422"/>
      <c r="S524" s="422"/>
      <c r="T524" s="422"/>
      <c r="U524" s="422"/>
      <c r="V524" s="422"/>
      <c r="W524" s="422"/>
      <c r="X524" s="422"/>
      <c r="Y524" s="422"/>
      <c r="Z524" s="422"/>
      <c r="AA524" s="422"/>
      <c r="AB524" s="422"/>
      <c r="AC524" s="422"/>
      <c r="AD524" s="422"/>
    </row>
    <row r="525" spans="1:35" ht="36" customHeight="1">
      <c r="A525" s="187"/>
      <c r="B525" s="141"/>
      <c r="C525" s="422" t="s">
        <v>750</v>
      </c>
      <c r="D525" s="422"/>
      <c r="E525" s="422"/>
      <c r="F525" s="422"/>
      <c r="G525" s="422"/>
      <c r="H525" s="422"/>
      <c r="I525" s="422"/>
      <c r="J525" s="422"/>
      <c r="K525" s="422"/>
      <c r="L525" s="422"/>
      <c r="M525" s="422"/>
      <c r="N525" s="422"/>
      <c r="O525" s="422"/>
      <c r="P525" s="422"/>
      <c r="Q525" s="422"/>
      <c r="R525" s="422"/>
      <c r="S525" s="422"/>
      <c r="T525" s="422"/>
      <c r="U525" s="422"/>
      <c r="V525" s="422"/>
      <c r="W525" s="422"/>
      <c r="X525" s="422"/>
      <c r="Y525" s="422"/>
      <c r="Z525" s="422"/>
      <c r="AA525" s="422"/>
      <c r="AB525" s="422"/>
      <c r="AC525" s="422"/>
      <c r="AD525" s="422"/>
    </row>
    <row r="526" spans="1:35" ht="36" customHeight="1">
      <c r="A526" s="187"/>
      <c r="B526" s="141"/>
      <c r="C526" s="389" t="s">
        <v>209</v>
      </c>
      <c r="D526" s="389"/>
      <c r="E526" s="389"/>
      <c r="F526" s="389"/>
      <c r="G526" s="389"/>
      <c r="H526" s="389"/>
      <c r="I526" s="389"/>
      <c r="J526" s="389"/>
      <c r="K526" s="389"/>
      <c r="L526" s="389"/>
      <c r="M526" s="389"/>
      <c r="N526" s="389"/>
      <c r="O526" s="389"/>
      <c r="P526" s="389"/>
      <c r="Q526" s="389"/>
      <c r="R526" s="389"/>
      <c r="S526" s="389"/>
      <c r="T526" s="389"/>
      <c r="U526" s="389"/>
      <c r="V526" s="389"/>
      <c r="W526" s="389"/>
      <c r="X526" s="389"/>
      <c r="Y526" s="389"/>
      <c r="Z526" s="389"/>
      <c r="AA526" s="389"/>
      <c r="AB526" s="389"/>
      <c r="AC526" s="389"/>
      <c r="AD526" s="389"/>
    </row>
    <row r="527" spans="1:35" ht="36" customHeight="1">
      <c r="A527" s="141"/>
      <c r="B527" s="141"/>
      <c r="C527" s="389" t="s">
        <v>562</v>
      </c>
      <c r="D527" s="389"/>
      <c r="E527" s="389"/>
      <c r="F527" s="389"/>
      <c r="G527" s="389"/>
      <c r="H527" s="389"/>
      <c r="I527" s="389"/>
      <c r="J527" s="389"/>
      <c r="K527" s="389"/>
      <c r="L527" s="389"/>
      <c r="M527" s="389"/>
      <c r="N527" s="389"/>
      <c r="O527" s="389"/>
      <c r="P527" s="389"/>
      <c r="Q527" s="389"/>
      <c r="R527" s="389"/>
      <c r="S527" s="389"/>
      <c r="T527" s="389"/>
      <c r="U527" s="389"/>
      <c r="V527" s="389"/>
      <c r="W527" s="389"/>
      <c r="X527" s="389"/>
      <c r="Y527" s="389"/>
      <c r="Z527" s="389"/>
      <c r="AA527" s="389"/>
      <c r="AB527" s="389"/>
      <c r="AC527" s="389"/>
      <c r="AD527" s="389"/>
    </row>
    <row r="528" spans="1:35" ht="15.05" customHeight="1">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c r="AA528" s="141"/>
      <c r="AB528" s="141"/>
      <c r="AC528" s="141"/>
      <c r="AD528" s="141"/>
      <c r="AG528" s="91" t="s">
        <v>936</v>
      </c>
      <c r="AH528" s="92" t="s">
        <v>937</v>
      </c>
      <c r="AI528" s="92" t="s">
        <v>938</v>
      </c>
    </row>
    <row r="529" spans="1:64" ht="15.05" customHeight="1">
      <c r="A529" s="141"/>
      <c r="B529" s="141"/>
      <c r="C529" s="457" t="s">
        <v>210</v>
      </c>
      <c r="D529" s="458"/>
      <c r="E529" s="458"/>
      <c r="F529" s="458"/>
      <c r="G529" s="458"/>
      <c r="H529" s="458"/>
      <c r="I529" s="458"/>
      <c r="J529" s="458"/>
      <c r="K529" s="458"/>
      <c r="L529" s="459"/>
      <c r="M529" s="426" t="s">
        <v>38</v>
      </c>
      <c r="N529" s="427"/>
      <c r="O529" s="427"/>
      <c r="P529" s="427"/>
      <c r="Q529" s="427"/>
      <c r="R529" s="427"/>
      <c r="S529" s="427"/>
      <c r="T529" s="427"/>
      <c r="U529" s="428"/>
      <c r="V529" s="393" t="s">
        <v>24</v>
      </c>
      <c r="W529" s="393"/>
      <c r="X529" s="393"/>
      <c r="Y529" s="393"/>
      <c r="Z529" s="393"/>
      <c r="AA529" s="393"/>
      <c r="AB529" s="393"/>
      <c r="AC529" s="393"/>
      <c r="AD529" s="393"/>
      <c r="AG529" s="91">
        <f>COUNTBLANK(M531:AD545)</f>
        <v>270</v>
      </c>
      <c r="AH529" s="92">
        <v>270</v>
      </c>
      <c r="AI529" s="92">
        <v>180</v>
      </c>
      <c r="AT529" s="93" t="s">
        <v>956</v>
      </c>
      <c r="AU529" s="374" t="s">
        <v>102</v>
      </c>
      <c r="AV529" s="375"/>
      <c r="AW529" s="374" t="s">
        <v>24</v>
      </c>
      <c r="AX529" s="375"/>
    </row>
    <row r="530" spans="1:64" ht="15.05" customHeight="1">
      <c r="A530" s="141"/>
      <c r="B530" s="141"/>
      <c r="C530" s="460"/>
      <c r="D530" s="461"/>
      <c r="E530" s="461"/>
      <c r="F530" s="461"/>
      <c r="G530" s="461"/>
      <c r="H530" s="461"/>
      <c r="I530" s="461"/>
      <c r="J530" s="461"/>
      <c r="K530" s="461"/>
      <c r="L530" s="462"/>
      <c r="M530" s="369" t="s">
        <v>101</v>
      </c>
      <c r="N530" s="369"/>
      <c r="O530" s="369"/>
      <c r="P530" s="439" t="s">
        <v>106</v>
      </c>
      <c r="Q530" s="439"/>
      <c r="R530" s="439"/>
      <c r="S530" s="439" t="s">
        <v>108</v>
      </c>
      <c r="T530" s="439"/>
      <c r="U530" s="439"/>
      <c r="V530" s="369" t="s">
        <v>101</v>
      </c>
      <c r="W530" s="369"/>
      <c r="X530" s="369"/>
      <c r="Y530" s="439" t="s">
        <v>106</v>
      </c>
      <c r="Z530" s="439"/>
      <c r="AA530" s="439"/>
      <c r="AB530" s="439" t="s">
        <v>108</v>
      </c>
      <c r="AC530" s="439"/>
      <c r="AD530" s="439"/>
      <c r="AG530" s="94" t="s">
        <v>941</v>
      </c>
      <c r="AH530" s="95" t="s">
        <v>942</v>
      </c>
      <c r="AI530" s="95" t="s">
        <v>943</v>
      </c>
      <c r="AJ530" s="95" t="s">
        <v>944</v>
      </c>
      <c r="AK530" s="94" t="s">
        <v>941</v>
      </c>
      <c r="AL530" s="95" t="s">
        <v>942</v>
      </c>
      <c r="AM530" s="95" t="s">
        <v>943</v>
      </c>
      <c r="AN530" s="95" t="s">
        <v>944</v>
      </c>
      <c r="AT530" s="105"/>
      <c r="AU530" s="197" t="s">
        <v>106</v>
      </c>
      <c r="AV530" s="197" t="s">
        <v>108</v>
      </c>
      <c r="AW530" s="197" t="s">
        <v>106</v>
      </c>
      <c r="AX530" s="197" t="s">
        <v>108</v>
      </c>
    </row>
    <row r="531" spans="1:64" ht="15.05" customHeight="1">
      <c r="A531" s="141"/>
      <c r="B531" s="141"/>
      <c r="C531" s="227" t="s">
        <v>105</v>
      </c>
      <c r="D531" s="430" t="s">
        <v>211</v>
      </c>
      <c r="E531" s="431"/>
      <c r="F531" s="431"/>
      <c r="G531" s="431"/>
      <c r="H531" s="431"/>
      <c r="I531" s="431"/>
      <c r="J531" s="431"/>
      <c r="K531" s="431"/>
      <c r="L531" s="432"/>
      <c r="M531" s="437"/>
      <c r="N531" s="437"/>
      <c r="O531" s="437"/>
      <c r="P531" s="437"/>
      <c r="Q531" s="437"/>
      <c r="R531" s="437"/>
      <c r="S531" s="437"/>
      <c r="T531" s="437"/>
      <c r="U531" s="437"/>
      <c r="V531" s="437"/>
      <c r="W531" s="437"/>
      <c r="X531" s="437"/>
      <c r="Y531" s="437"/>
      <c r="Z531" s="437"/>
      <c r="AA531" s="437"/>
      <c r="AB531" s="437"/>
      <c r="AC531" s="437"/>
      <c r="AD531" s="437"/>
      <c r="AG531" s="93">
        <f>M531</f>
        <v>0</v>
      </c>
      <c r="AH531" s="92">
        <f>IF(COUNTIF(P531:U531,"NA")=2,"NA",SUM(P531:U531))</f>
        <v>0</v>
      </c>
      <c r="AI531" s="92">
        <f>COUNTIF(P531:U531, "NS")</f>
        <v>0</v>
      </c>
      <c r="AJ531" s="92">
        <f>IF($AG$529 = $AH$529, 0, IF(OR(AND(AG531 = 0, AI531 &gt; 0), AND(AG531 = "NS", AH531 &gt; 0), AND(AG531 = "NS", AI531 = 0, AH531 =0), AND(AG531="NA", AH531&lt;&gt;"NA")), 1, IF(OR(AND(AG531 &gt; 0, AI531 = 2), AND(AG531 = "NS", AI531 = 2), AND(AG531 = "NS", AH531 = 0, AI531 &gt; 0), AG531 = AH531), 0, 1)))</f>
        <v>0</v>
      </c>
      <c r="AK531" s="93">
        <f>V531</f>
        <v>0</v>
      </c>
      <c r="AL531" s="92">
        <f>IF(COUNTIF(Y531:AD531,"NA")=2,"NA",SUM(Y531:AD531))</f>
        <v>0</v>
      </c>
      <c r="AM531" s="92">
        <f>COUNTIF(Y531:AD531, "NS")</f>
        <v>0</v>
      </c>
      <c r="AN531" s="92">
        <f>IF($AG$529 = $AH$529, 0, IF(OR(AND(AK531 = 0, AM531 &gt; 0), AND(AK531 = "NS", AL531 &gt; 0), AND(AK531 = "NS", AM531 = 0, AL531 =0), AND(AK531="NA", AL531&lt;&gt;"NA")), 1, IF(OR(AND(AK531 &gt; 0, AM531 = 2), AND(AK531 = "NS", AM531 = 2), AND(AK531 = "NS", AL531 = 0, AM531 &gt; 0), AK531 = AL531), 0, 1)))</f>
        <v>0</v>
      </c>
      <c r="AT531" s="117" t="s">
        <v>941</v>
      </c>
      <c r="AU531" s="98">
        <f>$S$149</f>
        <v>0</v>
      </c>
      <c r="AV531" s="98">
        <f>$Y$149</f>
        <v>0</v>
      </c>
      <c r="AW531" s="98">
        <f>$S$150</f>
        <v>0</v>
      </c>
      <c r="AX531" s="98">
        <f>$Y$150</f>
        <v>0</v>
      </c>
    </row>
    <row r="532" spans="1:64" ht="15.05" customHeight="1">
      <c r="A532" s="141"/>
      <c r="B532" s="141"/>
      <c r="C532" s="227" t="s">
        <v>107</v>
      </c>
      <c r="D532" s="430" t="s">
        <v>212</v>
      </c>
      <c r="E532" s="431"/>
      <c r="F532" s="431"/>
      <c r="G532" s="431"/>
      <c r="H532" s="431"/>
      <c r="I532" s="431"/>
      <c r="J532" s="431"/>
      <c r="K532" s="431"/>
      <c r="L532" s="432"/>
      <c r="M532" s="437"/>
      <c r="N532" s="437"/>
      <c r="O532" s="437"/>
      <c r="P532" s="437"/>
      <c r="Q532" s="437"/>
      <c r="R532" s="437"/>
      <c r="S532" s="437"/>
      <c r="T532" s="437"/>
      <c r="U532" s="437"/>
      <c r="V532" s="437"/>
      <c r="W532" s="437"/>
      <c r="X532" s="437"/>
      <c r="Y532" s="437"/>
      <c r="Z532" s="437"/>
      <c r="AA532" s="437"/>
      <c r="AB532" s="437"/>
      <c r="AC532" s="437"/>
      <c r="AD532" s="437"/>
      <c r="AG532" s="93">
        <f t="shared" ref="AG532:AG545" si="172">M532</f>
        <v>0</v>
      </c>
      <c r="AH532" s="92">
        <f t="shared" ref="AH532:AH545" si="173">IF(COUNTIF(P532:U532,"NA")=2,"NA",SUM(P532:U532))</f>
        <v>0</v>
      </c>
      <c r="AI532" s="92">
        <f t="shared" ref="AI532:AI545" si="174">COUNTIF(P532:U532, "NS")</f>
        <v>0</v>
      </c>
      <c r="AJ532" s="92">
        <f t="shared" ref="AJ532:AJ545" si="175">IF($AG$529 = $AH$529, 0, IF(OR(AND(AG532 = 0, AI532 &gt; 0), AND(AG532 = "NS", AH532 &gt; 0), AND(AG532 = "NS", AI532 = 0, AH532 =0), AND(AG532="NA", AH532&lt;&gt;"NA")), 1, IF(OR(AND(AG532 &gt; 0, AI532 = 2), AND(AG532 = "NS", AI532 = 2), AND(AG532 = "NS", AH532 = 0, AI532 &gt; 0), AG532 = AH532), 0, 1)))</f>
        <v>0</v>
      </c>
      <c r="AK532" s="93">
        <f t="shared" ref="AK532:AK545" si="176">V532</f>
        <v>0</v>
      </c>
      <c r="AL532" s="92">
        <f t="shared" ref="AL532:AL545" si="177">IF(COUNTIF(Y532:AD532,"NA")=2,"NA",SUM(Y532:AD532))</f>
        <v>0</v>
      </c>
      <c r="AM532" s="92">
        <f t="shared" ref="AM532:AM545" si="178">COUNTIF(Y532:AD532, "NS")</f>
        <v>0</v>
      </c>
      <c r="AN532" s="92">
        <f t="shared" ref="AN532:AN545" si="179">IF($AG$529 = $AH$529, 0, IF(OR(AND(AK532 = 0, AM532 &gt; 0), AND(AK532 = "NS", AL532 &gt; 0), AND(AK532 = "NS", AM532 = 0, AL532 =0), AND(AK532="NA", AL532&lt;&gt;"NA")), 1, IF(OR(AND(AK532 &gt; 0, AM532 = 2), AND(AK532 = "NS", AM532 = 2), AND(AK532 = "NS", AL532 = 0, AM532 &gt; 0), AK532 = AL532), 0, 1)))</f>
        <v>0</v>
      </c>
      <c r="AT532" s="93" t="s">
        <v>949</v>
      </c>
      <c r="AU532" s="99">
        <f>IF(AND(COUNTA(P531:R545)&lt;&gt;0,COUNTIF(P531:R545,"NA")=COUNTA(P531:R545)),"NA",SUM(P531:R545))</f>
        <v>0</v>
      </c>
      <c r="AV532" s="99">
        <f>IF(AND(COUNTA(S531:U545)&lt;&gt;0,COUNTIF(S531:U545,"NA")=COUNTA(S531:U545)),"NA",SUM(S531:U545))</f>
        <v>0</v>
      </c>
      <c r="AW532" s="99">
        <f>IF(AND(COUNTA(Y531:AA545)&lt;&gt;0,COUNTIF(Y531:AA545,"NA")=COUNTA(Y531:AA545)),"NA",SUM(Y531:AA545))</f>
        <v>0</v>
      </c>
      <c r="AX532" s="99">
        <f>IF(AND(COUNTA(AB531:AD545)&lt;&gt;0,COUNTIF(AB531:AD545,"NA")=COUNTA(AB531:AD545)),"NA",SUM(AB531:AD545))</f>
        <v>0</v>
      </c>
      <c r="AY532" s="99"/>
      <c r="AZ532" s="99"/>
      <c r="BA532" s="99"/>
      <c r="BB532" s="99"/>
      <c r="BC532" s="99"/>
      <c r="BE532" s="99"/>
      <c r="BF532" s="99"/>
      <c r="BH532" s="99"/>
      <c r="BI532" s="99"/>
    </row>
    <row r="533" spans="1:64" ht="15.05" customHeight="1">
      <c r="A533" s="141"/>
      <c r="B533" s="141"/>
      <c r="C533" s="227" t="s">
        <v>115</v>
      </c>
      <c r="D533" s="430" t="s">
        <v>213</v>
      </c>
      <c r="E533" s="431"/>
      <c r="F533" s="431"/>
      <c r="G533" s="431"/>
      <c r="H533" s="431"/>
      <c r="I533" s="431"/>
      <c r="J533" s="431"/>
      <c r="K533" s="431"/>
      <c r="L533" s="432"/>
      <c r="M533" s="437"/>
      <c r="N533" s="437"/>
      <c r="O533" s="437"/>
      <c r="P533" s="437"/>
      <c r="Q533" s="437"/>
      <c r="R533" s="437"/>
      <c r="S533" s="437"/>
      <c r="T533" s="437"/>
      <c r="U533" s="437"/>
      <c r="V533" s="437"/>
      <c r="W533" s="437"/>
      <c r="X533" s="437"/>
      <c r="Y533" s="437"/>
      <c r="Z533" s="437"/>
      <c r="AA533" s="437"/>
      <c r="AB533" s="437"/>
      <c r="AC533" s="437"/>
      <c r="AD533" s="437"/>
      <c r="AG533" s="93">
        <f t="shared" si="172"/>
        <v>0</v>
      </c>
      <c r="AH533" s="92">
        <f t="shared" si="173"/>
        <v>0</v>
      </c>
      <c r="AI533" s="92">
        <f t="shared" si="174"/>
        <v>0</v>
      </c>
      <c r="AJ533" s="92">
        <f t="shared" si="175"/>
        <v>0</v>
      </c>
      <c r="AK533" s="93">
        <f t="shared" si="176"/>
        <v>0</v>
      </c>
      <c r="AL533" s="92">
        <f t="shared" si="177"/>
        <v>0</v>
      </c>
      <c r="AM533" s="92">
        <f t="shared" si="178"/>
        <v>0</v>
      </c>
      <c r="AN533" s="92">
        <f t="shared" si="179"/>
        <v>0</v>
      </c>
      <c r="AT533" s="93" t="s">
        <v>948</v>
      </c>
      <c r="AU533" s="99">
        <f>COUNTIF(P531:R545, "NS")</f>
        <v>0</v>
      </c>
      <c r="AV533" s="99">
        <f>COUNTIF(S531:U545, "NS")</f>
        <v>0</v>
      </c>
      <c r="AW533" s="99">
        <f>COUNTIF(Y531:AA545, "NS")</f>
        <v>0</v>
      </c>
      <c r="AX533" s="99">
        <f>COUNTIF(AB531:AD545, "NS")</f>
        <v>0</v>
      </c>
      <c r="AY533" s="99"/>
      <c r="AZ533" s="99"/>
      <c r="BA533" s="99"/>
      <c r="BB533" s="99"/>
      <c r="BC533" s="99"/>
      <c r="BE533" s="99"/>
      <c r="BF533" s="99"/>
      <c r="BH533" s="99"/>
      <c r="BI533" s="99"/>
    </row>
    <row r="534" spans="1:64" ht="15.05" customHeight="1">
      <c r="A534" s="141"/>
      <c r="B534" s="141"/>
      <c r="C534" s="227" t="s">
        <v>117</v>
      </c>
      <c r="D534" s="430" t="s">
        <v>214</v>
      </c>
      <c r="E534" s="431"/>
      <c r="F534" s="431"/>
      <c r="G534" s="431"/>
      <c r="H534" s="431"/>
      <c r="I534" s="431"/>
      <c r="J534" s="431"/>
      <c r="K534" s="431"/>
      <c r="L534" s="432"/>
      <c r="M534" s="437"/>
      <c r="N534" s="437"/>
      <c r="O534" s="437"/>
      <c r="P534" s="437"/>
      <c r="Q534" s="437"/>
      <c r="R534" s="437"/>
      <c r="S534" s="437"/>
      <c r="T534" s="437"/>
      <c r="U534" s="437"/>
      <c r="V534" s="437"/>
      <c r="W534" s="437"/>
      <c r="X534" s="437"/>
      <c r="Y534" s="437"/>
      <c r="Z534" s="437"/>
      <c r="AA534" s="437"/>
      <c r="AB534" s="437"/>
      <c r="AC534" s="437"/>
      <c r="AD534" s="437"/>
      <c r="AG534" s="93">
        <f t="shared" si="172"/>
        <v>0</v>
      </c>
      <c r="AH534" s="92">
        <f t="shared" si="173"/>
        <v>0</v>
      </c>
      <c r="AI534" s="92">
        <f t="shared" si="174"/>
        <v>0</v>
      </c>
      <c r="AJ534" s="92">
        <f t="shared" si="175"/>
        <v>0</v>
      </c>
      <c r="AK534" s="93">
        <f t="shared" si="176"/>
        <v>0</v>
      </c>
      <c r="AL534" s="92">
        <f t="shared" si="177"/>
        <v>0</v>
      </c>
      <c r="AM534" s="92">
        <f t="shared" si="178"/>
        <v>0</v>
      </c>
      <c r="AN534" s="92">
        <f t="shared" si="179"/>
        <v>0</v>
      </c>
      <c r="AT534" s="93" t="s">
        <v>944</v>
      </c>
      <c r="AU534" s="118">
        <f>IF($AG$529=$AH$529, 0, IF(OR(AND(AU531 =0, AU533 &gt;0), AND(AU531 ="NS", AU532&gt;0), AND(AU531 ="NS", AU532 =0, AU533=0), AND(AU531="NA", AU532&lt;&gt;"NA"), AND(AU531&lt;&gt;"NA", AU532="NA")  ), 1, IF(OR(AND(AU533&gt;=2, AU532&lt;AU531), AND(AU531="NS", AU532=0, AU533&gt;0), AU532&gt;=AU531 ), 0, 1)))</f>
        <v>0</v>
      </c>
      <c r="AV534" s="118">
        <f t="shared" ref="AV534:AX534" si="180">IF($AG$529=$AH$529, 0, IF(OR(AND(AV531 =0, AV533 &gt;0), AND(AV531 ="NS", AV532&gt;0), AND(AV531 ="NS", AV532 =0, AV533=0), AND(AV531="NA", AV532&lt;&gt;"NA"), AND(AV531&lt;&gt;"NA", AV532="NA")  ), 1, IF(OR(AND(AV533&gt;=2, AV532&lt;AV531), AND(AV531="NS", AV532=0, AV533&gt;0), AV532&gt;=AV531 ), 0, 1)))</f>
        <v>0</v>
      </c>
      <c r="AW534" s="118">
        <f t="shared" si="180"/>
        <v>0</v>
      </c>
      <c r="AX534" s="118">
        <f t="shared" si="180"/>
        <v>0</v>
      </c>
      <c r="AY534" s="130">
        <f>SUM(AU534:AX534)</f>
        <v>0</v>
      </c>
    </row>
    <row r="535" spans="1:64" ht="15.05" customHeight="1">
      <c r="A535" s="141"/>
      <c r="B535" s="141"/>
      <c r="C535" s="227" t="s">
        <v>119</v>
      </c>
      <c r="D535" s="430" t="s">
        <v>215</v>
      </c>
      <c r="E535" s="431"/>
      <c r="F535" s="431"/>
      <c r="G535" s="431"/>
      <c r="H535" s="431"/>
      <c r="I535" s="431"/>
      <c r="J535" s="431"/>
      <c r="K535" s="431"/>
      <c r="L535" s="432"/>
      <c r="M535" s="437"/>
      <c r="N535" s="437"/>
      <c r="O535" s="437"/>
      <c r="P535" s="437"/>
      <c r="Q535" s="437"/>
      <c r="R535" s="437"/>
      <c r="S535" s="437"/>
      <c r="T535" s="437"/>
      <c r="U535" s="437"/>
      <c r="V535" s="437"/>
      <c r="W535" s="437"/>
      <c r="X535" s="437"/>
      <c r="Y535" s="437"/>
      <c r="Z535" s="437"/>
      <c r="AA535" s="437"/>
      <c r="AB535" s="437"/>
      <c r="AC535" s="437"/>
      <c r="AD535" s="437"/>
      <c r="AG535" s="93">
        <f t="shared" si="172"/>
        <v>0</v>
      </c>
      <c r="AH535" s="92">
        <f t="shared" si="173"/>
        <v>0</v>
      </c>
      <c r="AI535" s="92">
        <f t="shared" si="174"/>
        <v>0</v>
      </c>
      <c r="AJ535" s="92">
        <f t="shared" si="175"/>
        <v>0</v>
      </c>
      <c r="AK535" s="93">
        <f t="shared" si="176"/>
        <v>0</v>
      </c>
      <c r="AL535" s="92">
        <f t="shared" si="177"/>
        <v>0</v>
      </c>
      <c r="AM535" s="92">
        <f t="shared" si="178"/>
        <v>0</v>
      </c>
      <c r="AN535" s="92">
        <f t="shared" si="179"/>
        <v>0</v>
      </c>
    </row>
    <row r="536" spans="1:64" ht="15.05" customHeight="1">
      <c r="A536" s="141"/>
      <c r="B536" s="141"/>
      <c r="C536" s="227" t="s">
        <v>127</v>
      </c>
      <c r="D536" s="430" t="s">
        <v>216</v>
      </c>
      <c r="E536" s="431"/>
      <c r="F536" s="431"/>
      <c r="G536" s="431"/>
      <c r="H536" s="431"/>
      <c r="I536" s="431"/>
      <c r="J536" s="431"/>
      <c r="K536" s="431"/>
      <c r="L536" s="432"/>
      <c r="M536" s="437"/>
      <c r="N536" s="437"/>
      <c r="O536" s="437"/>
      <c r="P536" s="437"/>
      <c r="Q536" s="437"/>
      <c r="R536" s="437"/>
      <c r="S536" s="437"/>
      <c r="T536" s="437"/>
      <c r="U536" s="437"/>
      <c r="V536" s="437"/>
      <c r="W536" s="437"/>
      <c r="X536" s="437"/>
      <c r="Y536" s="437"/>
      <c r="Z536" s="437"/>
      <c r="AA536" s="437"/>
      <c r="AB536" s="437"/>
      <c r="AC536" s="437"/>
      <c r="AD536" s="437"/>
      <c r="AG536" s="93">
        <f t="shared" si="172"/>
        <v>0</v>
      </c>
      <c r="AH536" s="92">
        <f t="shared" si="173"/>
        <v>0</v>
      </c>
      <c r="AI536" s="92">
        <f t="shared" si="174"/>
        <v>0</v>
      </c>
      <c r="AJ536" s="92">
        <f t="shared" si="175"/>
        <v>0</v>
      </c>
      <c r="AK536" s="93">
        <f t="shared" si="176"/>
        <v>0</v>
      </c>
      <c r="AL536" s="92">
        <f t="shared" si="177"/>
        <v>0</v>
      </c>
      <c r="AM536" s="92">
        <f t="shared" si="178"/>
        <v>0</v>
      </c>
      <c r="AN536" s="92">
        <f t="shared" si="179"/>
        <v>0</v>
      </c>
      <c r="AT536" s="93" t="s">
        <v>993</v>
      </c>
      <c r="AU536" s="214" t="s">
        <v>994</v>
      </c>
      <c r="AV536" s="214">
        <f>COUNTA(M531:M543,M545)</f>
        <v>0</v>
      </c>
      <c r="AW536" s="214">
        <f t="shared" ref="AW536:BI536" si="181">COUNTA(N531:N543,N545)</f>
        <v>0</v>
      </c>
      <c r="AX536" s="214">
        <f t="shared" si="181"/>
        <v>0</v>
      </c>
      <c r="AY536" s="214">
        <f t="shared" si="181"/>
        <v>0</v>
      </c>
      <c r="AZ536" s="214">
        <f t="shared" si="181"/>
        <v>0</v>
      </c>
      <c r="BA536" s="214">
        <f t="shared" si="181"/>
        <v>0</v>
      </c>
      <c r="BB536" s="214">
        <f t="shared" si="181"/>
        <v>0</v>
      </c>
      <c r="BC536" s="214">
        <f t="shared" si="181"/>
        <v>0</v>
      </c>
      <c r="BD536" s="214">
        <f t="shared" si="181"/>
        <v>0</v>
      </c>
      <c r="BE536" s="214">
        <f t="shared" si="181"/>
        <v>0</v>
      </c>
      <c r="BF536" s="214">
        <f t="shared" si="181"/>
        <v>0</v>
      </c>
      <c r="BG536" s="214">
        <f t="shared" si="181"/>
        <v>0</v>
      </c>
      <c r="BH536" s="214">
        <f t="shared" si="181"/>
        <v>0</v>
      </c>
      <c r="BI536" s="214">
        <f t="shared" si="181"/>
        <v>0</v>
      </c>
      <c r="BJ536" s="214">
        <f t="shared" ref="BJ536" si="182">COUNTA(AA531:AA543,AA545)</f>
        <v>0</v>
      </c>
      <c r="BK536" s="214">
        <f t="shared" ref="BK536" si="183">COUNTA(AB531:AB543,AB545)</f>
        <v>0</v>
      </c>
    </row>
    <row r="537" spans="1:64" ht="15.05" customHeight="1">
      <c r="A537" s="141"/>
      <c r="B537" s="141"/>
      <c r="C537" s="227" t="s">
        <v>129</v>
      </c>
      <c r="D537" s="430" t="s">
        <v>217</v>
      </c>
      <c r="E537" s="431"/>
      <c r="F537" s="431"/>
      <c r="G537" s="431"/>
      <c r="H537" s="431"/>
      <c r="I537" s="431"/>
      <c r="J537" s="431"/>
      <c r="K537" s="431"/>
      <c r="L537" s="432"/>
      <c r="M537" s="437"/>
      <c r="N537" s="437"/>
      <c r="O537" s="437"/>
      <c r="P537" s="437"/>
      <c r="Q537" s="437"/>
      <c r="R537" s="437"/>
      <c r="S537" s="437"/>
      <c r="T537" s="437"/>
      <c r="U537" s="437"/>
      <c r="V537" s="437"/>
      <c r="W537" s="437"/>
      <c r="X537" s="437"/>
      <c r="Y537" s="437"/>
      <c r="Z537" s="437"/>
      <c r="AA537" s="437"/>
      <c r="AB537" s="437"/>
      <c r="AC537" s="437"/>
      <c r="AD537" s="437"/>
      <c r="AG537" s="93">
        <f t="shared" si="172"/>
        <v>0</v>
      </c>
      <c r="AH537" s="92">
        <f t="shared" si="173"/>
        <v>0</v>
      </c>
      <c r="AI537" s="92">
        <f t="shared" si="174"/>
        <v>0</v>
      </c>
      <c r="AJ537" s="92">
        <f t="shared" si="175"/>
        <v>0</v>
      </c>
      <c r="AK537" s="93">
        <f t="shared" si="176"/>
        <v>0</v>
      </c>
      <c r="AL537" s="92">
        <f t="shared" si="177"/>
        <v>0</v>
      </c>
      <c r="AM537" s="92">
        <f t="shared" si="178"/>
        <v>0</v>
      </c>
      <c r="AN537" s="92">
        <f t="shared" si="179"/>
        <v>0</v>
      </c>
      <c r="AU537" s="214" t="s">
        <v>995</v>
      </c>
      <c r="AV537" s="215">
        <f>SUM(M531:M543,M545)</f>
        <v>0</v>
      </c>
      <c r="AW537" s="215">
        <f t="shared" ref="AW537:BI537" si="184">SUM(N531:N543,N545)</f>
        <v>0</v>
      </c>
      <c r="AX537" s="215">
        <f t="shared" si="184"/>
        <v>0</v>
      </c>
      <c r="AY537" s="215">
        <f t="shared" si="184"/>
        <v>0</v>
      </c>
      <c r="AZ537" s="215">
        <f t="shared" si="184"/>
        <v>0</v>
      </c>
      <c r="BA537" s="215">
        <f t="shared" si="184"/>
        <v>0</v>
      </c>
      <c r="BB537" s="215">
        <f t="shared" si="184"/>
        <v>0</v>
      </c>
      <c r="BC537" s="215">
        <f t="shared" si="184"/>
        <v>0</v>
      </c>
      <c r="BD537" s="215">
        <f t="shared" si="184"/>
        <v>0</v>
      </c>
      <c r="BE537" s="215">
        <f t="shared" si="184"/>
        <v>0</v>
      </c>
      <c r="BF537" s="215">
        <f t="shared" si="184"/>
        <v>0</v>
      </c>
      <c r="BG537" s="215">
        <f t="shared" si="184"/>
        <v>0</v>
      </c>
      <c r="BH537" s="215">
        <f t="shared" si="184"/>
        <v>0</v>
      </c>
      <c r="BI537" s="215">
        <f t="shared" si="184"/>
        <v>0</v>
      </c>
      <c r="BJ537" s="215">
        <f t="shared" ref="BJ537" si="185">SUM(AA531:AA543,AA545)</f>
        <v>0</v>
      </c>
      <c r="BK537" s="215">
        <f t="shared" ref="BK537" si="186">SUM(AB531:AB543,AB545)</f>
        <v>0</v>
      </c>
    </row>
    <row r="538" spans="1:64" ht="15.05" customHeight="1">
      <c r="A538" s="141"/>
      <c r="B538" s="141"/>
      <c r="C538" s="227" t="s">
        <v>131</v>
      </c>
      <c r="D538" s="430" t="s">
        <v>218</v>
      </c>
      <c r="E538" s="431"/>
      <c r="F538" s="431"/>
      <c r="G538" s="431"/>
      <c r="H538" s="431"/>
      <c r="I538" s="431"/>
      <c r="J538" s="431"/>
      <c r="K538" s="431"/>
      <c r="L538" s="432"/>
      <c r="M538" s="437"/>
      <c r="N538" s="437"/>
      <c r="O538" s="437"/>
      <c r="P538" s="437"/>
      <c r="Q538" s="437"/>
      <c r="R538" s="437"/>
      <c r="S538" s="437"/>
      <c r="T538" s="437"/>
      <c r="U538" s="437"/>
      <c r="V538" s="437"/>
      <c r="W538" s="437"/>
      <c r="X538" s="437"/>
      <c r="Y538" s="437"/>
      <c r="Z538" s="437"/>
      <c r="AA538" s="437"/>
      <c r="AB538" s="437"/>
      <c r="AC538" s="437"/>
      <c r="AD538" s="437"/>
      <c r="AG538" s="93">
        <f t="shared" si="172"/>
        <v>0</v>
      </c>
      <c r="AH538" s="92">
        <f t="shared" si="173"/>
        <v>0</v>
      </c>
      <c r="AI538" s="92">
        <f t="shared" si="174"/>
        <v>0</v>
      </c>
      <c r="AJ538" s="92">
        <f t="shared" si="175"/>
        <v>0</v>
      </c>
      <c r="AK538" s="93">
        <f t="shared" si="176"/>
        <v>0</v>
      </c>
      <c r="AL538" s="92">
        <f t="shared" si="177"/>
        <v>0</v>
      </c>
      <c r="AM538" s="92">
        <f t="shared" si="178"/>
        <v>0</v>
      </c>
      <c r="AN538" s="92">
        <f t="shared" si="179"/>
        <v>0</v>
      </c>
      <c r="AU538" s="214" t="s">
        <v>996</v>
      </c>
      <c r="AV538" s="214">
        <f>COUNTIF(M531:M543,"ns")+COUNTIF(M545,"ns")</f>
        <v>0</v>
      </c>
      <c r="AW538" s="214">
        <f t="shared" ref="AW538:BI538" si="187">COUNTIF(N531:N543,"ns")+COUNTIF(N545,"ns")</f>
        <v>0</v>
      </c>
      <c r="AX538" s="214">
        <f t="shared" si="187"/>
        <v>0</v>
      </c>
      <c r="AY538" s="214">
        <f t="shared" si="187"/>
        <v>0</v>
      </c>
      <c r="AZ538" s="214">
        <f t="shared" si="187"/>
        <v>0</v>
      </c>
      <c r="BA538" s="214">
        <f t="shared" si="187"/>
        <v>0</v>
      </c>
      <c r="BB538" s="214">
        <f t="shared" si="187"/>
        <v>0</v>
      </c>
      <c r="BC538" s="214">
        <f t="shared" si="187"/>
        <v>0</v>
      </c>
      <c r="BD538" s="214">
        <f t="shared" si="187"/>
        <v>0</v>
      </c>
      <c r="BE538" s="214">
        <f t="shared" si="187"/>
        <v>0</v>
      </c>
      <c r="BF538" s="214">
        <f t="shared" si="187"/>
        <v>0</v>
      </c>
      <c r="BG538" s="214">
        <f t="shared" si="187"/>
        <v>0</v>
      </c>
      <c r="BH538" s="214">
        <f>COUNTIF(Y531:Y543,"ns")+COUNTIF(Y545,"ns")</f>
        <v>0</v>
      </c>
      <c r="BI538" s="214">
        <f t="shared" si="187"/>
        <v>0</v>
      </c>
      <c r="BJ538" s="214">
        <f t="shared" ref="BJ538" si="188">COUNTIF(AA531:AA543,"ns")+COUNTIF(AA545,"ns")</f>
        <v>0</v>
      </c>
      <c r="BK538" s="214">
        <f t="shared" ref="BK538" si="189">COUNTIF(AB531:AB543,"ns")+COUNTIF(AB545,"ns")</f>
        <v>0</v>
      </c>
    </row>
    <row r="539" spans="1:64" ht="15.05" customHeight="1">
      <c r="A539" s="141"/>
      <c r="B539" s="141"/>
      <c r="C539" s="227" t="s">
        <v>133</v>
      </c>
      <c r="D539" s="430" t="s">
        <v>219</v>
      </c>
      <c r="E539" s="431"/>
      <c r="F539" s="431"/>
      <c r="G539" s="431"/>
      <c r="H539" s="431"/>
      <c r="I539" s="431"/>
      <c r="J539" s="431"/>
      <c r="K539" s="431"/>
      <c r="L539" s="432"/>
      <c r="M539" s="437"/>
      <c r="N539" s="437"/>
      <c r="O539" s="437"/>
      <c r="P539" s="437"/>
      <c r="Q539" s="437"/>
      <c r="R539" s="437"/>
      <c r="S539" s="437"/>
      <c r="T539" s="437"/>
      <c r="U539" s="437"/>
      <c r="V539" s="437"/>
      <c r="W539" s="437"/>
      <c r="X539" s="437"/>
      <c r="Y539" s="437"/>
      <c r="Z539" s="437"/>
      <c r="AA539" s="437"/>
      <c r="AB539" s="437"/>
      <c r="AC539" s="437"/>
      <c r="AD539" s="437"/>
      <c r="AG539" s="93">
        <f t="shared" si="172"/>
        <v>0</v>
      </c>
      <c r="AH539" s="92">
        <f t="shared" si="173"/>
        <v>0</v>
      </c>
      <c r="AI539" s="92">
        <f t="shared" si="174"/>
        <v>0</v>
      </c>
      <c r="AJ539" s="92">
        <f t="shared" si="175"/>
        <v>0</v>
      </c>
      <c r="AK539" s="93">
        <f t="shared" si="176"/>
        <v>0</v>
      </c>
      <c r="AL539" s="92">
        <f t="shared" si="177"/>
        <v>0</v>
      </c>
      <c r="AM539" s="92">
        <f t="shared" si="178"/>
        <v>0</v>
      </c>
      <c r="AN539" s="92">
        <f t="shared" si="179"/>
        <v>0</v>
      </c>
      <c r="AU539" s="214" t="s">
        <v>997</v>
      </c>
      <c r="AV539" s="214">
        <f>COUNTIF(M531:M543,0)+COUNTIF(M545,0)</f>
        <v>0</v>
      </c>
      <c r="AW539" s="214">
        <f t="shared" ref="AW539:BI539" si="190">COUNTIF(N531:N543,0)+COUNTIF(N545,0)</f>
        <v>0</v>
      </c>
      <c r="AX539" s="214">
        <f t="shared" si="190"/>
        <v>0</v>
      </c>
      <c r="AY539" s="214">
        <f t="shared" si="190"/>
        <v>0</v>
      </c>
      <c r="AZ539" s="214">
        <f t="shared" si="190"/>
        <v>0</v>
      </c>
      <c r="BA539" s="214">
        <f t="shared" si="190"/>
        <v>0</v>
      </c>
      <c r="BB539" s="214">
        <f t="shared" si="190"/>
        <v>0</v>
      </c>
      <c r="BC539" s="214">
        <f t="shared" si="190"/>
        <v>0</v>
      </c>
      <c r="BD539" s="214">
        <f t="shared" si="190"/>
        <v>0</v>
      </c>
      <c r="BE539" s="214">
        <f t="shared" si="190"/>
        <v>0</v>
      </c>
      <c r="BF539" s="214">
        <f t="shared" si="190"/>
        <v>0</v>
      </c>
      <c r="BG539" s="214">
        <f t="shared" si="190"/>
        <v>0</v>
      </c>
      <c r="BH539" s="214">
        <f t="shared" si="190"/>
        <v>0</v>
      </c>
      <c r="BI539" s="214">
        <f t="shared" si="190"/>
        <v>0</v>
      </c>
      <c r="BJ539" s="214">
        <f t="shared" ref="BJ539" si="191">COUNTIF(AA531:AA543,0)+COUNTIF(AA545,0)</f>
        <v>0</v>
      </c>
      <c r="BK539" s="214">
        <f t="shared" ref="BK539" si="192">COUNTIF(AB531:AB543,0)+COUNTIF(AB545,0)</f>
        <v>0</v>
      </c>
    </row>
    <row r="540" spans="1:64" ht="15.05" customHeight="1">
      <c r="A540" s="141"/>
      <c r="B540" s="141"/>
      <c r="C540" s="227" t="s">
        <v>156</v>
      </c>
      <c r="D540" s="430" t="s">
        <v>220</v>
      </c>
      <c r="E540" s="431"/>
      <c r="F540" s="431"/>
      <c r="G540" s="431"/>
      <c r="H540" s="431"/>
      <c r="I540" s="431"/>
      <c r="J540" s="431"/>
      <c r="K540" s="431"/>
      <c r="L540" s="432"/>
      <c r="M540" s="437"/>
      <c r="N540" s="437"/>
      <c r="O540" s="437"/>
      <c r="P540" s="437"/>
      <c r="Q540" s="437"/>
      <c r="R540" s="437"/>
      <c r="S540" s="437"/>
      <c r="T540" s="437"/>
      <c r="U540" s="437"/>
      <c r="V540" s="437"/>
      <c r="W540" s="437"/>
      <c r="X540" s="437"/>
      <c r="Y540" s="437"/>
      <c r="Z540" s="437"/>
      <c r="AA540" s="437"/>
      <c r="AB540" s="437"/>
      <c r="AC540" s="437"/>
      <c r="AD540" s="437"/>
      <c r="AG540" s="93">
        <f t="shared" si="172"/>
        <v>0</v>
      </c>
      <c r="AH540" s="92">
        <f t="shared" si="173"/>
        <v>0</v>
      </c>
      <c r="AI540" s="92">
        <f t="shared" si="174"/>
        <v>0</v>
      </c>
      <c r="AJ540" s="92">
        <f t="shared" si="175"/>
        <v>0</v>
      </c>
      <c r="AK540" s="93">
        <f t="shared" si="176"/>
        <v>0</v>
      </c>
      <c r="AL540" s="92">
        <f t="shared" si="177"/>
        <v>0</v>
      </c>
      <c r="AM540" s="92">
        <f t="shared" si="178"/>
        <v>0</v>
      </c>
      <c r="AN540" s="92">
        <f t="shared" si="179"/>
        <v>0</v>
      </c>
      <c r="AU540" s="214" t="s">
        <v>998</v>
      </c>
      <c r="AV540" s="215">
        <f>M544</f>
        <v>0</v>
      </c>
      <c r="AW540" s="215">
        <f t="shared" ref="AW540:BI540" si="193">N544</f>
        <v>0</v>
      </c>
      <c r="AX540" s="215">
        <f t="shared" si="193"/>
        <v>0</v>
      </c>
      <c r="AY540" s="215">
        <f t="shared" si="193"/>
        <v>0</v>
      </c>
      <c r="AZ540" s="215">
        <f t="shared" si="193"/>
        <v>0</v>
      </c>
      <c r="BA540" s="215">
        <f t="shared" si="193"/>
        <v>0</v>
      </c>
      <c r="BB540" s="215">
        <f t="shared" si="193"/>
        <v>0</v>
      </c>
      <c r="BC540" s="215">
        <f t="shared" si="193"/>
        <v>0</v>
      </c>
      <c r="BD540" s="215">
        <f t="shared" si="193"/>
        <v>0</v>
      </c>
      <c r="BE540" s="215">
        <f t="shared" si="193"/>
        <v>0</v>
      </c>
      <c r="BF540" s="215">
        <f t="shared" si="193"/>
        <v>0</v>
      </c>
      <c r="BG540" s="215">
        <f t="shared" si="193"/>
        <v>0</v>
      </c>
      <c r="BH540" s="215">
        <f t="shared" si="193"/>
        <v>0</v>
      </c>
      <c r="BI540" s="215">
        <f t="shared" si="193"/>
        <v>0</v>
      </c>
      <c r="BJ540" s="215">
        <f t="shared" ref="BJ540" si="194">AA544</f>
        <v>0</v>
      </c>
      <c r="BK540" s="215">
        <f t="shared" ref="BK540" si="195">AB544</f>
        <v>0</v>
      </c>
    </row>
    <row r="541" spans="1:64" ht="15.05" customHeight="1">
      <c r="A541" s="141"/>
      <c r="B541" s="141"/>
      <c r="C541" s="227" t="s">
        <v>158</v>
      </c>
      <c r="D541" s="430" t="s">
        <v>221</v>
      </c>
      <c r="E541" s="431"/>
      <c r="F541" s="431"/>
      <c r="G541" s="431"/>
      <c r="H541" s="431"/>
      <c r="I541" s="431"/>
      <c r="J541" s="431"/>
      <c r="K541" s="431"/>
      <c r="L541" s="432"/>
      <c r="M541" s="437"/>
      <c r="N541" s="437"/>
      <c r="O541" s="437"/>
      <c r="P541" s="437"/>
      <c r="Q541" s="437"/>
      <c r="R541" s="437"/>
      <c r="S541" s="437"/>
      <c r="T541" s="437"/>
      <c r="U541" s="437"/>
      <c r="V541" s="437"/>
      <c r="W541" s="437"/>
      <c r="X541" s="437"/>
      <c r="Y541" s="437"/>
      <c r="Z541" s="437"/>
      <c r="AA541" s="437"/>
      <c r="AB541" s="437"/>
      <c r="AC541" s="437"/>
      <c r="AD541" s="437"/>
      <c r="AG541" s="93">
        <f t="shared" si="172"/>
        <v>0</v>
      </c>
      <c r="AH541" s="92">
        <f t="shared" si="173"/>
        <v>0</v>
      </c>
      <c r="AI541" s="92">
        <f t="shared" si="174"/>
        <v>0</v>
      </c>
      <c r="AJ541" s="92">
        <f t="shared" si="175"/>
        <v>0</v>
      </c>
      <c r="AK541" s="93">
        <f t="shared" si="176"/>
        <v>0</v>
      </c>
      <c r="AL541" s="92">
        <f t="shared" si="177"/>
        <v>0</v>
      </c>
      <c r="AM541" s="92">
        <f t="shared" si="178"/>
        <v>0</v>
      </c>
      <c r="AN541" s="92">
        <f t="shared" si="179"/>
        <v>0</v>
      </c>
      <c r="AU541" s="214" t="s">
        <v>999</v>
      </c>
      <c r="AV541" s="216">
        <f>IF(OR($AG$529=$AH$529,SUM(AV536:AV540)=0),0,IF(AND(OR(AV536=0,AV536=1),AV540&gt;=0),1,IF(AV536=2,IF(AV540=0,0,IF(AND(AV540&gt;0,AV539=0,OR(AV537&gt;0,AV538&gt;0)),0,1)),IF(AV536&gt;2,IF(AV540=0,0,IF(AND(AV540&gt;0,(AV536-AV539)&gt;=2,OR(AV537&gt;0,AV538&gt;0)),0,1))))))</f>
        <v>0</v>
      </c>
      <c r="AW541" s="216">
        <f t="shared" ref="AW541:BI541" si="196">IF(OR($AG$529=$AH$529,SUM(AW536:AW540)=0),0,IF(AND(OR(AW536=0,AW536=1),AW540&gt;=0),1,IF(AW536=2,IF(AW540=0,0,IF(AND(AW540&gt;0,AW539=0,OR(AW537&gt;0,AW538&gt;0)),0,1)),IF(AW536&gt;2,IF(AW540=0,0,IF(AND(AW540&gt;0,(AW536-AW539)&gt;=2,OR(AW537&gt;0,AW538&gt;0)),0,1))))))</f>
        <v>0</v>
      </c>
      <c r="AX541" s="216">
        <f t="shared" si="196"/>
        <v>0</v>
      </c>
      <c r="AY541" s="216">
        <f t="shared" si="196"/>
        <v>0</v>
      </c>
      <c r="AZ541" s="216">
        <f t="shared" si="196"/>
        <v>0</v>
      </c>
      <c r="BA541" s="216">
        <f t="shared" si="196"/>
        <v>0</v>
      </c>
      <c r="BB541" s="216">
        <f t="shared" si="196"/>
        <v>0</v>
      </c>
      <c r="BC541" s="216">
        <f t="shared" si="196"/>
        <v>0</v>
      </c>
      <c r="BD541" s="216">
        <f t="shared" si="196"/>
        <v>0</v>
      </c>
      <c r="BE541" s="216">
        <f t="shared" si="196"/>
        <v>0</v>
      </c>
      <c r="BF541" s="216">
        <f t="shared" si="196"/>
        <v>0</v>
      </c>
      <c r="BG541" s="216">
        <f t="shared" si="196"/>
        <v>0</v>
      </c>
      <c r="BH541" s="216">
        <f t="shared" si="196"/>
        <v>0</v>
      </c>
      <c r="BI541" s="216">
        <f t="shared" si="196"/>
        <v>0</v>
      </c>
      <c r="BJ541" s="216">
        <f t="shared" ref="BJ541" si="197">IF(OR($AG$529=$AH$529,SUM(BJ536:BJ540)=0),0,IF(AND(OR(BJ536=0,BJ536=1),BJ540&gt;=0),1,IF(BJ536=2,IF(BJ540=0,0,IF(AND(BJ540&gt;0,BJ539=0,OR(BJ537&gt;0,BJ538&gt;0)),0,1)),IF(BJ536&gt;2,IF(BJ540=0,0,IF(AND(BJ540&gt;0,(BJ536-BJ539)&gt;=2,OR(BJ537&gt;0,BJ538&gt;0)),0,1))))))</f>
        <v>0</v>
      </c>
      <c r="BK541" s="216">
        <f t="shared" ref="BK541" si="198">IF(OR($AG$529=$AH$529,SUM(BK536:BK540)=0),0,IF(AND(OR(BK536=0,BK536=1),BK540&gt;=0),1,IF(BK536=2,IF(BK540=0,0,IF(AND(BK540&gt;0,BK539=0,OR(BK537&gt;0,BK538&gt;0)),0,1)),IF(BK536&gt;2,IF(BK540=0,0,IF(AND(BK540&gt;0,(BK536-BK539)&gt;=2,OR(BK537&gt;0,BK538&gt;0)),0,1))))))</f>
        <v>0</v>
      </c>
      <c r="BL541" s="217">
        <f>SUM(AV541:BK541)</f>
        <v>0</v>
      </c>
    </row>
    <row r="542" spans="1:64" ht="15.05" customHeight="1">
      <c r="A542" s="141"/>
      <c r="B542" s="141"/>
      <c r="C542" s="227" t="s">
        <v>160</v>
      </c>
      <c r="D542" s="430" t="s">
        <v>222</v>
      </c>
      <c r="E542" s="431"/>
      <c r="F542" s="431"/>
      <c r="G542" s="431"/>
      <c r="H542" s="431"/>
      <c r="I542" s="431"/>
      <c r="J542" s="431"/>
      <c r="K542" s="431"/>
      <c r="L542" s="432"/>
      <c r="M542" s="437"/>
      <c r="N542" s="437"/>
      <c r="O542" s="437"/>
      <c r="P542" s="437"/>
      <c r="Q542" s="437"/>
      <c r="R542" s="437"/>
      <c r="S542" s="437"/>
      <c r="T542" s="437"/>
      <c r="U542" s="437"/>
      <c r="V542" s="437"/>
      <c r="W542" s="437"/>
      <c r="X542" s="437"/>
      <c r="Y542" s="437"/>
      <c r="Z542" s="437"/>
      <c r="AA542" s="437"/>
      <c r="AB542" s="437"/>
      <c r="AC542" s="437"/>
      <c r="AD542" s="437"/>
      <c r="AG542" s="93">
        <f t="shared" si="172"/>
        <v>0</v>
      </c>
      <c r="AH542" s="92">
        <f t="shared" si="173"/>
        <v>0</v>
      </c>
      <c r="AI542" s="92">
        <f t="shared" si="174"/>
        <v>0</v>
      </c>
      <c r="AJ542" s="92">
        <f t="shared" si="175"/>
        <v>0</v>
      </c>
      <c r="AK542" s="93">
        <f t="shared" si="176"/>
        <v>0</v>
      </c>
      <c r="AL542" s="92">
        <f t="shared" si="177"/>
        <v>0</v>
      </c>
      <c r="AM542" s="92">
        <f t="shared" si="178"/>
        <v>0</v>
      </c>
      <c r="AN542" s="92">
        <f t="shared" si="179"/>
        <v>0</v>
      </c>
    </row>
    <row r="543" spans="1:64" ht="15.05" customHeight="1">
      <c r="A543" s="187"/>
      <c r="B543" s="141"/>
      <c r="C543" s="227" t="s">
        <v>162</v>
      </c>
      <c r="D543" s="430" t="s">
        <v>563</v>
      </c>
      <c r="E543" s="431"/>
      <c r="F543" s="431"/>
      <c r="G543" s="431"/>
      <c r="H543" s="431"/>
      <c r="I543" s="431"/>
      <c r="J543" s="431"/>
      <c r="K543" s="431"/>
      <c r="L543" s="432"/>
      <c r="M543" s="437"/>
      <c r="N543" s="437"/>
      <c r="O543" s="437"/>
      <c r="P543" s="437"/>
      <c r="Q543" s="437"/>
      <c r="R543" s="437"/>
      <c r="S543" s="437"/>
      <c r="T543" s="437"/>
      <c r="U543" s="437"/>
      <c r="V543" s="437"/>
      <c r="W543" s="437"/>
      <c r="X543" s="437"/>
      <c r="Y543" s="437"/>
      <c r="Z543" s="437"/>
      <c r="AA543" s="437"/>
      <c r="AB543" s="437"/>
      <c r="AC543" s="437"/>
      <c r="AD543" s="437"/>
      <c r="AG543" s="93">
        <f t="shared" si="172"/>
        <v>0</v>
      </c>
      <c r="AH543" s="92">
        <f t="shared" si="173"/>
        <v>0</v>
      </c>
      <c r="AI543" s="92">
        <f t="shared" si="174"/>
        <v>0</v>
      </c>
      <c r="AJ543" s="92">
        <f t="shared" si="175"/>
        <v>0</v>
      </c>
      <c r="AK543" s="93">
        <f t="shared" si="176"/>
        <v>0</v>
      </c>
      <c r="AL543" s="92">
        <f t="shared" si="177"/>
        <v>0</v>
      </c>
      <c r="AM543" s="92">
        <f t="shared" si="178"/>
        <v>0</v>
      </c>
      <c r="AN543" s="92">
        <f t="shared" si="179"/>
        <v>0</v>
      </c>
    </row>
    <row r="544" spans="1:64" ht="15.05" customHeight="1">
      <c r="A544" s="187"/>
      <c r="B544" s="141"/>
      <c r="C544" s="227" t="s">
        <v>164</v>
      </c>
      <c r="D544" s="430" t="s">
        <v>224</v>
      </c>
      <c r="E544" s="431"/>
      <c r="F544" s="431"/>
      <c r="G544" s="431"/>
      <c r="H544" s="431"/>
      <c r="I544" s="431"/>
      <c r="J544" s="431"/>
      <c r="K544" s="431"/>
      <c r="L544" s="432"/>
      <c r="M544" s="437"/>
      <c r="N544" s="437"/>
      <c r="O544" s="437"/>
      <c r="P544" s="437"/>
      <c r="Q544" s="437"/>
      <c r="R544" s="437"/>
      <c r="S544" s="437"/>
      <c r="T544" s="437"/>
      <c r="U544" s="437"/>
      <c r="V544" s="437"/>
      <c r="W544" s="437"/>
      <c r="X544" s="437"/>
      <c r="Y544" s="437"/>
      <c r="Z544" s="437"/>
      <c r="AA544" s="437"/>
      <c r="AB544" s="437"/>
      <c r="AC544" s="437"/>
      <c r="AD544" s="437"/>
      <c r="AG544" s="93">
        <f t="shared" si="172"/>
        <v>0</v>
      </c>
      <c r="AH544" s="92">
        <f t="shared" si="173"/>
        <v>0</v>
      </c>
      <c r="AI544" s="92">
        <f t="shared" si="174"/>
        <v>0</v>
      </c>
      <c r="AJ544" s="92">
        <f t="shared" si="175"/>
        <v>0</v>
      </c>
      <c r="AK544" s="93">
        <f t="shared" si="176"/>
        <v>0</v>
      </c>
      <c r="AL544" s="92">
        <f t="shared" si="177"/>
        <v>0</v>
      </c>
      <c r="AM544" s="92">
        <f t="shared" si="178"/>
        <v>0</v>
      </c>
      <c r="AN544" s="92">
        <f t="shared" si="179"/>
        <v>0</v>
      </c>
    </row>
    <row r="545" spans="1:40" ht="15.05" customHeight="1">
      <c r="A545" s="187"/>
      <c r="B545" s="141"/>
      <c r="C545" s="227" t="s">
        <v>166</v>
      </c>
      <c r="D545" s="430" t="s">
        <v>223</v>
      </c>
      <c r="E545" s="431"/>
      <c r="F545" s="431"/>
      <c r="G545" s="431"/>
      <c r="H545" s="431"/>
      <c r="I545" s="431"/>
      <c r="J545" s="431"/>
      <c r="K545" s="431"/>
      <c r="L545" s="432"/>
      <c r="M545" s="437"/>
      <c r="N545" s="437"/>
      <c r="O545" s="437"/>
      <c r="P545" s="437"/>
      <c r="Q545" s="437"/>
      <c r="R545" s="437"/>
      <c r="S545" s="437"/>
      <c r="T545" s="437"/>
      <c r="U545" s="437"/>
      <c r="V545" s="437"/>
      <c r="W545" s="437"/>
      <c r="X545" s="437"/>
      <c r="Y545" s="437"/>
      <c r="Z545" s="437"/>
      <c r="AA545" s="437"/>
      <c r="AB545" s="437"/>
      <c r="AC545" s="437"/>
      <c r="AD545" s="437"/>
      <c r="AG545" s="93">
        <f t="shared" si="172"/>
        <v>0</v>
      </c>
      <c r="AH545" s="92">
        <f t="shared" si="173"/>
        <v>0</v>
      </c>
      <c r="AI545" s="92">
        <f t="shared" si="174"/>
        <v>0</v>
      </c>
      <c r="AJ545" s="92">
        <f t="shared" si="175"/>
        <v>0</v>
      </c>
      <c r="AK545" s="93">
        <f t="shared" si="176"/>
        <v>0</v>
      </c>
      <c r="AL545" s="92">
        <f t="shared" si="177"/>
        <v>0</v>
      </c>
      <c r="AM545" s="92">
        <f t="shared" si="178"/>
        <v>0</v>
      </c>
      <c r="AN545" s="92">
        <f t="shared" si="179"/>
        <v>0</v>
      </c>
    </row>
    <row r="546" spans="1:40" ht="15.05" customHeight="1">
      <c r="A546" s="187"/>
      <c r="B546" s="141"/>
      <c r="C546" s="228"/>
      <c r="D546" s="228"/>
      <c r="E546" s="228"/>
      <c r="F546" s="228"/>
      <c r="G546" s="228"/>
      <c r="H546" s="228"/>
      <c r="I546" s="228"/>
      <c r="J546" s="228"/>
      <c r="K546" s="228"/>
      <c r="L546" s="27" t="s">
        <v>109</v>
      </c>
      <c r="M546" s="369">
        <f t="shared" ref="M546:AB546" si="199">IF(AND(SUM(M531:M545)=0,COUNTIF(M531:M545,"NS")&gt;0),"NS",
IF(AND(SUM(M531:M545)=0,COUNTIF(M531:M545,0)&gt;0),0,
IF(AND(SUM(M531:M545)=0,COUNTIF(M531:M545,"NA")&gt;0),"NA",
SUM(M531:M545))))</f>
        <v>0</v>
      </c>
      <c r="N546" s="369"/>
      <c r="O546" s="369"/>
      <c r="P546" s="369">
        <f t="shared" si="199"/>
        <v>0</v>
      </c>
      <c r="Q546" s="369"/>
      <c r="R546" s="369"/>
      <c r="S546" s="369">
        <f t="shared" si="199"/>
        <v>0</v>
      </c>
      <c r="T546" s="369"/>
      <c r="U546" s="369"/>
      <c r="V546" s="369">
        <f t="shared" si="199"/>
        <v>0</v>
      </c>
      <c r="W546" s="369"/>
      <c r="X546" s="369"/>
      <c r="Y546" s="369">
        <f t="shared" si="199"/>
        <v>0</v>
      </c>
      <c r="Z546" s="369"/>
      <c r="AA546" s="369"/>
      <c r="AB546" s="369">
        <f t="shared" si="199"/>
        <v>0</v>
      </c>
      <c r="AC546" s="369"/>
      <c r="AD546" s="369"/>
      <c r="AJ546" s="202">
        <f>SUM(AJ531:AJ545)</f>
        <v>0</v>
      </c>
      <c r="AN546" s="202">
        <f>SUM(AN531:AN545)</f>
        <v>0</v>
      </c>
    </row>
    <row r="547" spans="1:40" ht="15.05" customHeight="1">
      <c r="A547" s="187"/>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c r="AB547" s="141"/>
      <c r="AC547" s="141"/>
      <c r="AD547" s="141"/>
      <c r="AG547" s="93" t="s">
        <v>954</v>
      </c>
      <c r="AJ547" s="109">
        <f>SUM(AJ546,AN546)</f>
        <v>0</v>
      </c>
    </row>
    <row r="548" spans="1:40" ht="45.2" customHeight="1">
      <c r="A548" s="187"/>
      <c r="B548" s="141"/>
      <c r="C548" s="592" t="s">
        <v>564</v>
      </c>
      <c r="D548" s="593"/>
      <c r="E548" s="593"/>
      <c r="F548" s="594"/>
      <c r="G548" s="594"/>
      <c r="H548" s="594"/>
      <c r="I548" s="594"/>
      <c r="J548" s="594"/>
      <c r="K548" s="594"/>
      <c r="L548" s="594"/>
      <c r="M548" s="594"/>
      <c r="N548" s="594"/>
      <c r="O548" s="594"/>
      <c r="P548" s="594"/>
      <c r="Q548" s="594"/>
      <c r="R548" s="594"/>
      <c r="S548" s="594"/>
      <c r="T548" s="594"/>
      <c r="U548" s="594"/>
      <c r="V548" s="594"/>
      <c r="W548" s="594"/>
      <c r="X548" s="594"/>
      <c r="Y548" s="594"/>
      <c r="Z548" s="594"/>
      <c r="AA548" s="594"/>
      <c r="AB548" s="594"/>
      <c r="AC548" s="594"/>
      <c r="AD548" s="594"/>
      <c r="AG548" s="93">
        <f>IF(AG529=AH529,0,IF(OR(AND(F548="",COUNTIF(M543:AD543,"NA")&lt;&gt;6),AND(F548&lt;&gt;"",COUNTIF(M543:AD543,"NA")=6)),1,0))</f>
        <v>0</v>
      </c>
    </row>
    <row r="549" spans="1:40" ht="15.05" customHeight="1">
      <c r="A549" s="105"/>
    </row>
    <row r="550" spans="1:40" ht="24.05" customHeight="1">
      <c r="A550" s="105"/>
      <c r="C550" s="423" t="s">
        <v>187</v>
      </c>
      <c r="D550" s="423"/>
      <c r="E550" s="423"/>
      <c r="F550" s="423"/>
      <c r="G550" s="423"/>
      <c r="H550" s="423"/>
      <c r="I550" s="423"/>
      <c r="J550" s="423"/>
      <c r="K550" s="423"/>
      <c r="L550" s="423"/>
      <c r="M550" s="423"/>
      <c r="N550" s="423"/>
      <c r="O550" s="423"/>
      <c r="P550" s="423"/>
      <c r="Q550" s="423"/>
      <c r="R550" s="423"/>
      <c r="S550" s="423"/>
      <c r="T550" s="423"/>
      <c r="U550" s="423"/>
      <c r="V550" s="423"/>
      <c r="W550" s="423"/>
      <c r="X550" s="423"/>
      <c r="Y550" s="423"/>
      <c r="Z550" s="423"/>
      <c r="AA550" s="423"/>
      <c r="AB550" s="423"/>
      <c r="AC550" s="423"/>
      <c r="AD550" s="423"/>
    </row>
    <row r="551" spans="1:40" ht="60.05" customHeight="1">
      <c r="A551" s="105"/>
      <c r="C551" s="424"/>
      <c r="D551" s="424"/>
      <c r="E551" s="424"/>
      <c r="F551" s="424"/>
      <c r="G551" s="424"/>
      <c r="H551" s="424"/>
      <c r="I551" s="424"/>
      <c r="J551" s="424"/>
      <c r="K551" s="424"/>
      <c r="L551" s="424"/>
      <c r="M551" s="424"/>
      <c r="N551" s="424"/>
      <c r="O551" s="424"/>
      <c r="P551" s="424"/>
      <c r="Q551" s="424"/>
      <c r="R551" s="424"/>
      <c r="S551" s="424"/>
      <c r="T551" s="424"/>
      <c r="U551" s="424"/>
      <c r="V551" s="424"/>
      <c r="W551" s="424"/>
      <c r="X551" s="424"/>
      <c r="Y551" s="424"/>
      <c r="Z551" s="424"/>
      <c r="AA551" s="424"/>
      <c r="AB551" s="424"/>
      <c r="AC551" s="424"/>
      <c r="AD551" s="424"/>
    </row>
    <row r="552" spans="1:40">
      <c r="A552" s="105"/>
      <c r="C552" s="190"/>
      <c r="D552" s="190"/>
      <c r="E552" s="190"/>
      <c r="F552" s="190"/>
      <c r="G552" s="190"/>
      <c r="H552" s="190"/>
      <c r="I552" s="190"/>
      <c r="J552" s="190"/>
      <c r="K552" s="190"/>
      <c r="L552" s="190"/>
      <c r="M552" s="190"/>
      <c r="N552" s="190"/>
      <c r="O552" s="190"/>
      <c r="P552" s="190"/>
      <c r="Q552" s="190"/>
      <c r="R552" s="190"/>
      <c r="S552" s="190"/>
      <c r="T552" s="190"/>
      <c r="U552" s="190"/>
      <c r="V552" s="190"/>
      <c r="W552" s="190"/>
      <c r="X552" s="190"/>
      <c r="Y552" s="190"/>
      <c r="Z552" s="190"/>
      <c r="AA552" s="190"/>
      <c r="AB552" s="190"/>
      <c r="AC552" s="190"/>
      <c r="AD552" s="190"/>
    </row>
    <row r="553" spans="1:40">
      <c r="A553" s="105"/>
      <c r="B553" s="366" t="str">
        <f>IF(AJ547=0,"","Error: verificar sumas por fila.")</f>
        <v/>
      </c>
      <c r="C553" s="366"/>
      <c r="D553" s="366"/>
      <c r="E553" s="366"/>
      <c r="F553" s="366"/>
      <c r="G553" s="366"/>
      <c r="H553" s="366"/>
      <c r="I553" s="366"/>
      <c r="J553" s="366"/>
      <c r="K553" s="366"/>
      <c r="L553" s="366"/>
      <c r="M553" s="366"/>
      <c r="N553" s="366"/>
      <c r="O553" s="366"/>
      <c r="P553" s="366"/>
      <c r="Q553" s="366"/>
      <c r="R553" s="366"/>
      <c r="S553" s="366"/>
      <c r="T553" s="366"/>
      <c r="U553" s="366"/>
      <c r="V553" s="366"/>
      <c r="W553" s="366"/>
      <c r="X553" s="366"/>
      <c r="Y553" s="366"/>
      <c r="Z553" s="366"/>
      <c r="AA553" s="366"/>
      <c r="AB553" s="366"/>
      <c r="AC553" s="366"/>
      <c r="AD553" s="366"/>
    </row>
    <row r="554" spans="1:40">
      <c r="A554" s="105"/>
      <c r="B554" s="366" t="str">
        <f>IF(AY534=0,"","Error: verificar la consistencia con la pregunta 4.")</f>
        <v/>
      </c>
      <c r="C554" s="366"/>
      <c r="D554" s="366"/>
      <c r="E554" s="366"/>
      <c r="F554" s="366"/>
      <c r="G554" s="366"/>
      <c r="H554" s="366"/>
      <c r="I554" s="366"/>
      <c r="J554" s="366"/>
      <c r="K554" s="366"/>
      <c r="L554" s="366"/>
      <c r="M554" s="366"/>
      <c r="N554" s="366"/>
      <c r="O554" s="366"/>
      <c r="P554" s="366"/>
      <c r="Q554" s="366"/>
      <c r="R554" s="366"/>
      <c r="S554" s="366"/>
      <c r="T554" s="366"/>
      <c r="U554" s="366"/>
      <c r="V554" s="366"/>
      <c r="W554" s="366"/>
      <c r="X554" s="366"/>
      <c r="Y554" s="366"/>
      <c r="Z554" s="366"/>
      <c r="AA554" s="366"/>
      <c r="AB554" s="366"/>
      <c r="AC554" s="366"/>
      <c r="AD554" s="366"/>
    </row>
    <row r="555" spans="1:40">
      <c r="A555" s="105"/>
      <c r="B555" s="371" t="str">
        <f>IF(BL541&gt;0,"Error: verificar la información ya que se está haciendo mal uso del criterio no identificado.","")</f>
        <v/>
      </c>
      <c r="C555" s="371"/>
      <c r="D555" s="371"/>
      <c r="E555" s="371"/>
      <c r="F555" s="371"/>
      <c r="G555" s="371"/>
      <c r="H555" s="371"/>
      <c r="I555" s="371"/>
      <c r="J555" s="371"/>
      <c r="K555" s="371"/>
      <c r="L555" s="371"/>
      <c r="M555" s="371"/>
      <c r="N555" s="371"/>
      <c r="O555" s="371"/>
      <c r="P555" s="371"/>
      <c r="Q555" s="371"/>
      <c r="R555" s="371"/>
      <c r="S555" s="371"/>
      <c r="T555" s="371"/>
      <c r="U555" s="371"/>
      <c r="V555" s="371"/>
      <c r="W555" s="371"/>
      <c r="X555" s="371"/>
      <c r="Y555" s="371"/>
      <c r="Z555" s="371"/>
      <c r="AA555" s="371"/>
      <c r="AB555" s="371"/>
      <c r="AC555" s="371"/>
      <c r="AD555" s="371"/>
    </row>
    <row r="556" spans="1:40">
      <c r="A556" s="105"/>
      <c r="B556" s="366" t="str">
        <f>IF(AG548=0,"","Error: debe especificar la otra familia lingüística.")</f>
        <v/>
      </c>
      <c r="C556" s="366"/>
      <c r="D556" s="366"/>
      <c r="E556" s="366"/>
      <c r="F556" s="366"/>
      <c r="G556" s="366"/>
      <c r="H556" s="366"/>
      <c r="I556" s="366"/>
      <c r="J556" s="366"/>
      <c r="K556" s="366"/>
      <c r="L556" s="366"/>
      <c r="M556" s="366"/>
      <c r="N556" s="366"/>
      <c r="O556" s="366"/>
      <c r="P556" s="366"/>
      <c r="Q556" s="366"/>
      <c r="R556" s="366"/>
      <c r="S556" s="366"/>
      <c r="T556" s="366"/>
      <c r="U556" s="366"/>
      <c r="V556" s="366"/>
      <c r="W556" s="366"/>
      <c r="X556" s="366"/>
      <c r="Y556" s="366"/>
      <c r="Z556" s="366"/>
      <c r="AA556" s="366"/>
      <c r="AB556" s="366"/>
      <c r="AC556" s="366"/>
      <c r="AD556" s="366"/>
    </row>
    <row r="557" spans="1:40" ht="15.05" customHeight="1" thickBot="1">
      <c r="A557" s="105"/>
      <c r="B557" s="367" t="str">
        <f>IF(OR(AG529=AH529,AG529=AI529),"","Error: debe completar toda la información requerida.")</f>
        <v/>
      </c>
      <c r="C557" s="367"/>
      <c r="D557" s="367"/>
      <c r="E557" s="367"/>
      <c r="F557" s="367"/>
      <c r="G557" s="367"/>
      <c r="H557" s="367"/>
      <c r="I557" s="367"/>
      <c r="J557" s="367"/>
      <c r="K557" s="367"/>
      <c r="L557" s="367"/>
      <c r="M557" s="367"/>
      <c r="N557" s="367"/>
      <c r="O557" s="367"/>
      <c r="P557" s="367"/>
      <c r="Q557" s="367"/>
      <c r="R557" s="367"/>
      <c r="S557" s="367"/>
      <c r="T557" s="367"/>
      <c r="U557" s="367"/>
      <c r="V557" s="367"/>
      <c r="W557" s="367"/>
      <c r="X557" s="367"/>
      <c r="Y557" s="367"/>
      <c r="Z557" s="367"/>
      <c r="AA557" s="367"/>
      <c r="AB557" s="367"/>
      <c r="AC557" s="367"/>
      <c r="AD557" s="367"/>
    </row>
    <row r="558" spans="1:40" ht="15.05" customHeight="1" thickBot="1">
      <c r="A558" s="105"/>
      <c r="B558" s="546" t="s">
        <v>381</v>
      </c>
      <c r="C558" s="547"/>
      <c r="D558" s="547"/>
      <c r="E558" s="547"/>
      <c r="F558" s="547"/>
      <c r="G558" s="547"/>
      <c r="H558" s="547"/>
      <c r="I558" s="547"/>
      <c r="J558" s="547"/>
      <c r="K558" s="547"/>
      <c r="L558" s="547"/>
      <c r="M558" s="547"/>
      <c r="N558" s="547"/>
      <c r="O558" s="547"/>
      <c r="P558" s="547"/>
      <c r="Q558" s="547"/>
      <c r="R558" s="547"/>
      <c r="S558" s="547"/>
      <c r="T558" s="547"/>
      <c r="U558" s="547"/>
      <c r="V558" s="547"/>
      <c r="W558" s="547"/>
      <c r="X558" s="547"/>
      <c r="Y558" s="547"/>
      <c r="Z558" s="547"/>
      <c r="AA558" s="547"/>
      <c r="AB558" s="547"/>
      <c r="AC558" s="547"/>
      <c r="AD558" s="548"/>
    </row>
    <row r="559" spans="1:40">
      <c r="A559" s="105"/>
      <c r="B559" s="558" t="s">
        <v>94</v>
      </c>
      <c r="C559" s="559"/>
      <c r="D559" s="559"/>
      <c r="E559" s="559"/>
      <c r="F559" s="559"/>
      <c r="G559" s="559"/>
      <c r="H559" s="559"/>
      <c r="I559" s="559"/>
      <c r="J559" s="559"/>
      <c r="K559" s="559"/>
      <c r="L559" s="559"/>
      <c r="M559" s="559"/>
      <c r="N559" s="559"/>
      <c r="O559" s="559"/>
      <c r="P559" s="559"/>
      <c r="Q559" s="559"/>
      <c r="R559" s="559"/>
      <c r="S559" s="559"/>
      <c r="T559" s="559"/>
      <c r="U559" s="559"/>
      <c r="V559" s="559"/>
      <c r="W559" s="559"/>
      <c r="X559" s="559"/>
      <c r="Y559" s="559"/>
      <c r="Z559" s="559"/>
      <c r="AA559" s="559"/>
      <c r="AB559" s="559"/>
      <c r="AC559" s="559"/>
      <c r="AD559" s="560"/>
    </row>
    <row r="560" spans="1:40" ht="24.05" customHeight="1">
      <c r="A560" s="105"/>
      <c r="B560" s="229"/>
      <c r="C560" s="389" t="s">
        <v>458</v>
      </c>
      <c r="D560" s="388"/>
      <c r="E560" s="388"/>
      <c r="F560" s="388"/>
      <c r="G560" s="388"/>
      <c r="H560" s="388"/>
      <c r="I560" s="388"/>
      <c r="J560" s="388"/>
      <c r="K560" s="388"/>
      <c r="L560" s="388"/>
      <c r="M560" s="388"/>
      <c r="N560" s="388"/>
      <c r="O560" s="388"/>
      <c r="P560" s="388"/>
      <c r="Q560" s="388"/>
      <c r="R560" s="388"/>
      <c r="S560" s="388"/>
      <c r="T560" s="388"/>
      <c r="U560" s="388"/>
      <c r="V560" s="388"/>
      <c r="W560" s="388"/>
      <c r="X560" s="388"/>
      <c r="Y560" s="388"/>
      <c r="Z560" s="388"/>
      <c r="AA560" s="388"/>
      <c r="AB560" s="388"/>
      <c r="AC560" s="388"/>
      <c r="AD560" s="488"/>
    </row>
    <row r="561" spans="1:30" ht="36" customHeight="1">
      <c r="A561" s="105"/>
      <c r="B561" s="229"/>
      <c r="C561" s="389" t="s">
        <v>752</v>
      </c>
      <c r="D561" s="388"/>
      <c r="E561" s="388"/>
      <c r="F561" s="388"/>
      <c r="G561" s="388"/>
      <c r="H561" s="388"/>
      <c r="I561" s="388"/>
      <c r="J561" s="388"/>
      <c r="K561" s="388"/>
      <c r="L561" s="388"/>
      <c r="M561" s="388"/>
      <c r="N561" s="388"/>
      <c r="O561" s="388"/>
      <c r="P561" s="388"/>
      <c r="Q561" s="388"/>
      <c r="R561" s="388"/>
      <c r="S561" s="388"/>
      <c r="T561" s="388"/>
      <c r="U561" s="388"/>
      <c r="V561" s="388"/>
      <c r="W561" s="388"/>
      <c r="X561" s="388"/>
      <c r="Y561" s="388"/>
      <c r="Z561" s="388"/>
      <c r="AA561" s="388"/>
      <c r="AB561" s="388"/>
      <c r="AC561" s="388"/>
      <c r="AD561" s="488"/>
    </row>
    <row r="562" spans="1:30" ht="24.05" customHeight="1">
      <c r="A562" s="105"/>
      <c r="B562" s="230"/>
      <c r="C562" s="416" t="s">
        <v>751</v>
      </c>
      <c r="D562" s="417"/>
      <c r="E562" s="417"/>
      <c r="F562" s="417"/>
      <c r="G562" s="417"/>
      <c r="H562" s="417"/>
      <c r="I562" s="417"/>
      <c r="J562" s="417"/>
      <c r="K562" s="417"/>
      <c r="L562" s="417"/>
      <c r="M562" s="417"/>
      <c r="N562" s="417"/>
      <c r="O562" s="417"/>
      <c r="P562" s="417"/>
      <c r="Q562" s="417"/>
      <c r="R562" s="417"/>
      <c r="S562" s="417"/>
      <c r="T562" s="417"/>
      <c r="U562" s="417"/>
      <c r="V562" s="417"/>
      <c r="W562" s="417"/>
      <c r="X562" s="417"/>
      <c r="Y562" s="417"/>
      <c r="Z562" s="417"/>
      <c r="AA562" s="417"/>
      <c r="AB562" s="417"/>
      <c r="AC562" s="417"/>
      <c r="AD562" s="418"/>
    </row>
    <row r="563" spans="1:30" ht="15.05" customHeight="1">
      <c r="A563" s="105"/>
      <c r="B563" s="519" t="s">
        <v>96</v>
      </c>
      <c r="C563" s="520"/>
      <c r="D563" s="520"/>
      <c r="E563" s="520"/>
      <c r="F563" s="520"/>
      <c r="G563" s="520"/>
      <c r="H563" s="520"/>
      <c r="I563" s="520"/>
      <c r="J563" s="520"/>
      <c r="K563" s="520"/>
      <c r="L563" s="520"/>
      <c r="M563" s="520"/>
      <c r="N563" s="520"/>
      <c r="O563" s="520"/>
      <c r="P563" s="520"/>
      <c r="Q563" s="520"/>
      <c r="R563" s="520"/>
      <c r="S563" s="520"/>
      <c r="T563" s="520"/>
      <c r="U563" s="520"/>
      <c r="V563" s="520"/>
      <c r="W563" s="520"/>
      <c r="X563" s="520"/>
      <c r="Y563" s="520"/>
      <c r="Z563" s="520"/>
      <c r="AA563" s="520"/>
      <c r="AB563" s="520"/>
      <c r="AC563" s="520"/>
      <c r="AD563" s="521"/>
    </row>
    <row r="564" spans="1:30" ht="47.95" customHeight="1">
      <c r="A564" s="105"/>
      <c r="B564" s="231"/>
      <c r="C564" s="522" t="s">
        <v>642</v>
      </c>
      <c r="D564" s="523"/>
      <c r="E564" s="523"/>
      <c r="F564" s="523"/>
      <c r="G564" s="523"/>
      <c r="H564" s="523"/>
      <c r="I564" s="523"/>
      <c r="J564" s="523"/>
      <c r="K564" s="523"/>
      <c r="L564" s="523"/>
      <c r="M564" s="523"/>
      <c r="N564" s="523"/>
      <c r="O564" s="523"/>
      <c r="P564" s="523"/>
      <c r="Q564" s="523"/>
      <c r="R564" s="523"/>
      <c r="S564" s="523"/>
      <c r="T564" s="523"/>
      <c r="U564" s="523"/>
      <c r="V564" s="523"/>
      <c r="W564" s="523"/>
      <c r="X564" s="523"/>
      <c r="Y564" s="523"/>
      <c r="Z564" s="523"/>
      <c r="AA564" s="523"/>
      <c r="AB564" s="523"/>
      <c r="AC564" s="523"/>
      <c r="AD564" s="524"/>
    </row>
    <row r="565" spans="1:30" ht="15.05" customHeight="1">
      <c r="A565" s="10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row>
    <row r="566" spans="1:30" ht="24.05" customHeight="1">
      <c r="A566" s="186" t="s">
        <v>255</v>
      </c>
      <c r="B566" s="420" t="s">
        <v>626</v>
      </c>
      <c r="C566" s="420"/>
      <c r="D566" s="420"/>
      <c r="E566" s="420"/>
      <c r="F566" s="420"/>
      <c r="G566" s="420"/>
      <c r="H566" s="420"/>
      <c r="I566" s="420"/>
      <c r="J566" s="420"/>
      <c r="K566" s="420"/>
      <c r="L566" s="420"/>
      <c r="M566" s="420"/>
      <c r="N566" s="420"/>
      <c r="O566" s="420"/>
      <c r="P566" s="420"/>
      <c r="Q566" s="420"/>
      <c r="R566" s="420"/>
      <c r="S566" s="420"/>
      <c r="T566" s="420"/>
      <c r="U566" s="420"/>
      <c r="V566" s="420"/>
      <c r="W566" s="420"/>
      <c r="X566" s="420"/>
      <c r="Y566" s="420"/>
      <c r="Z566" s="420"/>
      <c r="AA566" s="420"/>
      <c r="AB566" s="420"/>
      <c r="AC566" s="420"/>
      <c r="AD566" s="420"/>
    </row>
    <row r="567" spans="1:30" ht="15.05" customHeight="1">
      <c r="A567" s="187"/>
      <c r="B567" s="141"/>
      <c r="C567" s="421" t="s">
        <v>85</v>
      </c>
      <c r="D567" s="421"/>
      <c r="E567" s="421"/>
      <c r="F567" s="421"/>
      <c r="G567" s="421"/>
      <c r="H567" s="421"/>
      <c r="I567" s="421"/>
      <c r="J567" s="421"/>
      <c r="K567" s="421"/>
      <c r="L567" s="421"/>
      <c r="M567" s="421"/>
      <c r="N567" s="421"/>
      <c r="O567" s="421"/>
      <c r="P567" s="421"/>
      <c r="Q567" s="421"/>
      <c r="R567" s="421"/>
      <c r="S567" s="421"/>
      <c r="T567" s="421"/>
      <c r="U567" s="421"/>
      <c r="V567" s="421"/>
      <c r="W567" s="421"/>
      <c r="X567" s="421"/>
      <c r="Y567" s="421"/>
      <c r="Z567" s="421"/>
      <c r="AA567" s="421"/>
      <c r="AB567" s="421"/>
      <c r="AC567" s="421"/>
      <c r="AD567" s="421"/>
    </row>
    <row r="568" spans="1:30" ht="15.05" customHeight="1" thickBot="1">
      <c r="A568" s="187"/>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c r="AA568" s="141"/>
      <c r="AB568" s="141"/>
      <c r="AC568" s="141"/>
      <c r="AD568" s="141"/>
    </row>
    <row r="569" spans="1:30" ht="15.05" customHeight="1" thickBot="1">
      <c r="A569" s="187"/>
      <c r="B569" s="141"/>
      <c r="C569" s="270"/>
      <c r="D569" s="189" t="s">
        <v>86</v>
      </c>
      <c r="E569" s="141"/>
      <c r="F569" s="141"/>
      <c r="G569" s="141"/>
      <c r="H569" s="141"/>
      <c r="I569" s="270"/>
      <c r="J569" s="189" t="s">
        <v>565</v>
      </c>
      <c r="K569" s="141"/>
      <c r="L569" s="141"/>
      <c r="M569" s="141"/>
      <c r="N569" s="141"/>
      <c r="O569" s="141"/>
      <c r="P569" s="141"/>
      <c r="Q569" s="141"/>
      <c r="R569" s="141"/>
      <c r="S569" s="141"/>
      <c r="T569" s="270"/>
      <c r="U569" s="189" t="s">
        <v>566</v>
      </c>
      <c r="V569" s="141"/>
      <c r="W569" s="141"/>
      <c r="X569" s="141"/>
      <c r="Y569" s="141"/>
      <c r="Z569" s="141"/>
      <c r="AA569" s="141"/>
      <c r="AB569" s="141"/>
      <c r="AC569" s="141"/>
      <c r="AD569" s="141"/>
    </row>
    <row r="570" spans="1:30" ht="15.05" customHeight="1">
      <c r="A570" s="187"/>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c r="AA570" s="141"/>
      <c r="AB570" s="141"/>
      <c r="AC570" s="141"/>
      <c r="AD570" s="141"/>
    </row>
    <row r="571" spans="1:30" ht="24.05" customHeight="1">
      <c r="A571" s="187"/>
      <c r="B571" s="42"/>
      <c r="C571" s="423" t="s">
        <v>187</v>
      </c>
      <c r="D571" s="423"/>
      <c r="E571" s="423"/>
      <c r="F571" s="423"/>
      <c r="G571" s="423"/>
      <c r="H571" s="423"/>
      <c r="I571" s="423"/>
      <c r="J571" s="423"/>
      <c r="K571" s="423"/>
      <c r="L571" s="423"/>
      <c r="M571" s="423"/>
      <c r="N571" s="423"/>
      <c r="O571" s="423"/>
      <c r="P571" s="423"/>
      <c r="Q571" s="423"/>
      <c r="R571" s="423"/>
      <c r="S571" s="423"/>
      <c r="T571" s="423"/>
      <c r="U571" s="423"/>
      <c r="V571" s="423"/>
      <c r="W571" s="423"/>
      <c r="X571" s="423"/>
      <c r="Y571" s="423"/>
      <c r="Z571" s="423"/>
      <c r="AA571" s="423"/>
      <c r="AB571" s="423"/>
      <c r="AC571" s="423"/>
      <c r="AD571" s="423"/>
    </row>
    <row r="572" spans="1:30" ht="60.05" customHeight="1">
      <c r="A572" s="187"/>
      <c r="B572" s="141"/>
      <c r="C572" s="532"/>
      <c r="D572" s="533"/>
      <c r="E572" s="533"/>
      <c r="F572" s="533"/>
      <c r="G572" s="533"/>
      <c r="H572" s="533"/>
      <c r="I572" s="533"/>
      <c r="J572" s="533"/>
      <c r="K572" s="533"/>
      <c r="L572" s="533"/>
      <c r="M572" s="533"/>
      <c r="N572" s="533"/>
      <c r="O572" s="533"/>
      <c r="P572" s="533"/>
      <c r="Q572" s="533"/>
      <c r="R572" s="533"/>
      <c r="S572" s="533"/>
      <c r="T572" s="533"/>
      <c r="U572" s="533"/>
      <c r="V572" s="533"/>
      <c r="W572" s="533"/>
      <c r="X572" s="533"/>
      <c r="Y572" s="533"/>
      <c r="Z572" s="533"/>
      <c r="AA572" s="533"/>
      <c r="AB572" s="533"/>
      <c r="AC572" s="533"/>
      <c r="AD572" s="534"/>
    </row>
    <row r="573" spans="1:30" ht="15.05" customHeight="1">
      <c r="A573" s="10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c r="AC573" s="105"/>
      <c r="AD573" s="105"/>
    </row>
    <row r="574" spans="1:30" ht="15.05" customHeight="1">
      <c r="A574" s="105"/>
      <c r="B574" s="371" t="str">
        <f>IF(COUNTIF(C569:T569,"X")&gt;1,"Error: seleccionar sólo un código.","")</f>
        <v/>
      </c>
      <c r="C574" s="371"/>
      <c r="D574" s="371"/>
      <c r="E574" s="371"/>
      <c r="F574" s="371"/>
      <c r="G574" s="371"/>
      <c r="H574" s="371"/>
      <c r="I574" s="371"/>
      <c r="J574" s="371"/>
      <c r="K574" s="371"/>
      <c r="L574" s="371"/>
      <c r="M574" s="371"/>
      <c r="N574" s="371"/>
      <c r="O574" s="371"/>
      <c r="P574" s="371"/>
      <c r="Q574" s="371"/>
      <c r="R574" s="371"/>
      <c r="S574" s="371"/>
      <c r="T574" s="371"/>
      <c r="U574" s="371"/>
      <c r="V574" s="371"/>
      <c r="W574" s="371"/>
      <c r="X574" s="371"/>
      <c r="Y574" s="371"/>
      <c r="Z574" s="371"/>
      <c r="AA574" s="371"/>
      <c r="AB574" s="371"/>
      <c r="AC574" s="371"/>
      <c r="AD574" s="371"/>
    </row>
    <row r="575" spans="1:30" ht="15.05" customHeight="1">
      <c r="A575" s="10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c r="AC575" s="105"/>
      <c r="AD575" s="105"/>
    </row>
    <row r="576" spans="1:30" ht="15.05" customHeight="1">
      <c r="A576" s="10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row>
    <row r="577" spans="1:47" ht="15.05" customHeight="1">
      <c r="A577" s="10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row>
    <row r="578" spans="1:47" ht="15.05" customHeight="1">
      <c r="A578" s="10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row>
    <row r="579" spans="1:47" ht="36" customHeight="1">
      <c r="A579" s="186" t="s">
        <v>261</v>
      </c>
      <c r="B579" s="420" t="s">
        <v>627</v>
      </c>
      <c r="C579" s="420"/>
      <c r="D579" s="420"/>
      <c r="E579" s="420"/>
      <c r="F579" s="420"/>
      <c r="G579" s="420"/>
      <c r="H579" s="420"/>
      <c r="I579" s="420"/>
      <c r="J579" s="420"/>
      <c r="K579" s="420"/>
      <c r="L579" s="420"/>
      <c r="M579" s="420"/>
      <c r="N579" s="420"/>
      <c r="O579" s="420"/>
      <c r="P579" s="420"/>
      <c r="Q579" s="420"/>
      <c r="R579" s="420"/>
      <c r="S579" s="420"/>
      <c r="T579" s="420"/>
      <c r="U579" s="420"/>
      <c r="V579" s="420"/>
      <c r="W579" s="420"/>
      <c r="X579" s="420"/>
      <c r="Y579" s="420"/>
      <c r="Z579" s="420"/>
      <c r="AA579" s="420"/>
      <c r="AB579" s="420"/>
      <c r="AC579" s="420"/>
      <c r="AD579" s="420"/>
    </row>
    <row r="580" spans="1:47" ht="47.95" customHeight="1">
      <c r="A580" s="187"/>
      <c r="B580" s="141"/>
      <c r="C580" s="421" t="s">
        <v>628</v>
      </c>
      <c r="D580" s="421"/>
      <c r="E580" s="421"/>
      <c r="F580" s="421"/>
      <c r="G580" s="421"/>
      <c r="H580" s="421"/>
      <c r="I580" s="421"/>
      <c r="J580" s="421"/>
      <c r="K580" s="421"/>
      <c r="L580" s="421"/>
      <c r="M580" s="421"/>
      <c r="N580" s="421"/>
      <c r="O580" s="421"/>
      <c r="P580" s="421"/>
      <c r="Q580" s="421"/>
      <c r="R580" s="421"/>
      <c r="S580" s="421"/>
      <c r="T580" s="421"/>
      <c r="U580" s="421"/>
      <c r="V580" s="421"/>
      <c r="W580" s="421"/>
      <c r="X580" s="421"/>
      <c r="Y580" s="421"/>
      <c r="Z580" s="421"/>
      <c r="AA580" s="421"/>
      <c r="AB580" s="421"/>
      <c r="AC580" s="421"/>
      <c r="AD580" s="421"/>
    </row>
    <row r="581" spans="1:47" ht="45.2" customHeight="1">
      <c r="A581" s="187"/>
      <c r="B581" s="141"/>
      <c r="C581" s="421" t="s">
        <v>629</v>
      </c>
      <c r="D581" s="421"/>
      <c r="E581" s="421"/>
      <c r="F581" s="421"/>
      <c r="G581" s="421"/>
      <c r="H581" s="421"/>
      <c r="I581" s="421"/>
      <c r="J581" s="421"/>
      <c r="K581" s="421"/>
      <c r="L581" s="421"/>
      <c r="M581" s="421"/>
      <c r="N581" s="421"/>
      <c r="O581" s="421"/>
      <c r="P581" s="421"/>
      <c r="Q581" s="421"/>
      <c r="R581" s="421"/>
      <c r="S581" s="421"/>
      <c r="T581" s="421"/>
      <c r="U581" s="421"/>
      <c r="V581" s="421"/>
      <c r="W581" s="421"/>
      <c r="X581" s="421"/>
      <c r="Y581" s="421"/>
      <c r="Z581" s="421"/>
      <c r="AA581" s="421"/>
      <c r="AB581" s="421"/>
      <c r="AC581" s="421"/>
      <c r="AD581" s="421"/>
    </row>
    <row r="582" spans="1:47" ht="47.95" customHeight="1">
      <c r="A582" s="187"/>
      <c r="B582" s="141"/>
      <c r="C582" s="421" t="s">
        <v>630</v>
      </c>
      <c r="D582" s="421"/>
      <c r="E582" s="421"/>
      <c r="F582" s="421"/>
      <c r="G582" s="421"/>
      <c r="H582" s="421"/>
      <c r="I582" s="421"/>
      <c r="J582" s="421"/>
      <c r="K582" s="421"/>
      <c r="L582" s="421"/>
      <c r="M582" s="421"/>
      <c r="N582" s="421"/>
      <c r="O582" s="421"/>
      <c r="P582" s="421"/>
      <c r="Q582" s="421"/>
      <c r="R582" s="421"/>
      <c r="S582" s="421"/>
      <c r="T582" s="421"/>
      <c r="U582" s="421"/>
      <c r="V582" s="421"/>
      <c r="W582" s="421"/>
      <c r="X582" s="421"/>
      <c r="Y582" s="421"/>
      <c r="Z582" s="421"/>
      <c r="AA582" s="421"/>
      <c r="AB582" s="421"/>
      <c r="AC582" s="421"/>
      <c r="AD582" s="421"/>
    </row>
    <row r="583" spans="1:47" ht="24.05" customHeight="1">
      <c r="A583" s="187"/>
      <c r="B583" s="141"/>
      <c r="C583" s="422" t="s">
        <v>614</v>
      </c>
      <c r="D583" s="422"/>
      <c r="E583" s="422"/>
      <c r="F583" s="422"/>
      <c r="G583" s="422"/>
      <c r="H583" s="422"/>
      <c r="I583" s="422"/>
      <c r="J583" s="422"/>
      <c r="K583" s="422"/>
      <c r="L583" s="422"/>
      <c r="M583" s="422"/>
      <c r="N583" s="422"/>
      <c r="O583" s="422"/>
      <c r="P583" s="422"/>
      <c r="Q583" s="422"/>
      <c r="R583" s="422"/>
      <c r="S583" s="422"/>
      <c r="T583" s="422"/>
      <c r="U583" s="422"/>
      <c r="V583" s="422"/>
      <c r="W583" s="422"/>
      <c r="X583" s="422"/>
      <c r="Y583" s="422"/>
      <c r="Z583" s="422"/>
      <c r="AA583" s="422"/>
      <c r="AB583" s="422"/>
      <c r="AC583" s="422"/>
      <c r="AD583" s="422"/>
    </row>
    <row r="584" spans="1:47" ht="15.05" customHeight="1">
      <c r="A584" s="187"/>
      <c r="B584" s="141"/>
      <c r="C584" s="203"/>
      <c r="D584" s="203"/>
      <c r="E584" s="203"/>
      <c r="F584" s="203"/>
      <c r="G584" s="203"/>
      <c r="H584" s="203"/>
      <c r="I584" s="203"/>
      <c r="J584" s="203"/>
      <c r="K584" s="203"/>
      <c r="L584" s="203"/>
      <c r="M584" s="203"/>
      <c r="N584" s="203"/>
      <c r="O584" s="203"/>
      <c r="P584" s="203"/>
      <c r="Q584" s="203"/>
      <c r="R584" s="203"/>
      <c r="S584" s="203"/>
      <c r="T584" s="203"/>
      <c r="U584" s="203"/>
      <c r="V584" s="203"/>
      <c r="W584" s="203"/>
      <c r="X584" s="203"/>
      <c r="Y584" s="203"/>
      <c r="Z584" s="203"/>
      <c r="AA584" s="203"/>
      <c r="AB584" s="203"/>
      <c r="AC584" s="203"/>
      <c r="AD584" s="203"/>
    </row>
    <row r="585" spans="1:47" ht="36" customHeight="1">
      <c r="A585" s="187"/>
      <c r="B585" s="141"/>
      <c r="C585" s="369" t="s">
        <v>567</v>
      </c>
      <c r="D585" s="369"/>
      <c r="E585" s="369"/>
      <c r="F585" s="369"/>
      <c r="G585" s="369" t="s">
        <v>459</v>
      </c>
      <c r="H585" s="369"/>
      <c r="I585" s="369"/>
      <c r="J585" s="369"/>
      <c r="K585" s="369" t="s">
        <v>753</v>
      </c>
      <c r="L585" s="369"/>
      <c r="M585" s="369"/>
      <c r="N585" s="369"/>
      <c r="O585" s="369"/>
      <c r="P585" s="369"/>
      <c r="Q585" s="369"/>
      <c r="R585" s="369"/>
      <c r="S585" s="369"/>
      <c r="T585" s="369"/>
      <c r="U585" s="369"/>
      <c r="V585" s="369"/>
      <c r="W585" s="369"/>
      <c r="X585" s="369"/>
      <c r="Y585" s="369"/>
      <c r="Z585" s="369"/>
      <c r="AA585" s="369"/>
      <c r="AB585" s="369"/>
      <c r="AC585" s="369"/>
      <c r="AD585" s="369"/>
      <c r="AG585" s="91" t="s">
        <v>936</v>
      </c>
      <c r="AH585" s="92" t="s">
        <v>937</v>
      </c>
      <c r="AI585" s="92" t="s">
        <v>938</v>
      </c>
    </row>
    <row r="586" spans="1:47" ht="114.05" customHeight="1">
      <c r="A586" s="187"/>
      <c r="B586" s="141"/>
      <c r="C586" s="369"/>
      <c r="D586" s="369"/>
      <c r="E586" s="369"/>
      <c r="F586" s="369"/>
      <c r="G586" s="369"/>
      <c r="H586" s="369"/>
      <c r="I586" s="369"/>
      <c r="J586" s="369"/>
      <c r="K586" s="525" t="s">
        <v>101</v>
      </c>
      <c r="L586" s="525"/>
      <c r="M586" s="370" t="s">
        <v>106</v>
      </c>
      <c r="N586" s="370"/>
      <c r="O586" s="370" t="s">
        <v>108</v>
      </c>
      <c r="P586" s="370"/>
      <c r="Q586" s="383" t="s">
        <v>102</v>
      </c>
      <c r="R586" s="383"/>
      <c r="S586" s="374" t="s">
        <v>24</v>
      </c>
      <c r="T586" s="375"/>
      <c r="U586" s="374" t="s">
        <v>49</v>
      </c>
      <c r="V586" s="375"/>
      <c r="W586" s="374" t="s">
        <v>103</v>
      </c>
      <c r="X586" s="375"/>
      <c r="Y586" s="374" t="s">
        <v>71</v>
      </c>
      <c r="Z586" s="375"/>
      <c r="AA586" s="374" t="s">
        <v>50</v>
      </c>
      <c r="AB586" s="375"/>
      <c r="AC586" s="374" t="s">
        <v>468</v>
      </c>
      <c r="AD586" s="375"/>
      <c r="AG586" s="91">
        <f>COUNTBLANK(C588:AD588)</f>
        <v>28</v>
      </c>
      <c r="AH586" s="92">
        <v>28</v>
      </c>
      <c r="AI586" s="92">
        <v>9</v>
      </c>
      <c r="AK586" s="93" t="s">
        <v>939</v>
      </c>
      <c r="AP586" s="93" t="s">
        <v>940</v>
      </c>
    </row>
    <row r="587" spans="1:47" ht="47.95" customHeight="1">
      <c r="A587" s="187"/>
      <c r="B587" s="141"/>
      <c r="C587" s="369"/>
      <c r="D587" s="369"/>
      <c r="E587" s="369"/>
      <c r="F587" s="369"/>
      <c r="G587" s="369"/>
      <c r="H587" s="369"/>
      <c r="I587" s="369"/>
      <c r="J587" s="369"/>
      <c r="K587" s="525"/>
      <c r="L587" s="525"/>
      <c r="M587" s="370"/>
      <c r="N587" s="370"/>
      <c r="O587" s="370"/>
      <c r="P587" s="370"/>
      <c r="Q587" s="197" t="s">
        <v>106</v>
      </c>
      <c r="R587" s="197" t="s">
        <v>228</v>
      </c>
      <c r="S587" s="197" t="s">
        <v>106</v>
      </c>
      <c r="T587" s="197" t="s">
        <v>228</v>
      </c>
      <c r="U587" s="197" t="s">
        <v>106</v>
      </c>
      <c r="V587" s="197" t="s">
        <v>228</v>
      </c>
      <c r="W587" s="197" t="s">
        <v>106</v>
      </c>
      <c r="X587" s="197" t="s">
        <v>228</v>
      </c>
      <c r="Y587" s="197" t="s">
        <v>106</v>
      </c>
      <c r="Z587" s="197" t="s">
        <v>228</v>
      </c>
      <c r="AA587" s="197" t="s">
        <v>106</v>
      </c>
      <c r="AB587" s="197" t="s">
        <v>228</v>
      </c>
      <c r="AC587" s="197" t="s">
        <v>106</v>
      </c>
      <c r="AD587" s="197" t="s">
        <v>228</v>
      </c>
      <c r="AG587" s="94" t="s">
        <v>941</v>
      </c>
      <c r="AH587" s="95" t="s">
        <v>942</v>
      </c>
      <c r="AI587" s="95" t="s">
        <v>943</v>
      </c>
      <c r="AJ587" s="95" t="s">
        <v>944</v>
      </c>
      <c r="AK587" s="96" t="s">
        <v>941</v>
      </c>
      <c r="AL587" s="97" t="s">
        <v>945</v>
      </c>
      <c r="AM587" s="97" t="s">
        <v>946</v>
      </c>
      <c r="AN587" s="97" t="s">
        <v>947</v>
      </c>
      <c r="AO587" s="96" t="s">
        <v>941</v>
      </c>
      <c r="AP587" s="97" t="s">
        <v>945</v>
      </c>
      <c r="AQ587" s="97" t="s">
        <v>946</v>
      </c>
      <c r="AR587" s="97" t="s">
        <v>947</v>
      </c>
      <c r="AU587" s="131" t="s">
        <v>1000</v>
      </c>
    </row>
    <row r="588" spans="1:47" ht="15.05" customHeight="1">
      <c r="A588" s="187"/>
      <c r="B588" s="141"/>
      <c r="C588" s="437"/>
      <c r="D588" s="437"/>
      <c r="E588" s="437"/>
      <c r="F588" s="437"/>
      <c r="G588" s="437"/>
      <c r="H588" s="437"/>
      <c r="I588" s="437"/>
      <c r="J588" s="437"/>
      <c r="K588" s="437"/>
      <c r="L588" s="437"/>
      <c r="M588" s="437"/>
      <c r="N588" s="437"/>
      <c r="O588" s="437"/>
      <c r="P588" s="437"/>
      <c r="Q588" s="181"/>
      <c r="R588" s="181"/>
      <c r="S588" s="181"/>
      <c r="T588" s="181"/>
      <c r="U588" s="181"/>
      <c r="V588" s="181"/>
      <c r="W588" s="181"/>
      <c r="X588" s="181"/>
      <c r="Y588" s="181"/>
      <c r="Z588" s="181"/>
      <c r="AA588" s="181"/>
      <c r="AB588" s="181"/>
      <c r="AC588" s="181"/>
      <c r="AD588" s="181"/>
      <c r="AG588" s="93">
        <f>K588</f>
        <v>0</v>
      </c>
      <c r="AH588" s="92">
        <f>IF(COUNTIF(M588:P588,"NA")=2,"NA",SUM(M588:P588))</f>
        <v>0</v>
      </c>
      <c r="AI588" s="92">
        <f>COUNTIF(M588:P588, "NS")</f>
        <v>0</v>
      </c>
      <c r="AJ588" s="92">
        <f>IF(AG586 = AH586, 0, IF(OR(AND(AG588 = 0, AI588 &gt; 0), AND(AG588 = "NS", AH588 &gt; 0), AND(AG588 = "NS", AI588 = 0, AH588 =0), AND(AG588="NA", AH588&lt;&gt;"NA")), 1, IF(OR(AND(AG588 &gt; 0, AI588 = 2), AND(AG588 = "NS", AI588 = 2), AND(AG588 = "NS", AH588 = 0, AI588 &gt; 0), AG588 = AH588), 0, 1)))</f>
        <v>0</v>
      </c>
      <c r="AK588" s="98">
        <f>IF(M588="",0,M588)</f>
        <v>0</v>
      </c>
      <c r="AL588" s="99">
        <f>IF(COUNTIF(Q588,"NA")+COUNTIF(S588,"NA")+COUNTIF(U588,"NA")+COUNTIF(W588,"NA")+COUNTIF(Y588,"NA")+COUNTIF(AA588,"NA")+COUNTIF(AC588,"NA")=COUNTA($Q$171,$S$171,$U$171,$W$171,$Y$171,$AA$171,$AC$171),"NA",SUM(Q588,S588,U588,W588,Y588,AA588,AC588))</f>
        <v>0</v>
      </c>
      <c r="AM588" s="99">
        <f>COUNTIF(Q588, "NS")+COUNTIF(S588, "NS")+COUNTIF(U588, "NS")+COUNTIF(W588, "NS")+COUNTIF(Y588, "NS")+COUNTIF(AA588, "NS")+COUNTIF(AC588, "NS")</f>
        <v>0</v>
      </c>
      <c r="AN588" s="100">
        <f>IF(AG586=AH586, 0, IF(OR(AND(AK588 =0, AM588 &gt;0), AND(AK588 ="NS", AL588&gt;0), AND(AK588 ="NS", AL588 =0, AM588=0), AND(AK588="NA", AL588&lt;&gt;"NA") ), 1, IF(OR(AND(AM588&gt;=2, AL588&lt;AK588), AND(AK588="NS", AL588=0, AM588&gt;0), AL588=AK588 ), 0, 1)))</f>
        <v>0</v>
      </c>
      <c r="AO588" s="98">
        <f>IF(O588="",0,O588)</f>
        <v>0</v>
      </c>
      <c r="AP588" s="99">
        <f>IF(COUNTIF(R588,"NA")+COUNTIF(T588,"NA")+COUNTIF(V588,"NA")+COUNTIF(X588,"NA")+COUNTIF(Z588,"NA")+COUNTIF(AB588,"NA")+COUNTIF(AD588,"NA")=COUNTA($R$171,$T$171,$V$171,$X$171,$Z$171,$AB$171,$AD$171),"NA",SUM(R588,T588,V588,X588,Z588,AB588,AD588))</f>
        <v>0</v>
      </c>
      <c r="AQ588" s="99">
        <f>COUNTIF(R588, "NS")+COUNTIF(T588, "NS")+COUNTIF(V588, "NS")+COUNTIF(X588, "NS")+COUNTIF(Z588, "NS")+COUNTIF(AB588, "NS")+COUNTIF(AD588, "NS")</f>
        <v>0</v>
      </c>
      <c r="AR588" s="100">
        <f>IF(AG586=AH586, 0, IF(OR(AND(AO588 =0, AQ588 &gt;0), AND(AO588 ="NS", AP588&gt;0), AND(AO588 ="NS", AP588 =0, AQ588=0), AND(AO588="NA", AP588&lt;&gt;"NA") ), 1, IF(OR(AND(AQ588&gt;=2, AP588&lt;AO588), AND(AO588="NS", AP588=0, AQ588&gt;0), AP588=AO588 ), 0, 1)))</f>
        <v>0</v>
      </c>
      <c r="AU588" s="93">
        <f>IF(AG586=AH586,0,IF(AND(C588&lt;&gt;"NS",C588&lt;&gt;"NA",G588&lt;&gt;"NA",G588&lt;&gt;"NS",G588&gt;C588),1,0))</f>
        <v>0</v>
      </c>
    </row>
    <row r="589" spans="1:47" ht="15.05" customHeight="1">
      <c r="A589" s="187"/>
      <c r="B589" s="141"/>
      <c r="C589" s="203"/>
      <c r="D589" s="203"/>
      <c r="E589" s="203"/>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J589" s="94">
        <f>SUM(AJ588,AN588,AR588)</f>
        <v>0</v>
      </c>
    </row>
    <row r="590" spans="1:47" ht="24.05" customHeight="1">
      <c r="A590" s="187"/>
      <c r="B590" s="141"/>
      <c r="C590" s="609" t="s">
        <v>187</v>
      </c>
      <c r="D590" s="609"/>
      <c r="E590" s="609"/>
      <c r="F590" s="609"/>
      <c r="G590" s="609"/>
      <c r="H590" s="609"/>
      <c r="I590" s="609"/>
      <c r="J590" s="609"/>
      <c r="K590" s="609"/>
      <c r="L590" s="609"/>
      <c r="M590" s="609"/>
      <c r="N590" s="609"/>
      <c r="O590" s="609"/>
      <c r="P590" s="609"/>
      <c r="Q590" s="609"/>
      <c r="R590" s="609"/>
      <c r="S590" s="609"/>
      <c r="T590" s="609"/>
      <c r="U590" s="609"/>
      <c r="V590" s="609"/>
      <c r="W590" s="609"/>
      <c r="X590" s="609"/>
      <c r="Y590" s="609"/>
      <c r="Z590" s="609"/>
      <c r="AA590" s="609"/>
      <c r="AB590" s="609"/>
      <c r="AC590" s="609"/>
      <c r="AD590" s="609"/>
    </row>
    <row r="591" spans="1:47" ht="60.05" customHeight="1">
      <c r="A591" s="187"/>
      <c r="B591" s="141"/>
      <c r="C591" s="613"/>
      <c r="D591" s="613"/>
      <c r="E591" s="613"/>
      <c r="F591" s="613"/>
      <c r="G591" s="613"/>
      <c r="H591" s="613"/>
      <c r="I591" s="613"/>
      <c r="J591" s="613"/>
      <c r="K591" s="613"/>
      <c r="L591" s="613"/>
      <c r="M591" s="613"/>
      <c r="N591" s="613"/>
      <c r="O591" s="613"/>
      <c r="P591" s="613"/>
      <c r="Q591" s="613"/>
      <c r="R591" s="613"/>
      <c r="S591" s="613"/>
      <c r="T591" s="613"/>
      <c r="U591" s="613"/>
      <c r="V591" s="613"/>
      <c r="W591" s="613"/>
      <c r="X591" s="613"/>
      <c r="Y591" s="613"/>
      <c r="Z591" s="613"/>
      <c r="AA591" s="613"/>
      <c r="AB591" s="613"/>
      <c r="AC591" s="613"/>
      <c r="AD591" s="613"/>
    </row>
    <row r="592" spans="1:47">
      <c r="A592" s="187"/>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c r="AB592" s="141"/>
      <c r="AC592" s="141"/>
      <c r="AD592" s="141"/>
    </row>
    <row r="593" spans="1:30">
      <c r="A593" s="187"/>
      <c r="B593" s="366" t="str">
        <f>IF(AJ589=0,"","Error: verificar sumas por fila.")</f>
        <v/>
      </c>
      <c r="C593" s="366"/>
      <c r="D593" s="366"/>
      <c r="E593" s="366"/>
      <c r="F593" s="366"/>
      <c r="G593" s="366"/>
      <c r="H593" s="366"/>
      <c r="I593" s="366"/>
      <c r="J593" s="366"/>
      <c r="K593" s="366"/>
      <c r="L593" s="366"/>
      <c r="M593" s="366"/>
      <c r="N593" s="366"/>
      <c r="O593" s="366"/>
      <c r="P593" s="366"/>
      <c r="Q593" s="366"/>
      <c r="R593" s="366"/>
      <c r="S593" s="366"/>
      <c r="T593" s="366"/>
      <c r="U593" s="366"/>
      <c r="V593" s="366"/>
      <c r="W593" s="366"/>
      <c r="X593" s="366"/>
      <c r="Y593" s="366"/>
      <c r="Z593" s="366"/>
      <c r="AA593" s="366"/>
      <c r="AB593" s="366"/>
      <c r="AC593" s="366"/>
      <c r="AD593" s="366"/>
    </row>
    <row r="594" spans="1:30">
      <c r="A594" s="187"/>
      <c r="B594" s="366" t="str">
        <f>IF(AU588=0,"","Error: las acciones formativas impartidas y concluidas no pueden ser mayores a las acciones formativas impartidas.")</f>
        <v/>
      </c>
      <c r="C594" s="366"/>
      <c r="D594" s="366"/>
      <c r="E594" s="366"/>
      <c r="F594" s="366"/>
      <c r="G594" s="366"/>
      <c r="H594" s="366"/>
      <c r="I594" s="366"/>
      <c r="J594" s="366"/>
      <c r="K594" s="366"/>
      <c r="L594" s="366"/>
      <c r="M594" s="366"/>
      <c r="N594" s="366"/>
      <c r="O594" s="366"/>
      <c r="P594" s="366"/>
      <c r="Q594" s="366"/>
      <c r="R594" s="366"/>
      <c r="S594" s="366"/>
      <c r="T594" s="366"/>
      <c r="U594" s="366"/>
      <c r="V594" s="366"/>
      <c r="W594" s="366"/>
      <c r="X594" s="366"/>
      <c r="Y594" s="366"/>
      <c r="Z594" s="366"/>
      <c r="AA594" s="366"/>
      <c r="AB594" s="366"/>
      <c r="AC594" s="366"/>
      <c r="AD594" s="366"/>
    </row>
    <row r="595" spans="1:30">
      <c r="A595" s="187"/>
      <c r="B595" s="367" t="str">
        <f>IF(OR(AG586=AH586,AG586=AI586),"","Error: debe completar toda la información requerida.")</f>
        <v/>
      </c>
      <c r="C595" s="367"/>
      <c r="D595" s="367"/>
      <c r="E595" s="367"/>
      <c r="F595" s="367"/>
      <c r="G595" s="367"/>
      <c r="H595" s="367"/>
      <c r="I595" s="367"/>
      <c r="J595" s="367"/>
      <c r="K595" s="367"/>
      <c r="L595" s="367"/>
      <c r="M595" s="367"/>
      <c r="N595" s="367"/>
      <c r="O595" s="367"/>
      <c r="P595" s="367"/>
      <c r="Q595" s="367"/>
      <c r="R595" s="367"/>
      <c r="S595" s="367"/>
      <c r="T595" s="367"/>
      <c r="U595" s="367"/>
      <c r="V595" s="367"/>
      <c r="W595" s="367"/>
      <c r="X595" s="367"/>
      <c r="Y595" s="367"/>
      <c r="Z595" s="367"/>
      <c r="AA595" s="367"/>
      <c r="AB595" s="367"/>
      <c r="AC595" s="367"/>
      <c r="AD595" s="367"/>
    </row>
    <row r="596" spans="1:30">
      <c r="A596" s="187"/>
      <c r="B596" s="206"/>
      <c r="C596" s="206"/>
      <c r="D596" s="206"/>
      <c r="E596" s="206"/>
      <c r="F596" s="206"/>
      <c r="G596" s="206"/>
      <c r="H596" s="206"/>
      <c r="I596" s="206"/>
      <c r="J596" s="206"/>
      <c r="K596" s="206"/>
      <c r="L596" s="206"/>
      <c r="M596" s="206"/>
      <c r="N596" s="206"/>
      <c r="O596" s="206"/>
      <c r="P596" s="206"/>
      <c r="Q596" s="206"/>
      <c r="R596" s="206"/>
      <c r="S596" s="206"/>
      <c r="T596" s="206"/>
      <c r="U596" s="206"/>
      <c r="V596" s="206"/>
      <c r="W596" s="206"/>
      <c r="X596" s="206"/>
      <c r="Y596" s="206"/>
      <c r="Z596" s="206"/>
      <c r="AA596" s="206"/>
      <c r="AB596" s="206"/>
      <c r="AC596" s="206"/>
      <c r="AD596" s="206"/>
    </row>
    <row r="597" spans="1:30">
      <c r="A597" s="187"/>
      <c r="B597" s="206"/>
      <c r="C597" s="206"/>
      <c r="D597" s="206"/>
      <c r="E597" s="206"/>
      <c r="F597" s="206"/>
      <c r="G597" s="206"/>
      <c r="H597" s="206"/>
      <c r="I597" s="206"/>
      <c r="J597" s="206"/>
      <c r="K597" s="206"/>
      <c r="L597" s="206"/>
      <c r="M597" s="206"/>
      <c r="N597" s="206"/>
      <c r="O597" s="206"/>
      <c r="P597" s="206"/>
      <c r="Q597" s="206"/>
      <c r="R597" s="206"/>
      <c r="S597" s="206"/>
      <c r="T597" s="206"/>
      <c r="U597" s="206"/>
      <c r="V597" s="206"/>
      <c r="W597" s="206"/>
      <c r="X597" s="206"/>
      <c r="Y597" s="206"/>
      <c r="Z597" s="206"/>
      <c r="AA597" s="206"/>
      <c r="AB597" s="206"/>
      <c r="AC597" s="206"/>
      <c r="AD597" s="206"/>
    </row>
    <row r="598" spans="1:30" ht="36" customHeight="1">
      <c r="A598" s="186" t="s">
        <v>268</v>
      </c>
      <c r="B598" s="420" t="s">
        <v>631</v>
      </c>
      <c r="C598" s="420"/>
      <c r="D598" s="420"/>
      <c r="E598" s="420"/>
      <c r="F598" s="420"/>
      <c r="G598" s="420"/>
      <c r="H598" s="420"/>
      <c r="I598" s="420"/>
      <c r="J598" s="420"/>
      <c r="K598" s="420"/>
      <c r="L598" s="420"/>
      <c r="M598" s="420"/>
      <c r="N598" s="420"/>
      <c r="O598" s="420"/>
      <c r="P598" s="420"/>
      <c r="Q598" s="420"/>
      <c r="R598" s="420"/>
      <c r="S598" s="420"/>
      <c r="T598" s="420"/>
      <c r="U598" s="420"/>
      <c r="V598" s="420"/>
      <c r="W598" s="420"/>
      <c r="X598" s="420"/>
      <c r="Y598" s="420"/>
      <c r="Z598" s="420"/>
      <c r="AA598" s="420"/>
      <c r="AB598" s="420"/>
      <c r="AC598" s="420"/>
      <c r="AD598" s="420"/>
    </row>
    <row r="599" spans="1:30" ht="24.05" customHeight="1">
      <c r="A599" s="186"/>
      <c r="B599" s="196"/>
      <c r="C599" s="421" t="s">
        <v>464</v>
      </c>
      <c r="D599" s="421"/>
      <c r="E599" s="421"/>
      <c r="F599" s="421"/>
      <c r="G599" s="421"/>
      <c r="H599" s="421"/>
      <c r="I599" s="421"/>
      <c r="J599" s="421"/>
      <c r="K599" s="421"/>
      <c r="L599" s="421"/>
      <c r="M599" s="421"/>
      <c r="N599" s="421"/>
      <c r="O599" s="421"/>
      <c r="P599" s="421"/>
      <c r="Q599" s="421"/>
      <c r="R599" s="421"/>
      <c r="S599" s="421"/>
      <c r="T599" s="421"/>
      <c r="U599" s="421"/>
      <c r="V599" s="421"/>
      <c r="W599" s="421"/>
      <c r="X599" s="421"/>
      <c r="Y599" s="421"/>
      <c r="Z599" s="421"/>
      <c r="AA599" s="421"/>
      <c r="AB599" s="421"/>
      <c r="AC599" s="421"/>
      <c r="AD599" s="421"/>
    </row>
    <row r="600" spans="1:30" ht="47.95" customHeight="1">
      <c r="A600" s="186"/>
      <c r="B600" s="196"/>
      <c r="C600" s="421" t="s">
        <v>632</v>
      </c>
      <c r="D600" s="421"/>
      <c r="E600" s="421"/>
      <c r="F600" s="421"/>
      <c r="G600" s="421"/>
      <c r="H600" s="421"/>
      <c r="I600" s="421"/>
      <c r="J600" s="421"/>
      <c r="K600" s="421"/>
      <c r="L600" s="421"/>
      <c r="M600" s="421"/>
      <c r="N600" s="421"/>
      <c r="O600" s="421"/>
      <c r="P600" s="421"/>
      <c r="Q600" s="421"/>
      <c r="R600" s="421"/>
      <c r="S600" s="421"/>
      <c r="T600" s="421"/>
      <c r="U600" s="421"/>
      <c r="V600" s="421"/>
      <c r="W600" s="421"/>
      <c r="X600" s="421"/>
      <c r="Y600" s="421"/>
      <c r="Z600" s="421"/>
      <c r="AA600" s="421"/>
      <c r="AB600" s="421"/>
      <c r="AC600" s="421"/>
      <c r="AD600" s="421"/>
    </row>
    <row r="601" spans="1:30" ht="49.6" customHeight="1">
      <c r="A601" s="186"/>
      <c r="B601" s="196"/>
      <c r="C601" s="421" t="s">
        <v>633</v>
      </c>
      <c r="D601" s="421"/>
      <c r="E601" s="421"/>
      <c r="F601" s="421"/>
      <c r="G601" s="421"/>
      <c r="H601" s="421"/>
      <c r="I601" s="421"/>
      <c r="J601" s="421"/>
      <c r="K601" s="421"/>
      <c r="L601" s="421"/>
      <c r="M601" s="421"/>
      <c r="N601" s="421"/>
      <c r="O601" s="421"/>
      <c r="P601" s="421"/>
      <c r="Q601" s="421"/>
      <c r="R601" s="421"/>
      <c r="S601" s="421"/>
      <c r="T601" s="421"/>
      <c r="U601" s="421"/>
      <c r="V601" s="421"/>
      <c r="W601" s="421"/>
      <c r="X601" s="421"/>
      <c r="Y601" s="421"/>
      <c r="Z601" s="421"/>
      <c r="AA601" s="421"/>
      <c r="AB601" s="421"/>
      <c r="AC601" s="421"/>
      <c r="AD601" s="421"/>
    </row>
    <row r="602" spans="1:30" ht="24.05" customHeight="1">
      <c r="A602" s="186"/>
      <c r="B602" s="196"/>
      <c r="C602" s="422" t="s">
        <v>460</v>
      </c>
      <c r="D602" s="422"/>
      <c r="E602" s="422"/>
      <c r="F602" s="422"/>
      <c r="G602" s="422"/>
      <c r="H602" s="422"/>
      <c r="I602" s="422"/>
      <c r="J602" s="422"/>
      <c r="K602" s="422"/>
      <c r="L602" s="422"/>
      <c r="M602" s="422"/>
      <c r="N602" s="422"/>
      <c r="O602" s="422"/>
      <c r="P602" s="422"/>
      <c r="Q602" s="422"/>
      <c r="R602" s="422"/>
      <c r="S602" s="422"/>
      <c r="T602" s="422"/>
      <c r="U602" s="422"/>
      <c r="V602" s="422"/>
      <c r="W602" s="422"/>
      <c r="X602" s="422"/>
      <c r="Y602" s="422"/>
      <c r="Z602" s="422"/>
      <c r="AA602" s="422"/>
      <c r="AB602" s="422"/>
      <c r="AC602" s="422"/>
      <c r="AD602" s="422"/>
    </row>
    <row r="603" spans="1:30" ht="24.05" customHeight="1">
      <c r="A603" s="187"/>
      <c r="B603" s="141"/>
      <c r="C603" s="421" t="s">
        <v>461</v>
      </c>
      <c r="D603" s="421"/>
      <c r="E603" s="421"/>
      <c r="F603" s="421"/>
      <c r="G603" s="421"/>
      <c r="H603" s="421"/>
      <c r="I603" s="421"/>
      <c r="J603" s="421"/>
      <c r="K603" s="421"/>
      <c r="L603" s="421"/>
      <c r="M603" s="421"/>
      <c r="N603" s="421"/>
      <c r="O603" s="421"/>
      <c r="P603" s="421"/>
      <c r="Q603" s="421"/>
      <c r="R603" s="421"/>
      <c r="S603" s="421"/>
      <c r="T603" s="421"/>
      <c r="U603" s="421"/>
      <c r="V603" s="421"/>
      <c r="W603" s="421"/>
      <c r="X603" s="421"/>
      <c r="Y603" s="421"/>
      <c r="Z603" s="421"/>
      <c r="AA603" s="421"/>
      <c r="AB603" s="421"/>
      <c r="AC603" s="421"/>
      <c r="AD603" s="421"/>
    </row>
    <row r="604" spans="1:30" ht="24.05" customHeight="1">
      <c r="A604" s="187"/>
      <c r="B604" s="141"/>
      <c r="C604" s="421" t="s">
        <v>462</v>
      </c>
      <c r="D604" s="421"/>
      <c r="E604" s="421"/>
      <c r="F604" s="421"/>
      <c r="G604" s="421"/>
      <c r="H604" s="421"/>
      <c r="I604" s="421"/>
      <c r="J604" s="421"/>
      <c r="K604" s="421"/>
      <c r="L604" s="421"/>
      <c r="M604" s="421"/>
      <c r="N604" s="421"/>
      <c r="O604" s="421"/>
      <c r="P604" s="421"/>
      <c r="Q604" s="421"/>
      <c r="R604" s="421"/>
      <c r="S604" s="421"/>
      <c r="T604" s="421"/>
      <c r="U604" s="421"/>
      <c r="V604" s="421"/>
      <c r="W604" s="421"/>
      <c r="X604" s="421"/>
      <c r="Y604" s="421"/>
      <c r="Z604" s="421"/>
      <c r="AA604" s="421"/>
      <c r="AB604" s="421"/>
      <c r="AC604" s="421"/>
      <c r="AD604" s="421"/>
    </row>
    <row r="605" spans="1:30" ht="47.95" customHeight="1">
      <c r="A605" s="187"/>
      <c r="B605" s="141"/>
      <c r="C605" s="421" t="s">
        <v>634</v>
      </c>
      <c r="D605" s="421"/>
      <c r="E605" s="421"/>
      <c r="F605" s="421"/>
      <c r="G605" s="421"/>
      <c r="H605" s="421"/>
      <c r="I605" s="421"/>
      <c r="J605" s="421"/>
      <c r="K605" s="421"/>
      <c r="L605" s="421"/>
      <c r="M605" s="421"/>
      <c r="N605" s="421"/>
      <c r="O605" s="421"/>
      <c r="P605" s="421"/>
      <c r="Q605" s="421"/>
      <c r="R605" s="421"/>
      <c r="S605" s="421"/>
      <c r="T605" s="421"/>
      <c r="U605" s="421"/>
      <c r="V605" s="421"/>
      <c r="W605" s="421"/>
      <c r="X605" s="421"/>
      <c r="Y605" s="421"/>
      <c r="Z605" s="421"/>
      <c r="AA605" s="421"/>
      <c r="AB605" s="421"/>
      <c r="AC605" s="421"/>
      <c r="AD605" s="421"/>
    </row>
    <row r="606" spans="1:30" ht="24.05" customHeight="1">
      <c r="A606" s="187"/>
      <c r="B606" s="141"/>
      <c r="C606" s="422" t="s">
        <v>463</v>
      </c>
      <c r="D606" s="422"/>
      <c r="E606" s="422"/>
      <c r="F606" s="422"/>
      <c r="G606" s="422"/>
      <c r="H606" s="422"/>
      <c r="I606" s="422"/>
      <c r="J606" s="422"/>
      <c r="K606" s="422"/>
      <c r="L606" s="422"/>
      <c r="M606" s="422"/>
      <c r="N606" s="422"/>
      <c r="O606" s="422"/>
      <c r="P606" s="422"/>
      <c r="Q606" s="422"/>
      <c r="R606" s="422"/>
      <c r="S606" s="422"/>
      <c r="T606" s="422"/>
      <c r="U606" s="422"/>
      <c r="V606" s="422"/>
      <c r="W606" s="422"/>
      <c r="X606" s="422"/>
      <c r="Y606" s="422"/>
      <c r="Z606" s="422"/>
      <c r="AA606" s="422"/>
      <c r="AB606" s="422"/>
      <c r="AC606" s="422"/>
      <c r="AD606" s="422"/>
    </row>
    <row r="607" spans="1:30" ht="24.05" customHeight="1">
      <c r="A607" s="187"/>
      <c r="B607" s="141"/>
      <c r="C607" s="421" t="s">
        <v>654</v>
      </c>
      <c r="D607" s="421"/>
      <c r="E607" s="421"/>
      <c r="F607" s="421"/>
      <c r="G607" s="421"/>
      <c r="H607" s="421"/>
      <c r="I607" s="421"/>
      <c r="J607" s="421"/>
      <c r="K607" s="421"/>
      <c r="L607" s="421"/>
      <c r="M607" s="421"/>
      <c r="N607" s="421"/>
      <c r="O607" s="421"/>
      <c r="P607" s="421"/>
      <c r="Q607" s="421"/>
      <c r="R607" s="421"/>
      <c r="S607" s="421"/>
      <c r="T607" s="421"/>
      <c r="U607" s="421"/>
      <c r="V607" s="421"/>
      <c r="W607" s="421"/>
      <c r="X607" s="421"/>
      <c r="Y607" s="421"/>
      <c r="Z607" s="421"/>
      <c r="AA607" s="421"/>
      <c r="AB607" s="421"/>
      <c r="AC607" s="421"/>
      <c r="AD607" s="421"/>
    </row>
    <row r="608" spans="1:30" ht="24.05" customHeight="1">
      <c r="A608" s="187"/>
      <c r="B608" s="141"/>
      <c r="C608" s="425" t="s">
        <v>570</v>
      </c>
      <c r="D608" s="425"/>
      <c r="E608" s="425"/>
      <c r="F608" s="425"/>
      <c r="G608" s="425"/>
      <c r="H608" s="425"/>
      <c r="I608" s="425"/>
      <c r="J608" s="425"/>
      <c r="K608" s="425"/>
      <c r="L608" s="425"/>
      <c r="M608" s="425"/>
      <c r="N608" s="425"/>
      <c r="O608" s="425"/>
      <c r="P608" s="425"/>
      <c r="Q608" s="425"/>
      <c r="R608" s="425"/>
      <c r="S608" s="425"/>
      <c r="T608" s="425"/>
      <c r="U608" s="425"/>
      <c r="V608" s="425"/>
      <c r="W608" s="425"/>
      <c r="X608" s="425"/>
      <c r="Y608" s="425"/>
      <c r="Z608" s="425"/>
      <c r="AA608" s="425"/>
      <c r="AB608" s="425"/>
      <c r="AC608" s="425"/>
      <c r="AD608" s="425"/>
    </row>
    <row r="609" spans="1:76">
      <c r="A609" s="187"/>
      <c r="B609" s="141"/>
      <c r="C609" s="191"/>
      <c r="D609" s="191"/>
      <c r="E609" s="191"/>
      <c r="F609" s="191"/>
      <c r="G609" s="191"/>
      <c r="H609" s="191"/>
      <c r="I609" s="191"/>
      <c r="J609" s="191"/>
      <c r="K609" s="191"/>
      <c r="L609" s="191"/>
      <c r="M609" s="191"/>
      <c r="N609" s="191"/>
      <c r="O609" s="191"/>
      <c r="P609" s="191"/>
      <c r="Q609" s="191"/>
      <c r="R609" s="191"/>
      <c r="S609" s="191"/>
      <c r="T609" s="191"/>
      <c r="U609" s="191"/>
      <c r="V609" s="191"/>
      <c r="W609" s="191"/>
      <c r="X609" s="191"/>
      <c r="Y609" s="191"/>
      <c r="Z609" s="191"/>
      <c r="AA609" s="191"/>
      <c r="AB609" s="191"/>
      <c r="AC609" s="191"/>
      <c r="AD609" s="191"/>
      <c r="AU609" s="376" t="s">
        <v>567</v>
      </c>
      <c r="AV609" s="379" t="s">
        <v>459</v>
      </c>
    </row>
    <row r="610" spans="1:76" ht="36" customHeight="1">
      <c r="A610" s="187"/>
      <c r="B610" s="141"/>
      <c r="C610" s="463" t="s">
        <v>388</v>
      </c>
      <c r="D610" s="464"/>
      <c r="E610" s="464"/>
      <c r="F610" s="464"/>
      <c r="G610" s="464"/>
      <c r="H610" s="464"/>
      <c r="I610" s="464"/>
      <c r="J610" s="465"/>
      <c r="K610" s="376" t="s">
        <v>653</v>
      </c>
      <c r="L610" s="376" t="s">
        <v>567</v>
      </c>
      <c r="M610" s="379" t="s">
        <v>459</v>
      </c>
      <c r="N610" s="434" t="s">
        <v>753</v>
      </c>
      <c r="O610" s="435"/>
      <c r="P610" s="435"/>
      <c r="Q610" s="435"/>
      <c r="R610" s="435"/>
      <c r="S610" s="435"/>
      <c r="T610" s="435"/>
      <c r="U610" s="435"/>
      <c r="V610" s="435"/>
      <c r="W610" s="435"/>
      <c r="X610" s="435"/>
      <c r="Y610" s="435"/>
      <c r="Z610" s="435"/>
      <c r="AA610" s="435"/>
      <c r="AB610" s="435"/>
      <c r="AC610" s="435"/>
      <c r="AD610" s="436"/>
      <c r="AG610" s="91" t="s">
        <v>936</v>
      </c>
      <c r="AH610" s="92" t="s">
        <v>937</v>
      </c>
      <c r="AI610" s="92" t="s">
        <v>938</v>
      </c>
      <c r="AT610" s="93" t="s">
        <v>962</v>
      </c>
      <c r="AU610" s="377"/>
      <c r="AV610" s="379"/>
      <c r="AW610" s="380" t="s">
        <v>101</v>
      </c>
      <c r="AX610" s="382" t="s">
        <v>106</v>
      </c>
      <c r="AY610" s="382" t="s">
        <v>108</v>
      </c>
      <c r="AZ610" s="383" t="s">
        <v>102</v>
      </c>
      <c r="BA610" s="383"/>
      <c r="BB610" s="374" t="s">
        <v>24</v>
      </c>
      <c r="BC610" s="375"/>
      <c r="BD610" s="374" t="s">
        <v>49</v>
      </c>
      <c r="BE610" s="375"/>
      <c r="BF610" s="374" t="s">
        <v>103</v>
      </c>
      <c r="BG610" s="375"/>
      <c r="BH610" s="374" t="s">
        <v>71</v>
      </c>
      <c r="BI610" s="375"/>
      <c r="BJ610" s="374" t="s">
        <v>50</v>
      </c>
      <c r="BK610" s="375"/>
      <c r="BL610" s="374" t="s">
        <v>468</v>
      </c>
      <c r="BM610" s="375"/>
    </row>
    <row r="611" spans="1:76" ht="122.25" customHeight="1">
      <c r="A611" s="187"/>
      <c r="B611" s="141"/>
      <c r="C611" s="588"/>
      <c r="D611" s="589"/>
      <c r="E611" s="589"/>
      <c r="F611" s="589"/>
      <c r="G611" s="589"/>
      <c r="H611" s="589"/>
      <c r="I611" s="589"/>
      <c r="J611" s="590"/>
      <c r="K611" s="377"/>
      <c r="L611" s="377"/>
      <c r="M611" s="379"/>
      <c r="N611" s="380" t="s">
        <v>101</v>
      </c>
      <c r="O611" s="382" t="s">
        <v>106</v>
      </c>
      <c r="P611" s="382" t="s">
        <v>108</v>
      </c>
      <c r="Q611" s="383" t="s">
        <v>102</v>
      </c>
      <c r="R611" s="383"/>
      <c r="S611" s="374" t="s">
        <v>24</v>
      </c>
      <c r="T611" s="375"/>
      <c r="U611" s="374" t="s">
        <v>49</v>
      </c>
      <c r="V611" s="375"/>
      <c r="W611" s="374" t="s">
        <v>103</v>
      </c>
      <c r="X611" s="375"/>
      <c r="Y611" s="374" t="s">
        <v>71</v>
      </c>
      <c r="Z611" s="375"/>
      <c r="AA611" s="374" t="s">
        <v>50</v>
      </c>
      <c r="AB611" s="375"/>
      <c r="AC611" s="374" t="s">
        <v>468</v>
      </c>
      <c r="AD611" s="375"/>
      <c r="AG611" s="91">
        <f>COUNTBLANK(K613:AD624)</f>
        <v>240</v>
      </c>
      <c r="AH611" s="92">
        <v>240</v>
      </c>
      <c r="AI611" s="92">
        <v>0</v>
      </c>
      <c r="AK611" s="93" t="s">
        <v>939</v>
      </c>
      <c r="AP611" s="93" t="s">
        <v>940</v>
      </c>
      <c r="AT611" s="105"/>
      <c r="AU611" s="378"/>
      <c r="AV611" s="379"/>
      <c r="AW611" s="381"/>
      <c r="AX611" s="383"/>
      <c r="AY611" s="383"/>
      <c r="AZ611" s="197" t="s">
        <v>106</v>
      </c>
      <c r="BA611" s="197" t="s">
        <v>228</v>
      </c>
      <c r="BB611" s="197" t="s">
        <v>106</v>
      </c>
      <c r="BC611" s="197" t="s">
        <v>228</v>
      </c>
      <c r="BD611" s="197" t="s">
        <v>106</v>
      </c>
      <c r="BE611" s="197" t="s">
        <v>228</v>
      </c>
      <c r="BF611" s="197" t="s">
        <v>106</v>
      </c>
      <c r="BG611" s="197" t="s">
        <v>228</v>
      </c>
      <c r="BH611" s="197" t="s">
        <v>106</v>
      </c>
      <c r="BI611" s="197" t="s">
        <v>228</v>
      </c>
      <c r="BJ611" s="197" t="s">
        <v>106</v>
      </c>
      <c r="BK611" s="197" t="s">
        <v>228</v>
      </c>
      <c r="BL611" s="197" t="s">
        <v>106</v>
      </c>
      <c r="BM611" s="197" t="s">
        <v>228</v>
      </c>
    </row>
    <row r="612" spans="1:76" ht="47.95" customHeight="1">
      <c r="A612" s="187"/>
      <c r="B612" s="141"/>
      <c r="C612" s="466"/>
      <c r="D612" s="467"/>
      <c r="E612" s="467"/>
      <c r="F612" s="467"/>
      <c r="G612" s="467"/>
      <c r="H612" s="467"/>
      <c r="I612" s="467"/>
      <c r="J612" s="468"/>
      <c r="K612" s="378"/>
      <c r="L612" s="378"/>
      <c r="M612" s="379"/>
      <c r="N612" s="381"/>
      <c r="O612" s="383"/>
      <c r="P612" s="383"/>
      <c r="Q612" s="197" t="s">
        <v>106</v>
      </c>
      <c r="R612" s="197" t="s">
        <v>228</v>
      </c>
      <c r="S612" s="197" t="s">
        <v>106</v>
      </c>
      <c r="T612" s="197" t="s">
        <v>228</v>
      </c>
      <c r="U612" s="197" t="s">
        <v>106</v>
      </c>
      <c r="V612" s="197" t="s">
        <v>228</v>
      </c>
      <c r="W612" s="197" t="s">
        <v>106</v>
      </c>
      <c r="X612" s="197" t="s">
        <v>228</v>
      </c>
      <c r="Y612" s="197" t="s">
        <v>106</v>
      </c>
      <c r="Z612" s="197" t="s">
        <v>228</v>
      </c>
      <c r="AA612" s="197" t="s">
        <v>106</v>
      </c>
      <c r="AB612" s="197" t="s">
        <v>228</v>
      </c>
      <c r="AC612" s="197" t="s">
        <v>106</v>
      </c>
      <c r="AD612" s="197" t="s">
        <v>228</v>
      </c>
      <c r="AG612" s="94" t="s">
        <v>941</v>
      </c>
      <c r="AH612" s="95" t="s">
        <v>942</v>
      </c>
      <c r="AI612" s="95" t="s">
        <v>943</v>
      </c>
      <c r="AJ612" s="95" t="s">
        <v>944</v>
      </c>
      <c r="AK612" s="96" t="s">
        <v>941</v>
      </c>
      <c r="AL612" s="97" t="s">
        <v>945</v>
      </c>
      <c r="AM612" s="97" t="s">
        <v>946</v>
      </c>
      <c r="AN612" s="97" t="s">
        <v>947</v>
      </c>
      <c r="AO612" s="96" t="s">
        <v>941</v>
      </c>
      <c r="AP612" s="97" t="s">
        <v>945</v>
      </c>
      <c r="AQ612" s="97" t="s">
        <v>946</v>
      </c>
      <c r="AR612" s="97" t="s">
        <v>947</v>
      </c>
      <c r="AS612" s="110" t="s">
        <v>951</v>
      </c>
      <c r="AT612" s="117" t="s">
        <v>941</v>
      </c>
      <c r="AU612" s="98">
        <f>C588</f>
        <v>0</v>
      </c>
      <c r="AV612" s="98">
        <f>G588</f>
        <v>0</v>
      </c>
      <c r="AW612" s="98">
        <f>K588</f>
        <v>0</v>
      </c>
      <c r="AX612" s="98">
        <f>M588</f>
        <v>0</v>
      </c>
      <c r="AY612" s="93">
        <f>O588</f>
        <v>0</v>
      </c>
      <c r="AZ612" s="93">
        <f>Q588</f>
        <v>0</v>
      </c>
      <c r="BA612" s="93">
        <f t="shared" ref="BA612:BL612" si="200">R588</f>
        <v>0</v>
      </c>
      <c r="BB612" s="93">
        <f t="shared" si="200"/>
        <v>0</v>
      </c>
      <c r="BC612" s="93">
        <f t="shared" si="200"/>
        <v>0</v>
      </c>
      <c r="BD612" s="93">
        <f t="shared" si="200"/>
        <v>0</v>
      </c>
      <c r="BE612" s="93">
        <f t="shared" si="200"/>
        <v>0</v>
      </c>
      <c r="BF612" s="93">
        <f t="shared" si="200"/>
        <v>0</v>
      </c>
      <c r="BG612" s="93">
        <f t="shared" si="200"/>
        <v>0</v>
      </c>
      <c r="BH612" s="93">
        <f t="shared" si="200"/>
        <v>0</v>
      </c>
      <c r="BI612" s="93">
        <f t="shared" si="200"/>
        <v>0</v>
      </c>
      <c r="BJ612" s="93">
        <f t="shared" si="200"/>
        <v>0</v>
      </c>
      <c r="BK612" s="93">
        <f t="shared" si="200"/>
        <v>0</v>
      </c>
      <c r="BL612" s="93">
        <f t="shared" si="200"/>
        <v>0</v>
      </c>
      <c r="BM612" s="93">
        <f>AD588</f>
        <v>0</v>
      </c>
    </row>
    <row r="613" spans="1:76" ht="15.05" customHeight="1">
      <c r="A613" s="187"/>
      <c r="B613" s="141"/>
      <c r="C613" s="222" t="s">
        <v>389</v>
      </c>
      <c r="D613" s="449" t="s">
        <v>68</v>
      </c>
      <c r="E613" s="449"/>
      <c r="F613" s="449"/>
      <c r="G613" s="449"/>
      <c r="H613" s="449"/>
      <c r="I613" s="449"/>
      <c r="J613" s="449"/>
      <c r="K613" s="273"/>
      <c r="L613" s="274"/>
      <c r="M613" s="274"/>
      <c r="N613" s="274"/>
      <c r="O613" s="274"/>
      <c r="P613" s="274"/>
      <c r="Q613" s="274"/>
      <c r="R613" s="274"/>
      <c r="S613" s="274"/>
      <c r="T613" s="274"/>
      <c r="U613" s="274"/>
      <c r="V613" s="274"/>
      <c r="W613" s="274"/>
      <c r="X613" s="274"/>
      <c r="Y613" s="274"/>
      <c r="Z613" s="274"/>
      <c r="AA613" s="274"/>
      <c r="AB613" s="274"/>
      <c r="AC613" s="274"/>
      <c r="AD613" s="274"/>
      <c r="AG613" s="93">
        <f>N613</f>
        <v>0</v>
      </c>
      <c r="AH613" s="92">
        <f>IF(COUNTIF(O613:P613,"NA")=2,"NA",SUM(O613:P613))</f>
        <v>0</v>
      </c>
      <c r="AI613" s="92">
        <f>COUNTIF(O613:P613, "NS")</f>
        <v>0</v>
      </c>
      <c r="AJ613" s="92">
        <f>IF($AG$611 = $AH$611, 0, IF(OR(AND(AG613 = 0, AI613 &gt; 0), AND(AG613 = "NS", AH613 &gt; 0), AND(AG613 = "NS", AI613 = 0, AH613 =0), AND(AG613="NA", AH613&lt;&gt;"NA")), 1, IF(OR(AND(AG613 &gt; 0, AI613 = 2), AND(AG613 = "NS", AI613 = 2), AND(AG613 = "NS", AH613 = 0, AI613 &gt; 0), AG613 = AH613), 0, 1)))</f>
        <v>0</v>
      </c>
      <c r="AK613" s="98">
        <f>IF(O613="",0,O613)</f>
        <v>0</v>
      </c>
      <c r="AL613" s="99">
        <f>IF(COUNTIF(Q613,"NA")+COUNTIF(S613,"NA")+COUNTIF(U613,"NA")+COUNTIF(W613,"NA")+COUNTIF(Y613,"NA")+COUNTIF(AA613,"NA")+COUNTIF(AC613,"NA")=COUNTA($Q$171,$S$171,$U$171,$W$171,$Y$171,$AA$171,$AC$171),"NA",SUM(Q613,S613,U613,W613,Y613,AA613,AC613))</f>
        <v>0</v>
      </c>
      <c r="AM613" s="99">
        <f>COUNTIF(Q613, "NS")+COUNTIF(S613, "NS")+COUNTIF(U613, "NS")+COUNTIF(W613, "NS")+COUNTIF(Y613, "NS")+COUNTIF(AA613, "NS")+COUNTIF(AC613, "NS")</f>
        <v>0</v>
      </c>
      <c r="AN613" s="100">
        <f>IF($AG$611=$AH$611, 0, IF(OR(AND(AK613 =0, AM613 &gt;0), AND(AK613 ="NS", AL613&gt;0), AND(AK613 ="NS", AL613 =0, AM613=0), AND(AK613="NA", AL613&lt;&gt;"NA") ), 1, IF(OR(AND(AM613&gt;=2, AL613&lt;AK613), AND(AK613="NS", AL613=0, AM613&gt;0), AL613=AK613 ), 0, 1)))</f>
        <v>0</v>
      </c>
      <c r="AO613" s="98">
        <f>IF(P613="",0,P613)</f>
        <v>0</v>
      </c>
      <c r="AP613" s="99">
        <f>IF(COUNTIF(R613,"NA")+COUNTIF(T613,"NA")+COUNTIF(V613,"NA")+COUNTIF(X613,"NA")+COUNTIF(Z613,"NA")+COUNTIF(AB613,"NA")+COUNTIF(AD613,"NA")=COUNTA($R$171,$T$171,$V$171,$X$171,$Z$171,$AB$171,$AD$171),"NA",SUM(R613,T613,V613,X613,Z613,AB613,AD613))</f>
        <v>0</v>
      </c>
      <c r="AQ613" s="99">
        <f>COUNTIF(R613, "NS")+COUNTIF(T613, "NS")+COUNTIF(V613, "NS")+COUNTIF(X613, "NS")+COUNTIF(Z613, "NS")+COUNTIF(AB613, "NS")+COUNTIF(AD613, "NS")</f>
        <v>0</v>
      </c>
      <c r="AR613" s="100">
        <f>IF($AG$611=$AH$611, 0, IF(OR(AND(AO613 =0, AQ613 &gt;0), AND(AO613 ="NS", AP613&gt;0), AND(AO613 ="NS", AP613 =0, AQ613=0), AND(AO613="NA", AP613&lt;&gt;"NA") ), 1, IF(OR(AND(AQ613&gt;=2, AP613&lt;AO613), AND(AO613="NS", AP613=0, AQ613&gt;0), AP613=AO613 ), 0, 1)))</f>
        <v>0</v>
      </c>
      <c r="AS613" s="93">
        <f>IF($AG$611=$AH$611,0,IF(OR(AND(K613="X",COUNTA(L613:AD613)&gt;0),AND(K613="",COUNTA(L613:AD613)&lt;&gt;COUNTA($L$610:$M$612,$N$611:$P$612,$Q$612:$AD$612))),1,0))</f>
        <v>0</v>
      </c>
      <c r="AT613" s="93" t="s">
        <v>949</v>
      </c>
      <c r="AU613" s="99">
        <f>IF(AND(COUNTA(L613:L624)&lt;&gt;0,COUNTIF(L613:L624,"NA")=COUNTA(L613:L624)),"NA",SUM(L613:L624))</f>
        <v>0</v>
      </c>
      <c r="AV613" s="99">
        <f>IF(AND(COUNTA(M613:M624)&lt;&gt;0,COUNTIF(M613:M624,"NA")=COUNTA(M613:M624)),"NA",SUM(M613:M624))</f>
        <v>0</v>
      </c>
      <c r="AW613" s="99">
        <f>IF(AND(COUNTA(N613:N624)&lt;&gt;0,COUNTIF(N613:N624,"NA")=COUNTA(N613:N624)),"NA",SUM(N613:N624))</f>
        <v>0</v>
      </c>
      <c r="AX613" s="99">
        <f>IF(AND(COUNTA(O613:O624)&lt;&gt;0,COUNTIF(O613:O624,"NA")=COUNTA(O613:O624)),"NA",SUM(O613:O624))</f>
        <v>0</v>
      </c>
      <c r="AY613" s="99">
        <f t="shared" ref="AY613:BG613" si="201">IF(AND(COUNTA(P613:P624)&lt;&gt;0,COUNTIF(P613:P624,"NA")=COUNTA(P613:P624)),"NA",SUM(P613:P624))</f>
        <v>0</v>
      </c>
      <c r="AZ613" s="99">
        <f t="shared" si="201"/>
        <v>0</v>
      </c>
      <c r="BA613" s="99">
        <f t="shared" si="201"/>
        <v>0</v>
      </c>
      <c r="BB613" s="99">
        <f t="shared" si="201"/>
        <v>0</v>
      </c>
      <c r="BC613" s="99">
        <f t="shared" si="201"/>
        <v>0</v>
      </c>
      <c r="BD613" s="99">
        <f>IF(AND(COUNTA(U613:U624)&lt;&gt;0,COUNTIF(U613:U624,"NA")=COUNTA(U613:U624)),"NA",SUM(U613:U624))</f>
        <v>0</v>
      </c>
      <c r="BE613" s="99">
        <f t="shared" si="201"/>
        <v>0</v>
      </c>
      <c r="BF613" s="99">
        <f t="shared" si="201"/>
        <v>0</v>
      </c>
      <c r="BG613" s="99">
        <f t="shared" si="201"/>
        <v>0</v>
      </c>
      <c r="BH613" s="99">
        <f t="shared" ref="BH613:BM613" si="202">IF(AND(COUNTA(Y613:Y624)&lt;&gt;0,COUNTIF(Y613:Y624,"NA")=COUNTA(Y613:Y624)),"NA",SUM(Y613:Y624))</f>
        <v>0</v>
      </c>
      <c r="BI613" s="99">
        <f t="shared" si="202"/>
        <v>0</v>
      </c>
      <c r="BJ613" s="99">
        <f t="shared" si="202"/>
        <v>0</v>
      </c>
      <c r="BK613" s="99">
        <f t="shared" si="202"/>
        <v>0</v>
      </c>
      <c r="BL613" s="99">
        <f t="shared" si="202"/>
        <v>0</v>
      </c>
      <c r="BM613" s="99">
        <f t="shared" si="202"/>
        <v>0</v>
      </c>
      <c r="BN613" s="99"/>
      <c r="BO613" s="99"/>
      <c r="BP613" s="99"/>
      <c r="BQ613" s="99"/>
      <c r="BR613" s="99"/>
      <c r="BS613" s="99"/>
      <c r="BT613" s="99"/>
      <c r="BU613" s="99"/>
      <c r="BV613" s="99"/>
      <c r="BW613" s="99"/>
      <c r="BX613" s="99"/>
    </row>
    <row r="614" spans="1:76" ht="24.05" customHeight="1">
      <c r="A614" s="187"/>
      <c r="B614" s="141"/>
      <c r="C614" s="222" t="s">
        <v>390</v>
      </c>
      <c r="D614" s="449" t="s">
        <v>65</v>
      </c>
      <c r="E614" s="449"/>
      <c r="F614" s="449"/>
      <c r="G614" s="449"/>
      <c r="H614" s="449"/>
      <c r="I614" s="449"/>
      <c r="J614" s="449"/>
      <c r="K614" s="273"/>
      <c r="L614" s="274"/>
      <c r="M614" s="274"/>
      <c r="N614" s="274"/>
      <c r="O614" s="274"/>
      <c r="P614" s="274"/>
      <c r="Q614" s="274"/>
      <c r="R614" s="274"/>
      <c r="S614" s="274"/>
      <c r="T614" s="274"/>
      <c r="U614" s="274"/>
      <c r="V614" s="274"/>
      <c r="W614" s="274"/>
      <c r="X614" s="274"/>
      <c r="Y614" s="274"/>
      <c r="Z614" s="274"/>
      <c r="AA614" s="274"/>
      <c r="AB614" s="274"/>
      <c r="AC614" s="274"/>
      <c r="AD614" s="274"/>
      <c r="AG614" s="93">
        <f t="shared" ref="AG614:AG624" si="203">N614</f>
        <v>0</v>
      </c>
      <c r="AH614" s="92">
        <f t="shared" ref="AH614:AH624" si="204">IF(COUNTIF(O614:P614,"NA")=2,"NA",SUM(O614:P614))</f>
        <v>0</v>
      </c>
      <c r="AI614" s="92">
        <f t="shared" ref="AI614:AI624" si="205">COUNTIF(O614:P614, "NS")</f>
        <v>0</v>
      </c>
      <c r="AJ614" s="92">
        <f t="shared" ref="AJ614:AJ624" si="206">IF($AG$611 = $AH$611, 0, IF(OR(AND(AG614 = 0, AI614 &gt; 0), AND(AG614 = "NS", AH614 &gt; 0), AND(AG614 = "NS", AI614 = 0, AH614 =0), AND(AG614="NA", AH614&lt;&gt;"NA")), 1, IF(OR(AND(AG614 &gt; 0, AI614 = 2), AND(AG614 = "NS", AI614 = 2), AND(AG614 = "NS", AH614 = 0, AI614 &gt; 0), AG614 = AH614), 0, 1)))</f>
        <v>0</v>
      </c>
      <c r="AK614" s="98">
        <f t="shared" ref="AK614:AK624" si="207">IF(O614="",0,O614)</f>
        <v>0</v>
      </c>
      <c r="AL614" s="99">
        <f t="shared" ref="AL614:AL624" si="208">IF(COUNTIF(Q614,"NA")+COUNTIF(S614,"NA")+COUNTIF(U614,"NA")+COUNTIF(W614,"NA")+COUNTIF(Y614,"NA")+COUNTIF(AA614,"NA")+COUNTIF(AC614,"NA")=COUNTA($Q$171,$S$171,$U$171,$W$171,$Y$171,$AA$171,$AC$171),"NA",SUM(Q614,S614,U614,W614,Y614,AA614,AC614))</f>
        <v>0</v>
      </c>
      <c r="AM614" s="99">
        <f t="shared" ref="AM614:AM624" si="209">COUNTIF(Q614, "NS")+COUNTIF(S614, "NS")+COUNTIF(U614, "NS")+COUNTIF(W614, "NS")+COUNTIF(Y614, "NS")+COUNTIF(AA614, "NS")+COUNTIF(AC614, "NS")</f>
        <v>0</v>
      </c>
      <c r="AN614" s="100">
        <f t="shared" ref="AN614:AN624" si="210">IF($AG$611=$AH$611, 0, IF(OR(AND(AK614 =0, AM614 &gt;0), AND(AK614 ="NS", AL614&gt;0), AND(AK614 ="NS", AL614 =0, AM614=0), AND(AK614="NA", AL614&lt;&gt;"NA") ), 1, IF(OR(AND(AM614&gt;=2, AL614&lt;AK614), AND(AK614="NS", AL614=0, AM614&gt;0), AL614=AK614 ), 0, 1)))</f>
        <v>0</v>
      </c>
      <c r="AO614" s="98">
        <f t="shared" ref="AO614:AO624" si="211">IF(P614="",0,P614)</f>
        <v>0</v>
      </c>
      <c r="AP614" s="99">
        <f t="shared" ref="AP614:AP624" si="212">IF(COUNTIF(R614,"NA")+COUNTIF(T614,"NA")+COUNTIF(V614,"NA")+COUNTIF(X614,"NA")+COUNTIF(Z614,"NA")+COUNTIF(AB614,"NA")+COUNTIF(AD614,"NA")=COUNTA($R$171,$T$171,$V$171,$X$171,$Z$171,$AB$171,$AD$171),"NA",SUM(R614,T614,V614,X614,Z614,AB614,AD614))</f>
        <v>0</v>
      </c>
      <c r="AQ614" s="99">
        <f t="shared" ref="AQ614:AQ624" si="213">COUNTIF(R614, "NS")+COUNTIF(T614, "NS")+COUNTIF(V614, "NS")+COUNTIF(X614, "NS")+COUNTIF(Z614, "NS")+COUNTIF(AB614, "NS")+COUNTIF(AD614, "NS")</f>
        <v>0</v>
      </c>
      <c r="AR614" s="100">
        <f t="shared" ref="AR614:AR624" si="214">IF($AG$611=$AH$611, 0, IF(OR(AND(AO614 =0, AQ614 &gt;0), AND(AO614 ="NS", AP614&gt;0), AND(AO614 ="NS", AP614 =0, AQ614=0), AND(AO614="NA", AP614&lt;&gt;"NA") ), 1, IF(OR(AND(AQ614&gt;=2, AP614&lt;AO614), AND(AO614="NS", AP614=0, AQ614&gt;0), AP614=AO614 ), 0, 1)))</f>
        <v>0</v>
      </c>
      <c r="AS614" s="93">
        <f t="shared" ref="AS614:AS624" si="215">IF($AG$611=$AH$611,0,IF(OR(AND(K614="X",COUNTA(L614:AD614)&gt;0),AND(K614="",COUNTA(L614:AD614)&lt;&gt;COUNTA($L$610:$M$612,$N$611:$P$612,$Q$612:$AD$612))),1,0))</f>
        <v>0</v>
      </c>
      <c r="AT614" s="93" t="s">
        <v>948</v>
      </c>
      <c r="AU614" s="99">
        <f>COUNTIF(L613:L624, "NS")</f>
        <v>0</v>
      </c>
      <c r="AV614" s="99">
        <f t="shared" ref="AV614:BJ614" si="216">COUNTIF(M613:M624, "NS")</f>
        <v>0</v>
      </c>
      <c r="AW614" s="99">
        <f t="shared" si="216"/>
        <v>0</v>
      </c>
      <c r="AX614" s="99">
        <f t="shared" si="216"/>
        <v>0</v>
      </c>
      <c r="AY614" s="99">
        <f t="shared" si="216"/>
        <v>0</v>
      </c>
      <c r="AZ614" s="99">
        <f t="shared" si="216"/>
        <v>0</v>
      </c>
      <c r="BA614" s="99">
        <f t="shared" si="216"/>
        <v>0</v>
      </c>
      <c r="BB614" s="99">
        <f t="shared" si="216"/>
        <v>0</v>
      </c>
      <c r="BC614" s="99">
        <f t="shared" si="216"/>
        <v>0</v>
      </c>
      <c r="BD614" s="99">
        <f t="shared" si="216"/>
        <v>0</v>
      </c>
      <c r="BE614" s="99">
        <f t="shared" si="216"/>
        <v>0</v>
      </c>
      <c r="BF614" s="99">
        <f t="shared" si="216"/>
        <v>0</v>
      </c>
      <c r="BG614" s="99">
        <f t="shared" si="216"/>
        <v>0</v>
      </c>
      <c r="BH614" s="99">
        <f t="shared" si="216"/>
        <v>0</v>
      </c>
      <c r="BI614" s="99">
        <f t="shared" si="216"/>
        <v>0</v>
      </c>
      <c r="BJ614" s="99">
        <f t="shared" si="216"/>
        <v>0</v>
      </c>
      <c r="BK614" s="99">
        <f t="shared" ref="BK614" si="217">COUNTIF(AB613:AB624, "NS")</f>
        <v>0</v>
      </c>
      <c r="BL614" s="99">
        <f t="shared" ref="BL614" si="218">COUNTIF(AC613:AC624, "NS")</f>
        <v>0</v>
      </c>
      <c r="BM614" s="99">
        <f>COUNTIF(AD613:AD624, "NS")</f>
        <v>0</v>
      </c>
      <c r="BN614" s="99"/>
      <c r="BO614" s="99"/>
      <c r="BP614" s="99"/>
      <c r="BQ614" s="99"/>
      <c r="BR614" s="99"/>
      <c r="BS614" s="99"/>
      <c r="BT614" s="99"/>
      <c r="BU614" s="99"/>
      <c r="BV614" s="99"/>
      <c r="BW614" s="99"/>
      <c r="BX614" s="99"/>
    </row>
    <row r="615" spans="1:76" ht="24.05" customHeight="1">
      <c r="A615" s="187"/>
      <c r="B615" s="141"/>
      <c r="C615" s="222" t="s">
        <v>391</v>
      </c>
      <c r="D615" s="449" t="s">
        <v>394</v>
      </c>
      <c r="E615" s="449"/>
      <c r="F615" s="449"/>
      <c r="G615" s="449"/>
      <c r="H615" s="449"/>
      <c r="I615" s="449"/>
      <c r="J615" s="449"/>
      <c r="K615" s="273"/>
      <c r="L615" s="274"/>
      <c r="M615" s="274"/>
      <c r="N615" s="274"/>
      <c r="O615" s="274"/>
      <c r="P615" s="274"/>
      <c r="Q615" s="274"/>
      <c r="R615" s="274"/>
      <c r="S615" s="274"/>
      <c r="T615" s="274"/>
      <c r="U615" s="274"/>
      <c r="V615" s="274"/>
      <c r="W615" s="274"/>
      <c r="X615" s="274"/>
      <c r="Y615" s="274"/>
      <c r="Z615" s="274"/>
      <c r="AA615" s="274"/>
      <c r="AB615" s="274"/>
      <c r="AC615" s="274"/>
      <c r="AD615" s="274"/>
      <c r="AG615" s="93">
        <f t="shared" si="203"/>
        <v>0</v>
      </c>
      <c r="AH615" s="92">
        <f>IF(COUNTIF(O615:P615,"NA")=2,"NA",SUM(O615:P615))</f>
        <v>0</v>
      </c>
      <c r="AI615" s="92">
        <f>COUNTIF(O615:P615, "NS")</f>
        <v>0</v>
      </c>
      <c r="AJ615" s="92">
        <f>IF($AG$611 = $AH$611, 0, IF(OR(AND(AG615 = 0, AI615 &gt; 0), AND(AG615 = "NS", AH615 &gt; 0), AND(AG615 = "NS", AI615 = 0, AH615 =0), AND(AG615="NA", AH615&lt;&gt;"NA")), 1, IF(OR(AND(AG615 &gt; 0, AI615 = 2), AND(AG615 = "NS", AI615 = 2), AND(AG615 = "NS", AH615 = 0, AI615 &gt; 0), AG615 = AH615), 0, 1)))</f>
        <v>0</v>
      </c>
      <c r="AK615" s="98">
        <f t="shared" si="207"/>
        <v>0</v>
      </c>
      <c r="AL615" s="99">
        <f t="shared" si="208"/>
        <v>0</v>
      </c>
      <c r="AM615" s="99">
        <f t="shared" si="209"/>
        <v>0</v>
      </c>
      <c r="AN615" s="100">
        <f t="shared" si="210"/>
        <v>0</v>
      </c>
      <c r="AO615" s="98">
        <f t="shared" si="211"/>
        <v>0</v>
      </c>
      <c r="AP615" s="99">
        <f t="shared" si="212"/>
        <v>0</v>
      </c>
      <c r="AQ615" s="99">
        <f t="shared" si="213"/>
        <v>0</v>
      </c>
      <c r="AR615" s="100">
        <f t="shared" si="214"/>
        <v>0</v>
      </c>
      <c r="AS615" s="93">
        <f t="shared" si="215"/>
        <v>0</v>
      </c>
      <c r="AT615" s="93" t="s">
        <v>944</v>
      </c>
      <c r="AU615" s="118">
        <f>IF($AG$611=$AH$611, 0, IF(OR(AND(AU612 =0, AU614 &gt;0), AND(AU612 ="NS", AU613&gt;0), AND(AU612 ="NS", AU613 =0, AU614=0), AND(AU612="NA", AU613&lt;&gt;"NA"), AND(AU612&lt;&gt;"NA", AU613="NA")  ), 1, IF(OR(AND(AU614&gt;=2, AU613&lt;AU612), AND(AU612="NS", AU613=0, AU614&gt;0), AU613&gt;=AU612 ), 0, 1)))</f>
        <v>0</v>
      </c>
      <c r="AV615" s="118">
        <f t="shared" ref="AV615:BL615" si="219">IF($AG$611=$AH$611, 0, IF(OR(AND(AV612 =0, AV614 &gt;0), AND(AV612 ="NS", AV613&gt;0), AND(AV612 ="NS", AV613 =0, AV614=0), AND(AV612="NA", AV613&lt;&gt;"NA"), AND(AV612&lt;&gt;"NA", AV613="NA")  ), 1, IF(OR(AND(AV614&gt;=2, AV613&lt;AV612), AND(AV612="NS", AV613=0, AV614&gt;0), AV613&gt;=AV612 ), 0, 1)))</f>
        <v>0</v>
      </c>
      <c r="AW615" s="118">
        <f t="shared" si="219"/>
        <v>0</v>
      </c>
      <c r="AX615" s="118">
        <f t="shared" si="219"/>
        <v>0</v>
      </c>
      <c r="AY615" s="118">
        <f t="shared" si="219"/>
        <v>0</v>
      </c>
      <c r="AZ615" s="118">
        <f t="shared" si="219"/>
        <v>0</v>
      </c>
      <c r="BA615" s="118">
        <f t="shared" si="219"/>
        <v>0</v>
      </c>
      <c r="BB615" s="118">
        <f t="shared" si="219"/>
        <v>0</v>
      </c>
      <c r="BC615" s="118">
        <f t="shared" si="219"/>
        <v>0</v>
      </c>
      <c r="BD615" s="118">
        <f t="shared" si="219"/>
        <v>0</v>
      </c>
      <c r="BE615" s="118">
        <f t="shared" si="219"/>
        <v>0</v>
      </c>
      <c r="BF615" s="118">
        <f t="shared" si="219"/>
        <v>0</v>
      </c>
      <c r="BG615" s="118">
        <f t="shared" si="219"/>
        <v>0</v>
      </c>
      <c r="BH615" s="118">
        <f t="shared" si="219"/>
        <v>0</v>
      </c>
      <c r="BI615" s="118">
        <f t="shared" si="219"/>
        <v>0</v>
      </c>
      <c r="BJ615" s="118">
        <f t="shared" si="219"/>
        <v>0</v>
      </c>
      <c r="BK615" s="118">
        <f t="shared" si="219"/>
        <v>0</v>
      </c>
      <c r="BL615" s="118">
        <f t="shared" si="219"/>
        <v>0</v>
      </c>
      <c r="BM615" s="118">
        <f>IF($AG$611=$AH$611, 0, IF(OR(AND(BM612 =0, BM614 &gt;0), AND(BM612 ="NS", BM613&gt;0), AND(BM612 ="NS", BM613 =0, BM614=0), AND(BM612="NA", BM613&lt;&gt;"NA"), AND(BM612&lt;&gt;"NA", BM613="NA")  ), 1, IF(OR(AND(BM614&gt;=2, BM613&lt;BM612), AND(BM612="NS", BM613=0, BM614&gt;0), BM613&gt;=BM612 ), 0, 1)))</f>
        <v>0</v>
      </c>
      <c r="BN615" s="122">
        <f>SUM(AU615:BM615)</f>
        <v>0</v>
      </c>
    </row>
    <row r="616" spans="1:76" ht="15.05" customHeight="1">
      <c r="A616" s="187"/>
      <c r="B616" s="141"/>
      <c r="C616" s="222" t="s">
        <v>117</v>
      </c>
      <c r="D616" s="449" t="s">
        <v>395</v>
      </c>
      <c r="E616" s="449"/>
      <c r="F616" s="449"/>
      <c r="G616" s="449"/>
      <c r="H616" s="449"/>
      <c r="I616" s="449"/>
      <c r="J616" s="449"/>
      <c r="K616" s="273"/>
      <c r="L616" s="274"/>
      <c r="M616" s="274"/>
      <c r="N616" s="274"/>
      <c r="O616" s="274"/>
      <c r="P616" s="274"/>
      <c r="Q616" s="274"/>
      <c r="R616" s="274"/>
      <c r="S616" s="274"/>
      <c r="T616" s="274"/>
      <c r="U616" s="274"/>
      <c r="V616" s="274"/>
      <c r="W616" s="274"/>
      <c r="X616" s="274"/>
      <c r="Y616" s="274"/>
      <c r="Z616" s="274"/>
      <c r="AA616" s="274"/>
      <c r="AB616" s="274"/>
      <c r="AC616" s="274"/>
      <c r="AD616" s="274"/>
      <c r="AG616" s="93">
        <f t="shared" si="203"/>
        <v>0</v>
      </c>
      <c r="AH616" s="92">
        <f t="shared" si="204"/>
        <v>0</v>
      </c>
      <c r="AI616" s="92">
        <f t="shared" si="205"/>
        <v>0</v>
      </c>
      <c r="AJ616" s="92">
        <f t="shared" si="206"/>
        <v>0</v>
      </c>
      <c r="AK616" s="98">
        <f t="shared" si="207"/>
        <v>0</v>
      </c>
      <c r="AL616" s="99">
        <f t="shared" si="208"/>
        <v>0</v>
      </c>
      <c r="AM616" s="99">
        <f t="shared" si="209"/>
        <v>0</v>
      </c>
      <c r="AN616" s="100">
        <f t="shared" si="210"/>
        <v>0</v>
      </c>
      <c r="AO616" s="98">
        <f t="shared" si="211"/>
        <v>0</v>
      </c>
      <c r="AP616" s="99">
        <f t="shared" si="212"/>
        <v>0</v>
      </c>
      <c r="AQ616" s="99">
        <f t="shared" si="213"/>
        <v>0</v>
      </c>
      <c r="AR616" s="100">
        <f t="shared" si="214"/>
        <v>0</v>
      </c>
      <c r="AS616" s="93">
        <f t="shared" si="215"/>
        <v>0</v>
      </c>
    </row>
    <row r="617" spans="1:76" ht="15.05" customHeight="1">
      <c r="A617" s="187"/>
      <c r="B617" s="141"/>
      <c r="C617" s="222" t="s">
        <v>119</v>
      </c>
      <c r="D617" s="449" t="s">
        <v>400</v>
      </c>
      <c r="E617" s="449"/>
      <c r="F617" s="449"/>
      <c r="G617" s="449"/>
      <c r="H617" s="449"/>
      <c r="I617" s="449"/>
      <c r="J617" s="449"/>
      <c r="K617" s="273"/>
      <c r="L617" s="274"/>
      <c r="M617" s="274"/>
      <c r="N617" s="274"/>
      <c r="O617" s="274"/>
      <c r="P617" s="274"/>
      <c r="Q617" s="274"/>
      <c r="R617" s="274"/>
      <c r="S617" s="274"/>
      <c r="T617" s="274"/>
      <c r="U617" s="274"/>
      <c r="V617" s="274"/>
      <c r="W617" s="274"/>
      <c r="X617" s="274"/>
      <c r="Y617" s="274"/>
      <c r="Z617" s="274"/>
      <c r="AA617" s="274"/>
      <c r="AB617" s="274"/>
      <c r="AC617" s="274"/>
      <c r="AD617" s="274"/>
      <c r="AG617" s="93">
        <f t="shared" si="203"/>
        <v>0</v>
      </c>
      <c r="AH617" s="92">
        <f t="shared" si="204"/>
        <v>0</v>
      </c>
      <c r="AI617" s="92">
        <f t="shared" si="205"/>
        <v>0</v>
      </c>
      <c r="AJ617" s="92">
        <f t="shared" si="206"/>
        <v>0</v>
      </c>
      <c r="AK617" s="98">
        <f t="shared" si="207"/>
        <v>0</v>
      </c>
      <c r="AL617" s="99">
        <f t="shared" si="208"/>
        <v>0</v>
      </c>
      <c r="AM617" s="99">
        <f t="shared" si="209"/>
        <v>0</v>
      </c>
      <c r="AN617" s="100">
        <f t="shared" si="210"/>
        <v>0</v>
      </c>
      <c r="AO617" s="98">
        <f t="shared" si="211"/>
        <v>0</v>
      </c>
      <c r="AP617" s="99">
        <f t="shared" si="212"/>
        <v>0</v>
      </c>
      <c r="AQ617" s="99">
        <f t="shared" si="213"/>
        <v>0</v>
      </c>
      <c r="AR617" s="100">
        <f t="shared" si="214"/>
        <v>0</v>
      </c>
      <c r="AS617" s="93">
        <f t="shared" si="215"/>
        <v>0</v>
      </c>
    </row>
    <row r="618" spans="1:76" ht="47.95" customHeight="1">
      <c r="A618" s="187"/>
      <c r="B618" s="141"/>
      <c r="C618" s="222" t="s">
        <v>127</v>
      </c>
      <c r="D618" s="449" t="s">
        <v>396</v>
      </c>
      <c r="E618" s="449"/>
      <c r="F618" s="449"/>
      <c r="G618" s="449"/>
      <c r="H618" s="449"/>
      <c r="I618" s="449"/>
      <c r="J618" s="449"/>
      <c r="K618" s="273"/>
      <c r="L618" s="274"/>
      <c r="M618" s="274"/>
      <c r="N618" s="274"/>
      <c r="O618" s="274"/>
      <c r="P618" s="274"/>
      <c r="Q618" s="274"/>
      <c r="R618" s="274"/>
      <c r="S618" s="274"/>
      <c r="T618" s="274"/>
      <c r="U618" s="274"/>
      <c r="V618" s="274"/>
      <c r="W618" s="274"/>
      <c r="X618" s="274"/>
      <c r="Y618" s="274"/>
      <c r="Z618" s="274"/>
      <c r="AA618" s="274"/>
      <c r="AB618" s="274"/>
      <c r="AC618" s="274"/>
      <c r="AD618" s="274"/>
      <c r="AG618" s="93">
        <f t="shared" si="203"/>
        <v>0</v>
      </c>
      <c r="AH618" s="92">
        <f t="shared" si="204"/>
        <v>0</v>
      </c>
      <c r="AI618" s="92">
        <f t="shared" si="205"/>
        <v>0</v>
      </c>
      <c r="AJ618" s="92">
        <f t="shared" si="206"/>
        <v>0</v>
      </c>
      <c r="AK618" s="98">
        <f t="shared" si="207"/>
        <v>0</v>
      </c>
      <c r="AL618" s="99">
        <f t="shared" si="208"/>
        <v>0</v>
      </c>
      <c r="AM618" s="99">
        <f t="shared" si="209"/>
        <v>0</v>
      </c>
      <c r="AN618" s="100">
        <f t="shared" si="210"/>
        <v>0</v>
      </c>
      <c r="AO618" s="98">
        <f t="shared" si="211"/>
        <v>0</v>
      </c>
      <c r="AP618" s="99">
        <f t="shared" si="212"/>
        <v>0</v>
      </c>
      <c r="AQ618" s="99">
        <f>COUNTIF(R618, "NS")+COUNTIF(T618, "NS")+COUNTIF(V618, "NS")+COUNTIF(X618, "NS")+COUNTIF(Z618, "NS")+COUNTIF(AB618, "NS")+COUNTIF(AD618, "NS")</f>
        <v>0</v>
      </c>
      <c r="AR618" s="100">
        <f t="shared" si="214"/>
        <v>0</v>
      </c>
      <c r="AS618" s="93">
        <f t="shared" si="215"/>
        <v>0</v>
      </c>
    </row>
    <row r="619" spans="1:76" ht="36" customHeight="1">
      <c r="A619" s="187"/>
      <c r="B619" s="141"/>
      <c r="C619" s="222" t="s">
        <v>129</v>
      </c>
      <c r="D619" s="449" t="s">
        <v>397</v>
      </c>
      <c r="E619" s="449"/>
      <c r="F619" s="449"/>
      <c r="G619" s="449"/>
      <c r="H619" s="449"/>
      <c r="I619" s="449"/>
      <c r="J619" s="449"/>
      <c r="K619" s="273"/>
      <c r="L619" s="274"/>
      <c r="M619" s="274"/>
      <c r="N619" s="274"/>
      <c r="O619" s="274"/>
      <c r="P619" s="274"/>
      <c r="Q619" s="274"/>
      <c r="R619" s="274"/>
      <c r="S619" s="274"/>
      <c r="T619" s="274"/>
      <c r="U619" s="274"/>
      <c r="V619" s="274"/>
      <c r="W619" s="274"/>
      <c r="X619" s="274"/>
      <c r="Y619" s="274"/>
      <c r="Z619" s="274"/>
      <c r="AA619" s="274"/>
      <c r="AB619" s="274"/>
      <c r="AC619" s="274"/>
      <c r="AD619" s="274"/>
      <c r="AG619" s="93">
        <f t="shared" si="203"/>
        <v>0</v>
      </c>
      <c r="AH619" s="92">
        <f t="shared" si="204"/>
        <v>0</v>
      </c>
      <c r="AI619" s="92">
        <f t="shared" si="205"/>
        <v>0</v>
      </c>
      <c r="AJ619" s="92">
        <f t="shared" si="206"/>
        <v>0</v>
      </c>
      <c r="AK619" s="98">
        <f t="shared" si="207"/>
        <v>0</v>
      </c>
      <c r="AL619" s="99">
        <f t="shared" si="208"/>
        <v>0</v>
      </c>
      <c r="AM619" s="99">
        <f t="shared" si="209"/>
        <v>0</v>
      </c>
      <c r="AN619" s="100">
        <f t="shared" si="210"/>
        <v>0</v>
      </c>
      <c r="AO619" s="98">
        <f t="shared" si="211"/>
        <v>0</v>
      </c>
      <c r="AP619" s="99">
        <f t="shared" si="212"/>
        <v>0</v>
      </c>
      <c r="AQ619" s="99">
        <f t="shared" si="213"/>
        <v>0</v>
      </c>
      <c r="AR619" s="100">
        <f t="shared" si="214"/>
        <v>0</v>
      </c>
      <c r="AS619" s="93">
        <f t="shared" si="215"/>
        <v>0</v>
      </c>
    </row>
    <row r="620" spans="1:76" ht="24.05" customHeight="1">
      <c r="A620" s="187"/>
      <c r="B620" s="141"/>
      <c r="C620" s="222" t="s">
        <v>131</v>
      </c>
      <c r="D620" s="449" t="s">
        <v>568</v>
      </c>
      <c r="E620" s="449"/>
      <c r="F620" s="449"/>
      <c r="G620" s="449"/>
      <c r="H620" s="449"/>
      <c r="I620" s="449"/>
      <c r="J620" s="449"/>
      <c r="K620" s="273"/>
      <c r="L620" s="274"/>
      <c r="M620" s="274"/>
      <c r="N620" s="274"/>
      <c r="O620" s="274"/>
      <c r="P620" s="274"/>
      <c r="Q620" s="274"/>
      <c r="R620" s="274"/>
      <c r="S620" s="274"/>
      <c r="T620" s="274"/>
      <c r="U620" s="274"/>
      <c r="V620" s="274"/>
      <c r="W620" s="274"/>
      <c r="X620" s="274"/>
      <c r="Y620" s="274"/>
      <c r="Z620" s="274"/>
      <c r="AA620" s="274"/>
      <c r="AB620" s="274"/>
      <c r="AC620" s="274"/>
      <c r="AD620" s="274"/>
      <c r="AG620" s="93">
        <f t="shared" si="203"/>
        <v>0</v>
      </c>
      <c r="AH620" s="92">
        <f t="shared" si="204"/>
        <v>0</v>
      </c>
      <c r="AI620" s="92">
        <f t="shared" si="205"/>
        <v>0</v>
      </c>
      <c r="AJ620" s="92">
        <f t="shared" si="206"/>
        <v>0</v>
      </c>
      <c r="AK620" s="98">
        <f t="shared" si="207"/>
        <v>0</v>
      </c>
      <c r="AL620" s="99">
        <f t="shared" si="208"/>
        <v>0</v>
      </c>
      <c r="AM620" s="99">
        <f t="shared" si="209"/>
        <v>0</v>
      </c>
      <c r="AN620" s="100">
        <f t="shared" si="210"/>
        <v>0</v>
      </c>
      <c r="AO620" s="98">
        <f t="shared" si="211"/>
        <v>0</v>
      </c>
      <c r="AP620" s="99">
        <f t="shared" si="212"/>
        <v>0</v>
      </c>
      <c r="AQ620" s="99">
        <f t="shared" si="213"/>
        <v>0</v>
      </c>
      <c r="AR620" s="100">
        <f t="shared" si="214"/>
        <v>0</v>
      </c>
      <c r="AS620" s="93">
        <f t="shared" si="215"/>
        <v>0</v>
      </c>
    </row>
    <row r="621" spans="1:76" ht="15.05" customHeight="1">
      <c r="A621" s="187"/>
      <c r="B621" s="141"/>
      <c r="C621" s="222" t="s">
        <v>133</v>
      </c>
      <c r="D621" s="449" t="s">
        <v>399</v>
      </c>
      <c r="E621" s="449"/>
      <c r="F621" s="449"/>
      <c r="G621" s="449"/>
      <c r="H621" s="449"/>
      <c r="I621" s="449"/>
      <c r="J621" s="449"/>
      <c r="K621" s="273"/>
      <c r="L621" s="274"/>
      <c r="M621" s="274"/>
      <c r="N621" s="274"/>
      <c r="O621" s="274"/>
      <c r="P621" s="274"/>
      <c r="Q621" s="274"/>
      <c r="R621" s="274"/>
      <c r="S621" s="274"/>
      <c r="T621" s="274"/>
      <c r="U621" s="274"/>
      <c r="V621" s="274"/>
      <c r="W621" s="274"/>
      <c r="X621" s="274"/>
      <c r="Y621" s="274"/>
      <c r="Z621" s="274"/>
      <c r="AA621" s="274"/>
      <c r="AB621" s="274"/>
      <c r="AC621" s="274"/>
      <c r="AD621" s="274"/>
      <c r="AG621" s="93">
        <f t="shared" si="203"/>
        <v>0</v>
      </c>
      <c r="AH621" s="92">
        <f t="shared" si="204"/>
        <v>0</v>
      </c>
      <c r="AI621" s="92">
        <f t="shared" si="205"/>
        <v>0</v>
      </c>
      <c r="AJ621" s="92">
        <f t="shared" si="206"/>
        <v>0</v>
      </c>
      <c r="AK621" s="98">
        <f t="shared" si="207"/>
        <v>0</v>
      </c>
      <c r="AL621" s="99">
        <f t="shared" si="208"/>
        <v>0</v>
      </c>
      <c r="AM621" s="99">
        <f t="shared" si="209"/>
        <v>0</v>
      </c>
      <c r="AN621" s="100">
        <f t="shared" si="210"/>
        <v>0</v>
      </c>
      <c r="AO621" s="98">
        <f t="shared" si="211"/>
        <v>0</v>
      </c>
      <c r="AP621" s="99">
        <f t="shared" si="212"/>
        <v>0</v>
      </c>
      <c r="AQ621" s="99">
        <f t="shared" si="213"/>
        <v>0</v>
      </c>
      <c r="AR621" s="100">
        <f t="shared" si="214"/>
        <v>0</v>
      </c>
      <c r="AS621" s="93">
        <f t="shared" si="215"/>
        <v>0</v>
      </c>
    </row>
    <row r="622" spans="1:76" ht="15.05" customHeight="1">
      <c r="A622" s="187"/>
      <c r="B622" s="141"/>
      <c r="C622" s="222" t="s">
        <v>156</v>
      </c>
      <c r="D622" s="449" t="s">
        <v>398</v>
      </c>
      <c r="E622" s="449"/>
      <c r="F622" s="449"/>
      <c r="G622" s="449"/>
      <c r="H622" s="449"/>
      <c r="I622" s="449"/>
      <c r="J622" s="449"/>
      <c r="K622" s="273"/>
      <c r="L622" s="274"/>
      <c r="M622" s="274"/>
      <c r="N622" s="274"/>
      <c r="O622" s="274"/>
      <c r="P622" s="274"/>
      <c r="Q622" s="274"/>
      <c r="R622" s="274"/>
      <c r="S622" s="274"/>
      <c r="T622" s="274"/>
      <c r="U622" s="274"/>
      <c r="V622" s="274"/>
      <c r="W622" s="274"/>
      <c r="X622" s="274"/>
      <c r="Y622" s="274"/>
      <c r="Z622" s="274"/>
      <c r="AA622" s="274"/>
      <c r="AB622" s="274"/>
      <c r="AC622" s="274"/>
      <c r="AD622" s="274"/>
      <c r="AG622" s="93">
        <f t="shared" si="203"/>
        <v>0</v>
      </c>
      <c r="AH622" s="92">
        <f t="shared" si="204"/>
        <v>0</v>
      </c>
      <c r="AI622" s="92">
        <f t="shared" si="205"/>
        <v>0</v>
      </c>
      <c r="AJ622" s="92">
        <f t="shared" si="206"/>
        <v>0</v>
      </c>
      <c r="AK622" s="98">
        <f t="shared" si="207"/>
        <v>0</v>
      </c>
      <c r="AL622" s="99">
        <f t="shared" si="208"/>
        <v>0</v>
      </c>
      <c r="AM622" s="99">
        <f t="shared" si="209"/>
        <v>0</v>
      </c>
      <c r="AN622" s="100">
        <f t="shared" si="210"/>
        <v>0</v>
      </c>
      <c r="AO622" s="98">
        <f t="shared" si="211"/>
        <v>0</v>
      </c>
      <c r="AP622" s="99">
        <f t="shared" si="212"/>
        <v>0</v>
      </c>
      <c r="AQ622" s="99">
        <f t="shared" si="213"/>
        <v>0</v>
      </c>
      <c r="AR622" s="100">
        <f t="shared" si="214"/>
        <v>0</v>
      </c>
      <c r="AS622" s="93">
        <f t="shared" si="215"/>
        <v>0</v>
      </c>
    </row>
    <row r="623" spans="1:76" ht="15.05" customHeight="1">
      <c r="A623" s="187"/>
      <c r="B623" s="141"/>
      <c r="C623" s="222" t="s">
        <v>158</v>
      </c>
      <c r="D623" s="449" t="s">
        <v>569</v>
      </c>
      <c r="E623" s="449"/>
      <c r="F623" s="449"/>
      <c r="G623" s="449"/>
      <c r="H623" s="449"/>
      <c r="I623" s="449"/>
      <c r="J623" s="449"/>
      <c r="K623" s="273"/>
      <c r="L623" s="274"/>
      <c r="M623" s="274"/>
      <c r="N623" s="274"/>
      <c r="O623" s="274"/>
      <c r="P623" s="274"/>
      <c r="Q623" s="274"/>
      <c r="R623" s="274"/>
      <c r="S623" s="274"/>
      <c r="T623" s="274"/>
      <c r="U623" s="274"/>
      <c r="V623" s="274"/>
      <c r="W623" s="274"/>
      <c r="X623" s="274"/>
      <c r="Y623" s="274"/>
      <c r="Z623" s="274"/>
      <c r="AA623" s="274"/>
      <c r="AB623" s="274"/>
      <c r="AC623" s="274"/>
      <c r="AD623" s="274"/>
      <c r="AG623" s="93">
        <f t="shared" si="203"/>
        <v>0</v>
      </c>
      <c r="AH623" s="92">
        <f t="shared" si="204"/>
        <v>0</v>
      </c>
      <c r="AI623" s="92">
        <f t="shared" si="205"/>
        <v>0</v>
      </c>
      <c r="AJ623" s="92">
        <f t="shared" si="206"/>
        <v>0</v>
      </c>
      <c r="AK623" s="98">
        <f t="shared" si="207"/>
        <v>0</v>
      </c>
      <c r="AL623" s="99">
        <f t="shared" si="208"/>
        <v>0</v>
      </c>
      <c r="AM623" s="99">
        <f t="shared" si="209"/>
        <v>0</v>
      </c>
      <c r="AN623" s="100">
        <f t="shared" si="210"/>
        <v>0</v>
      </c>
      <c r="AO623" s="98">
        <f t="shared" si="211"/>
        <v>0</v>
      </c>
      <c r="AP623" s="99">
        <f t="shared" si="212"/>
        <v>0</v>
      </c>
      <c r="AQ623" s="99">
        <f t="shared" si="213"/>
        <v>0</v>
      </c>
      <c r="AR623" s="100">
        <f t="shared" si="214"/>
        <v>0</v>
      </c>
      <c r="AS623" s="93">
        <f t="shared" si="215"/>
        <v>0</v>
      </c>
    </row>
    <row r="624" spans="1:76" ht="15.05" customHeight="1">
      <c r="A624" s="187"/>
      <c r="B624" s="141"/>
      <c r="C624" s="222" t="s">
        <v>160</v>
      </c>
      <c r="D624" s="449" t="s">
        <v>392</v>
      </c>
      <c r="E624" s="449"/>
      <c r="F624" s="449"/>
      <c r="G624" s="449"/>
      <c r="H624" s="449"/>
      <c r="I624" s="449"/>
      <c r="J624" s="449"/>
      <c r="K624" s="273"/>
      <c r="L624" s="274"/>
      <c r="M624" s="274"/>
      <c r="N624" s="274"/>
      <c r="O624" s="274"/>
      <c r="P624" s="274"/>
      <c r="Q624" s="274"/>
      <c r="R624" s="274"/>
      <c r="S624" s="274"/>
      <c r="T624" s="274"/>
      <c r="U624" s="274"/>
      <c r="V624" s="274"/>
      <c r="W624" s="274"/>
      <c r="X624" s="274"/>
      <c r="Y624" s="274"/>
      <c r="Z624" s="274"/>
      <c r="AA624" s="274"/>
      <c r="AB624" s="274"/>
      <c r="AC624" s="274"/>
      <c r="AD624" s="274"/>
      <c r="AG624" s="93">
        <f t="shared" si="203"/>
        <v>0</v>
      </c>
      <c r="AH624" s="92">
        <f t="shared" si="204"/>
        <v>0</v>
      </c>
      <c r="AI624" s="92">
        <f t="shared" si="205"/>
        <v>0</v>
      </c>
      <c r="AJ624" s="92">
        <f t="shared" si="206"/>
        <v>0</v>
      </c>
      <c r="AK624" s="98">
        <f t="shared" si="207"/>
        <v>0</v>
      </c>
      <c r="AL624" s="99">
        <f t="shared" si="208"/>
        <v>0</v>
      </c>
      <c r="AM624" s="99">
        <f t="shared" si="209"/>
        <v>0</v>
      </c>
      <c r="AN624" s="100">
        <f t="shared" si="210"/>
        <v>0</v>
      </c>
      <c r="AO624" s="98">
        <f t="shared" si="211"/>
        <v>0</v>
      </c>
      <c r="AP624" s="99">
        <f t="shared" si="212"/>
        <v>0</v>
      </c>
      <c r="AQ624" s="99">
        <f t="shared" si="213"/>
        <v>0</v>
      </c>
      <c r="AR624" s="100">
        <f t="shared" si="214"/>
        <v>0</v>
      </c>
      <c r="AS624" s="93">
        <f t="shared" si="215"/>
        <v>0</v>
      </c>
    </row>
    <row r="625" spans="1:45" ht="15.05" customHeight="1">
      <c r="A625" s="187"/>
      <c r="B625" s="141"/>
      <c r="C625" s="232"/>
      <c r="D625" s="233"/>
      <c r="E625" s="233"/>
      <c r="F625" s="233"/>
      <c r="G625" s="233"/>
      <c r="H625" s="233"/>
      <c r="I625" s="233"/>
      <c r="J625" s="232"/>
      <c r="K625" s="46" t="s">
        <v>109</v>
      </c>
      <c r="L625" s="234">
        <f t="shared" ref="L625:AD625" si="220">IF(AND(SUM(L613:L624)=0,COUNTIF(L613:L624,"NS")&gt;0),"NS",
IF(AND(SUM(L613:L624)=0,COUNTIF(L613:L624,0)&gt;0),0,
IF(AND(SUM(L613:L624)=0,COUNTIF(L613:L624,"NA")&gt;0),"NA",
SUM(L613:L624))))</f>
        <v>0</v>
      </c>
      <c r="M625" s="234">
        <f t="shared" si="220"/>
        <v>0</v>
      </c>
      <c r="N625" s="234">
        <f t="shared" si="220"/>
        <v>0</v>
      </c>
      <c r="O625" s="234">
        <f t="shared" si="220"/>
        <v>0</v>
      </c>
      <c r="P625" s="234">
        <f t="shared" si="220"/>
        <v>0</v>
      </c>
      <c r="Q625" s="234">
        <f t="shared" si="220"/>
        <v>0</v>
      </c>
      <c r="R625" s="234">
        <f t="shared" si="220"/>
        <v>0</v>
      </c>
      <c r="S625" s="234">
        <f t="shared" si="220"/>
        <v>0</v>
      </c>
      <c r="T625" s="234">
        <f t="shared" si="220"/>
        <v>0</v>
      </c>
      <c r="U625" s="234">
        <f t="shared" si="220"/>
        <v>0</v>
      </c>
      <c r="V625" s="234">
        <f t="shared" si="220"/>
        <v>0</v>
      </c>
      <c r="W625" s="234">
        <f t="shared" si="220"/>
        <v>0</v>
      </c>
      <c r="X625" s="234">
        <f t="shared" si="220"/>
        <v>0</v>
      </c>
      <c r="Y625" s="234">
        <f t="shared" si="220"/>
        <v>0</v>
      </c>
      <c r="Z625" s="234">
        <f t="shared" si="220"/>
        <v>0</v>
      </c>
      <c r="AA625" s="234">
        <f t="shared" si="220"/>
        <v>0</v>
      </c>
      <c r="AB625" s="234">
        <f t="shared" si="220"/>
        <v>0</v>
      </c>
      <c r="AC625" s="234">
        <f t="shared" si="220"/>
        <v>0</v>
      </c>
      <c r="AD625" s="234">
        <f t="shared" si="220"/>
        <v>0</v>
      </c>
      <c r="AJ625" s="202">
        <f>SUM(AJ613:AJ624)</f>
        <v>0</v>
      </c>
      <c r="AN625" s="202">
        <f>SUM(AN613:AN624)</f>
        <v>0</v>
      </c>
      <c r="AR625" s="202">
        <f>SUM(AR613:AR624)</f>
        <v>0</v>
      </c>
      <c r="AS625" s="111">
        <f>SUM(AS613:AS624)</f>
        <v>0</v>
      </c>
    </row>
    <row r="626" spans="1:45">
      <c r="A626" s="105"/>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G626" s="93" t="s">
        <v>954</v>
      </c>
      <c r="AJ626" s="109">
        <f>SUM(AJ625,AN625,AR625)</f>
        <v>0</v>
      </c>
    </row>
    <row r="627" spans="1:45" ht="45.2" customHeight="1">
      <c r="A627" s="187"/>
      <c r="B627" s="141"/>
      <c r="C627" s="617" t="s">
        <v>393</v>
      </c>
      <c r="D627" s="621"/>
      <c r="E627" s="621"/>
      <c r="F627" s="437"/>
      <c r="G627" s="437"/>
      <c r="H627" s="437"/>
      <c r="I627" s="437"/>
      <c r="J627" s="437"/>
      <c r="K627" s="437"/>
      <c r="L627" s="437"/>
      <c r="M627" s="437"/>
      <c r="N627" s="437"/>
      <c r="O627" s="437"/>
      <c r="P627" s="437"/>
      <c r="Q627" s="437"/>
      <c r="R627" s="437"/>
      <c r="S627" s="437"/>
      <c r="T627" s="437"/>
      <c r="U627" s="437"/>
      <c r="V627" s="437"/>
      <c r="W627" s="437"/>
      <c r="X627" s="437"/>
      <c r="Y627" s="437"/>
      <c r="Z627" s="437"/>
      <c r="AA627" s="437"/>
      <c r="AB627" s="437"/>
      <c r="AC627" s="437"/>
      <c r="AD627" s="437"/>
      <c r="AG627" s="93">
        <f>IF(AG611=AH611,0,IF(OR(AND(F627="",K624=""),AND(F627&lt;&gt;"",K624="x")),1,0))</f>
        <v>0</v>
      </c>
    </row>
    <row r="628" spans="1:45" ht="15.05" customHeight="1">
      <c r="A628" s="187"/>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c r="AA628" s="141"/>
      <c r="AB628" s="141"/>
      <c r="AC628" s="141"/>
      <c r="AD628" s="141"/>
    </row>
    <row r="629" spans="1:45" ht="24.05" customHeight="1">
      <c r="A629" s="105"/>
      <c r="B629" s="105"/>
      <c r="C629" s="609" t="s">
        <v>187</v>
      </c>
      <c r="D629" s="609"/>
      <c r="E629" s="609"/>
      <c r="F629" s="609"/>
      <c r="G629" s="609"/>
      <c r="H629" s="609"/>
      <c r="I629" s="609"/>
      <c r="J629" s="609"/>
      <c r="K629" s="609"/>
      <c r="L629" s="609"/>
      <c r="M629" s="609"/>
      <c r="N629" s="609"/>
      <c r="O629" s="609"/>
      <c r="P629" s="609"/>
      <c r="Q629" s="609"/>
      <c r="R629" s="609"/>
      <c r="S629" s="609"/>
      <c r="T629" s="609"/>
      <c r="U629" s="609"/>
      <c r="V629" s="609"/>
      <c r="W629" s="609"/>
      <c r="X629" s="609"/>
      <c r="Y629" s="609"/>
      <c r="Z629" s="609"/>
      <c r="AA629" s="609"/>
      <c r="AB629" s="609"/>
      <c r="AC629" s="609"/>
      <c r="AD629" s="609"/>
    </row>
    <row r="630" spans="1:45" ht="60.05" customHeight="1">
      <c r="A630" s="105"/>
      <c r="B630" s="105"/>
      <c r="C630" s="613"/>
      <c r="D630" s="613"/>
      <c r="E630" s="613"/>
      <c r="F630" s="613"/>
      <c r="G630" s="613"/>
      <c r="H630" s="613"/>
      <c r="I630" s="613"/>
      <c r="J630" s="613"/>
      <c r="K630" s="613"/>
      <c r="L630" s="613"/>
      <c r="M630" s="613"/>
      <c r="N630" s="613"/>
      <c r="O630" s="613"/>
      <c r="P630" s="613"/>
      <c r="Q630" s="613"/>
      <c r="R630" s="613"/>
      <c r="S630" s="613"/>
      <c r="T630" s="613"/>
      <c r="U630" s="613"/>
      <c r="V630" s="613"/>
      <c r="W630" s="613"/>
      <c r="X630" s="613"/>
      <c r="Y630" s="613"/>
      <c r="Z630" s="613"/>
      <c r="AA630" s="613"/>
      <c r="AB630" s="613"/>
      <c r="AC630" s="613"/>
      <c r="AD630" s="613"/>
    </row>
    <row r="631" spans="1:45" ht="15.05" customHeight="1">
      <c r="A631" s="105"/>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c r="AC631" s="105"/>
      <c r="AD631" s="105"/>
    </row>
    <row r="632" spans="1:45" ht="15.05" customHeight="1">
      <c r="A632" s="105"/>
      <c r="B632" s="366" t="str">
        <f>IF(AJ626=0,"","Error: verificar sumas por fila.")</f>
        <v/>
      </c>
      <c r="C632" s="366"/>
      <c r="D632" s="366"/>
      <c r="E632" s="366"/>
      <c r="F632" s="366"/>
      <c r="G632" s="366"/>
      <c r="H632" s="366"/>
      <c r="I632" s="366"/>
      <c r="J632" s="366"/>
      <c r="K632" s="366"/>
      <c r="L632" s="366"/>
      <c r="M632" s="366"/>
      <c r="N632" s="366"/>
      <c r="O632" s="366"/>
      <c r="P632" s="366"/>
      <c r="Q632" s="366"/>
      <c r="R632" s="366"/>
      <c r="S632" s="366"/>
      <c r="T632" s="366"/>
      <c r="U632" s="366"/>
      <c r="V632" s="366"/>
      <c r="W632" s="366"/>
      <c r="X632" s="366"/>
      <c r="Y632" s="366"/>
      <c r="Z632" s="366"/>
      <c r="AA632" s="366"/>
      <c r="AB632" s="366"/>
      <c r="AC632" s="366"/>
      <c r="AD632" s="366"/>
    </row>
    <row r="633" spans="1:45" ht="15.05" customHeight="1">
      <c r="A633" s="105"/>
      <c r="B633" s="366" t="str">
        <f>IF(BN615=0,"","Error: verificar la consistencia con la pregunta 18.")</f>
        <v/>
      </c>
      <c r="C633" s="366"/>
      <c r="D633" s="366"/>
      <c r="E633" s="366"/>
      <c r="F633" s="366"/>
      <c r="G633" s="366"/>
      <c r="H633" s="366"/>
      <c r="I633" s="366"/>
      <c r="J633" s="366"/>
      <c r="K633" s="366"/>
      <c r="L633" s="366"/>
      <c r="M633" s="366"/>
      <c r="N633" s="366"/>
      <c r="O633" s="366"/>
      <c r="P633" s="366"/>
      <c r="Q633" s="366"/>
      <c r="R633" s="366"/>
      <c r="S633" s="366"/>
      <c r="T633" s="366"/>
      <c r="U633" s="366"/>
      <c r="V633" s="366"/>
      <c r="W633" s="366"/>
      <c r="X633" s="366"/>
      <c r="Y633" s="366"/>
      <c r="Z633" s="366"/>
      <c r="AA633" s="366"/>
      <c r="AB633" s="366"/>
      <c r="AC633" s="366"/>
      <c r="AD633" s="366"/>
    </row>
    <row r="634" spans="1:45" ht="15.05" customHeight="1">
      <c r="A634" s="105"/>
      <c r="B634" s="366" t="str">
        <f>IF(AG627=0,"","Error: debe especificar el otro tema.")</f>
        <v/>
      </c>
      <c r="C634" s="366"/>
      <c r="D634" s="366"/>
      <c r="E634" s="366"/>
      <c r="F634" s="366"/>
      <c r="G634" s="366"/>
      <c r="H634" s="366"/>
      <c r="I634" s="366"/>
      <c r="J634" s="366"/>
      <c r="K634" s="366"/>
      <c r="L634" s="366"/>
      <c r="M634" s="366"/>
      <c r="N634" s="366"/>
      <c r="O634" s="366"/>
      <c r="P634" s="366"/>
      <c r="Q634" s="366"/>
      <c r="R634" s="366"/>
      <c r="S634" s="366"/>
      <c r="T634" s="366"/>
      <c r="U634" s="366"/>
      <c r="V634" s="366"/>
      <c r="W634" s="366"/>
      <c r="X634" s="366"/>
      <c r="Y634" s="366"/>
      <c r="Z634" s="366"/>
      <c r="AA634" s="366"/>
      <c r="AB634" s="366"/>
      <c r="AC634" s="366"/>
      <c r="AD634" s="366"/>
    </row>
    <row r="635" spans="1:45" ht="15.05" customHeight="1">
      <c r="A635" s="105"/>
      <c r="B635" s="367" t="str">
        <f>IF(AS625=0,"","Error: debe completar toda la información requerida.")</f>
        <v/>
      </c>
      <c r="C635" s="367"/>
      <c r="D635" s="367"/>
      <c r="E635" s="367"/>
      <c r="F635" s="367"/>
      <c r="G635" s="367"/>
      <c r="H635" s="367"/>
      <c r="I635" s="367"/>
      <c r="J635" s="367"/>
      <c r="K635" s="367"/>
      <c r="L635" s="367"/>
      <c r="M635" s="367"/>
      <c r="N635" s="367"/>
      <c r="O635" s="367"/>
      <c r="P635" s="367"/>
      <c r="Q635" s="367"/>
      <c r="R635" s="367"/>
      <c r="S635" s="367"/>
      <c r="T635" s="367"/>
      <c r="U635" s="367"/>
      <c r="V635" s="367"/>
      <c r="W635" s="367"/>
      <c r="X635" s="367"/>
      <c r="Y635" s="367"/>
      <c r="Z635" s="367"/>
      <c r="AA635" s="367"/>
      <c r="AB635" s="367"/>
      <c r="AC635" s="367"/>
      <c r="AD635" s="367"/>
    </row>
    <row r="636" spans="1:45" ht="15.05" customHeight="1" thickBot="1">
      <c r="A636" s="105"/>
    </row>
    <row r="637" spans="1:45" ht="15.05" customHeight="1" thickBot="1">
      <c r="A637" s="105"/>
      <c r="B637" s="410" t="s">
        <v>382</v>
      </c>
      <c r="C637" s="411"/>
      <c r="D637" s="411"/>
      <c r="E637" s="411"/>
      <c r="F637" s="411"/>
      <c r="G637" s="411"/>
      <c r="H637" s="411"/>
      <c r="I637" s="411"/>
      <c r="J637" s="411"/>
      <c r="K637" s="411"/>
      <c r="L637" s="411"/>
      <c r="M637" s="411"/>
      <c r="N637" s="411"/>
      <c r="O637" s="411"/>
      <c r="P637" s="411"/>
      <c r="Q637" s="411"/>
      <c r="R637" s="411"/>
      <c r="S637" s="411"/>
      <c r="T637" s="411"/>
      <c r="U637" s="411"/>
      <c r="V637" s="411"/>
      <c r="W637" s="411"/>
      <c r="X637" s="411"/>
      <c r="Y637" s="411"/>
      <c r="Z637" s="411"/>
      <c r="AA637" s="411"/>
      <c r="AB637" s="411"/>
      <c r="AC637" s="411"/>
      <c r="AD637" s="412"/>
    </row>
    <row r="638" spans="1:45" ht="15.05" customHeight="1">
      <c r="A638" s="105"/>
      <c r="B638" s="583" t="s">
        <v>229</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5"/>
    </row>
    <row r="639" spans="1:45" ht="15.05" customHeight="1">
      <c r="A639" s="105"/>
      <c r="B639" s="235"/>
      <c r="C639" s="530" t="s">
        <v>571</v>
      </c>
      <c r="D639" s="530"/>
      <c r="E639" s="530"/>
      <c r="F639" s="530"/>
      <c r="G639" s="530"/>
      <c r="H639" s="530"/>
      <c r="I639" s="530"/>
      <c r="J639" s="530"/>
      <c r="K639" s="530"/>
      <c r="L639" s="530"/>
      <c r="M639" s="530"/>
      <c r="N639" s="530"/>
      <c r="O639" s="530"/>
      <c r="P639" s="530"/>
      <c r="Q639" s="530"/>
      <c r="R639" s="530"/>
      <c r="S639" s="530"/>
      <c r="T639" s="530"/>
      <c r="U639" s="530"/>
      <c r="V639" s="530"/>
      <c r="W639" s="530"/>
      <c r="X639" s="530"/>
      <c r="Y639" s="530"/>
      <c r="Z639" s="530"/>
      <c r="AA639" s="530"/>
      <c r="AB639" s="530"/>
      <c r="AC639" s="530"/>
      <c r="AD639" s="531"/>
    </row>
    <row r="640" spans="1:45" ht="15.05" customHeight="1">
      <c r="A640" s="105"/>
      <c r="B640" s="236"/>
      <c r="C640" s="416" t="s">
        <v>572</v>
      </c>
      <c r="D640" s="417"/>
      <c r="E640" s="417"/>
      <c r="F640" s="417"/>
      <c r="G640" s="417"/>
      <c r="H640" s="417"/>
      <c r="I640" s="417"/>
      <c r="J640" s="417"/>
      <c r="K640" s="417"/>
      <c r="L640" s="417"/>
      <c r="M640" s="417"/>
      <c r="N640" s="417"/>
      <c r="O640" s="417"/>
      <c r="P640" s="417"/>
      <c r="Q640" s="417"/>
      <c r="R640" s="417"/>
      <c r="S640" s="417"/>
      <c r="T640" s="417"/>
      <c r="U640" s="417"/>
      <c r="V640" s="417"/>
      <c r="W640" s="417"/>
      <c r="X640" s="417"/>
      <c r="Y640" s="417"/>
      <c r="Z640" s="417"/>
      <c r="AA640" s="417"/>
      <c r="AB640" s="417"/>
      <c r="AC640" s="417"/>
      <c r="AD640" s="591"/>
    </row>
    <row r="641" spans="1:30" ht="15.05" customHeight="1">
      <c r="A641" s="105"/>
      <c r="B641" s="558" t="s">
        <v>83</v>
      </c>
      <c r="C641" s="559"/>
      <c r="D641" s="559"/>
      <c r="E641" s="559"/>
      <c r="F641" s="559"/>
      <c r="G641" s="559"/>
      <c r="H641" s="559"/>
      <c r="I641" s="559"/>
      <c r="J641" s="559"/>
      <c r="K641" s="559"/>
      <c r="L641" s="559"/>
      <c r="M641" s="559"/>
      <c r="N641" s="559"/>
      <c r="O641" s="559"/>
      <c r="P641" s="559"/>
      <c r="Q641" s="559"/>
      <c r="R641" s="559"/>
      <c r="S641" s="559"/>
      <c r="T641" s="559"/>
      <c r="U641" s="559"/>
      <c r="V641" s="559"/>
      <c r="W641" s="559"/>
      <c r="X641" s="559"/>
      <c r="Y641" s="559"/>
      <c r="Z641" s="559"/>
      <c r="AA641" s="559"/>
      <c r="AB641" s="559"/>
      <c r="AC641" s="559"/>
      <c r="AD641" s="560"/>
    </row>
    <row r="642" spans="1:30" ht="36" customHeight="1">
      <c r="A642" s="105"/>
      <c r="B642" s="185"/>
      <c r="C642" s="562" t="s">
        <v>230</v>
      </c>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7"/>
    </row>
    <row r="643" spans="1:30" ht="15.05" customHeight="1">
      <c r="A643" s="105"/>
    </row>
    <row r="644" spans="1:30" ht="24.05" customHeight="1">
      <c r="A644" s="186" t="s">
        <v>279</v>
      </c>
      <c r="B644" s="419" t="s">
        <v>254</v>
      </c>
      <c r="C644" s="419"/>
      <c r="D644" s="419"/>
      <c r="E644" s="419"/>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row>
    <row r="645" spans="1:30" ht="24.05" customHeight="1">
      <c r="A645" s="187"/>
      <c r="B645" s="141"/>
      <c r="C645" s="421" t="s">
        <v>754</v>
      </c>
      <c r="D645" s="421"/>
      <c r="E645" s="421"/>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row>
    <row r="646" spans="1:30" ht="15.05" customHeight="1" thickBot="1">
      <c r="A646" s="187"/>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c r="AA646" s="141"/>
      <c r="AB646" s="141"/>
      <c r="AC646" s="141"/>
      <c r="AD646" s="141"/>
    </row>
    <row r="647" spans="1:30" ht="15.05" customHeight="1" thickBot="1">
      <c r="A647" s="187"/>
      <c r="B647" s="141"/>
      <c r="C647" s="580"/>
      <c r="D647" s="581"/>
      <c r="E647" s="581"/>
      <c r="F647" s="582"/>
      <c r="G647" s="192" t="s">
        <v>826</v>
      </c>
      <c r="H647" s="237"/>
      <c r="I647" s="192"/>
      <c r="J647" s="141"/>
      <c r="K647" s="141"/>
      <c r="L647" s="141"/>
      <c r="M647" s="141"/>
      <c r="N647" s="141"/>
      <c r="O647" s="141"/>
      <c r="P647" s="141"/>
      <c r="Q647" s="141"/>
      <c r="R647" s="141"/>
      <c r="S647" s="141"/>
      <c r="T647" s="141"/>
      <c r="U647" s="141"/>
      <c r="V647" s="141"/>
      <c r="W647" s="141"/>
      <c r="X647" s="141"/>
      <c r="Y647" s="141"/>
      <c r="Z647" s="141"/>
      <c r="AA647" s="141"/>
      <c r="AB647" s="141"/>
      <c r="AC647" s="141"/>
      <c r="AD647" s="141"/>
    </row>
    <row r="648" spans="1:30" ht="15.05" customHeight="1">
      <c r="A648" s="187"/>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c r="AA648" s="141"/>
      <c r="AB648" s="141"/>
      <c r="AC648" s="141"/>
      <c r="AD648" s="141"/>
    </row>
    <row r="649" spans="1:30" ht="24.05" customHeight="1">
      <c r="A649" s="187"/>
      <c r="B649" s="141"/>
      <c r="C649" s="423" t="s">
        <v>187</v>
      </c>
      <c r="D649" s="423"/>
      <c r="E649" s="423"/>
      <c r="F649" s="423"/>
      <c r="G649" s="423"/>
      <c r="H649" s="423"/>
      <c r="I649" s="423"/>
      <c r="J649" s="423"/>
      <c r="K649" s="423"/>
      <c r="L649" s="423"/>
      <c r="M649" s="423"/>
      <c r="N649" s="423"/>
      <c r="O649" s="423"/>
      <c r="P649" s="423"/>
      <c r="Q649" s="423"/>
      <c r="R649" s="423"/>
      <c r="S649" s="423"/>
      <c r="T649" s="423"/>
      <c r="U649" s="423"/>
      <c r="V649" s="423"/>
      <c r="W649" s="423"/>
      <c r="X649" s="423"/>
      <c r="Y649" s="423"/>
      <c r="Z649" s="423"/>
      <c r="AA649" s="423"/>
      <c r="AB649" s="423"/>
      <c r="AC649" s="423"/>
      <c r="AD649" s="423"/>
    </row>
    <row r="650" spans="1:30" ht="60.05" customHeight="1">
      <c r="A650" s="187"/>
      <c r="B650" s="141"/>
      <c r="C650" s="424"/>
      <c r="D650" s="424"/>
      <c r="E650" s="424"/>
      <c r="F650" s="424"/>
      <c r="G650" s="424"/>
      <c r="H650" s="424"/>
      <c r="I650" s="424"/>
      <c r="J650" s="424"/>
      <c r="K650" s="424"/>
      <c r="L650" s="424"/>
      <c r="M650" s="424"/>
      <c r="N650" s="424"/>
      <c r="O650" s="424"/>
      <c r="P650" s="424"/>
      <c r="Q650" s="424"/>
      <c r="R650" s="424"/>
      <c r="S650" s="424"/>
      <c r="T650" s="424"/>
      <c r="U650" s="424"/>
      <c r="V650" s="424"/>
      <c r="W650" s="424"/>
      <c r="X650" s="424"/>
      <c r="Y650" s="424"/>
      <c r="Z650" s="424"/>
      <c r="AA650" s="424"/>
      <c r="AB650" s="424"/>
      <c r="AC650" s="424"/>
      <c r="AD650" s="424"/>
    </row>
    <row r="651" spans="1:30" ht="15.05" customHeight="1">
      <c r="A651" s="187"/>
      <c r="B651" s="141"/>
      <c r="C651" s="190"/>
      <c r="D651" s="190"/>
      <c r="E651" s="190"/>
      <c r="F651" s="190"/>
      <c r="G651" s="190"/>
      <c r="H651" s="190"/>
      <c r="I651" s="190"/>
      <c r="J651" s="190"/>
      <c r="K651" s="190"/>
      <c r="L651" s="190"/>
      <c r="M651" s="190"/>
      <c r="N651" s="190"/>
      <c r="O651" s="190"/>
      <c r="P651" s="190"/>
      <c r="Q651" s="190"/>
      <c r="R651" s="190"/>
      <c r="S651" s="190"/>
      <c r="T651" s="190"/>
      <c r="U651" s="190"/>
      <c r="V651" s="190"/>
      <c r="W651" s="190"/>
      <c r="X651" s="190"/>
      <c r="Y651" s="190"/>
      <c r="Z651" s="190"/>
      <c r="AA651" s="190"/>
      <c r="AB651" s="190"/>
      <c r="AC651" s="190"/>
      <c r="AD651" s="190"/>
    </row>
    <row r="652" spans="1:30" ht="15.05" customHeight="1">
      <c r="A652" s="187"/>
      <c r="B652" s="141"/>
      <c r="C652" s="190"/>
      <c r="D652" s="190"/>
      <c r="E652" s="190"/>
      <c r="F652" s="190"/>
      <c r="G652" s="190"/>
      <c r="H652" s="190"/>
      <c r="I652" s="190"/>
      <c r="J652" s="190"/>
      <c r="K652" s="190"/>
      <c r="L652" s="190"/>
      <c r="M652" s="190"/>
      <c r="N652" s="190"/>
      <c r="O652" s="190"/>
      <c r="P652" s="190"/>
      <c r="Q652" s="190"/>
      <c r="R652" s="190"/>
      <c r="S652" s="190"/>
      <c r="T652" s="190"/>
      <c r="U652" s="190"/>
      <c r="V652" s="190"/>
      <c r="W652" s="190"/>
      <c r="X652" s="190"/>
      <c r="Y652" s="190"/>
      <c r="Z652" s="190"/>
      <c r="AA652" s="190"/>
      <c r="AB652" s="190"/>
      <c r="AC652" s="190"/>
      <c r="AD652" s="190"/>
    </row>
    <row r="653" spans="1:30" ht="15.05" customHeight="1">
      <c r="A653" s="187"/>
      <c r="B653" s="141"/>
      <c r="C653" s="190"/>
      <c r="D653" s="190"/>
      <c r="E653" s="190"/>
      <c r="F653" s="190"/>
      <c r="G653" s="190"/>
      <c r="H653" s="190"/>
      <c r="I653" s="190"/>
      <c r="J653" s="190"/>
      <c r="K653" s="190"/>
      <c r="L653" s="190"/>
      <c r="M653" s="190"/>
      <c r="N653" s="190"/>
      <c r="O653" s="190"/>
      <c r="P653" s="190"/>
      <c r="Q653" s="190"/>
      <c r="R653" s="190"/>
      <c r="S653" s="190"/>
      <c r="T653" s="190"/>
      <c r="U653" s="190"/>
      <c r="V653" s="190"/>
      <c r="W653" s="190"/>
      <c r="X653" s="190"/>
      <c r="Y653" s="190"/>
      <c r="Z653" s="190"/>
      <c r="AA653" s="190"/>
      <c r="AB653" s="190"/>
      <c r="AC653" s="190"/>
      <c r="AD653" s="190"/>
    </row>
    <row r="654" spans="1:30" ht="15.05" customHeight="1">
      <c r="A654" s="187"/>
      <c r="B654" s="141"/>
      <c r="C654" s="190"/>
      <c r="D654" s="190"/>
      <c r="E654" s="190"/>
      <c r="F654" s="190"/>
      <c r="G654" s="190"/>
      <c r="H654" s="190"/>
      <c r="I654" s="190"/>
      <c r="J654" s="190"/>
      <c r="K654" s="190"/>
      <c r="L654" s="190"/>
      <c r="M654" s="190"/>
      <c r="N654" s="190"/>
      <c r="O654" s="190"/>
      <c r="P654" s="190"/>
      <c r="Q654" s="190"/>
      <c r="R654" s="190"/>
      <c r="S654" s="190"/>
      <c r="T654" s="190"/>
      <c r="U654" s="190"/>
      <c r="V654" s="190"/>
      <c r="W654" s="190"/>
      <c r="X654" s="190"/>
      <c r="Y654" s="190"/>
      <c r="Z654" s="190"/>
      <c r="AA654" s="190"/>
      <c r="AB654" s="190"/>
      <c r="AC654" s="190"/>
      <c r="AD654" s="190"/>
    </row>
    <row r="655" spans="1:30" ht="15.05" customHeight="1">
      <c r="A655" s="187"/>
      <c r="B655" s="141"/>
      <c r="C655" s="190"/>
      <c r="D655" s="190"/>
      <c r="E655" s="190"/>
      <c r="F655" s="190"/>
      <c r="G655" s="190"/>
      <c r="H655" s="190"/>
      <c r="I655" s="190"/>
      <c r="J655" s="190"/>
      <c r="K655" s="190"/>
      <c r="L655" s="190"/>
      <c r="M655" s="190"/>
      <c r="N655" s="190"/>
      <c r="O655" s="190"/>
      <c r="P655" s="190"/>
      <c r="Q655" s="190"/>
      <c r="R655" s="190"/>
      <c r="S655" s="190"/>
      <c r="T655" s="190"/>
      <c r="U655" s="190"/>
      <c r="V655" s="190"/>
      <c r="W655" s="190"/>
      <c r="X655" s="190"/>
      <c r="Y655" s="190"/>
      <c r="Z655" s="190"/>
      <c r="AA655" s="190"/>
      <c r="AB655" s="190"/>
      <c r="AC655" s="190"/>
      <c r="AD655" s="190"/>
    </row>
    <row r="656" spans="1:30" ht="15.05" customHeight="1">
      <c r="A656" s="187"/>
      <c r="B656" s="141"/>
      <c r="C656" s="190"/>
      <c r="D656" s="190"/>
      <c r="E656" s="190"/>
      <c r="F656" s="190"/>
      <c r="G656" s="190"/>
      <c r="H656" s="190"/>
      <c r="I656" s="190"/>
      <c r="J656" s="190"/>
      <c r="K656" s="190"/>
      <c r="L656" s="190"/>
      <c r="M656" s="190"/>
      <c r="N656" s="190"/>
      <c r="O656" s="190"/>
      <c r="P656" s="190"/>
      <c r="Q656" s="190"/>
      <c r="R656" s="190"/>
      <c r="S656" s="190"/>
      <c r="T656" s="190"/>
      <c r="U656" s="190"/>
      <c r="V656" s="190"/>
      <c r="W656" s="190"/>
      <c r="X656" s="190"/>
      <c r="Y656" s="190"/>
      <c r="Z656" s="190"/>
      <c r="AA656" s="190"/>
      <c r="AB656" s="190"/>
      <c r="AC656" s="190"/>
      <c r="AD656" s="190"/>
    </row>
    <row r="657" spans="1:36" ht="24.05" customHeight="1">
      <c r="A657" s="186" t="s">
        <v>292</v>
      </c>
      <c r="B657" s="419" t="s">
        <v>233</v>
      </c>
      <c r="C657" s="419"/>
      <c r="D657" s="419"/>
      <c r="E657" s="419"/>
      <c r="F657" s="419"/>
      <c r="G657" s="419"/>
      <c r="H657" s="419"/>
      <c r="I657" s="419"/>
      <c r="J657" s="419"/>
      <c r="K657" s="419"/>
      <c r="L657" s="419"/>
      <c r="M657" s="419"/>
      <c r="N657" s="419"/>
      <c r="O657" s="419"/>
      <c r="P657" s="419"/>
      <c r="Q657" s="419"/>
      <c r="R657" s="419"/>
      <c r="S657" s="419"/>
      <c r="T657" s="419"/>
      <c r="U657" s="419"/>
      <c r="V657" s="419"/>
      <c r="W657" s="419"/>
      <c r="X657" s="419"/>
      <c r="Y657" s="419"/>
      <c r="Z657" s="419"/>
      <c r="AA657" s="419"/>
      <c r="AB657" s="419"/>
      <c r="AC657" s="419"/>
      <c r="AD657" s="419"/>
    </row>
    <row r="658" spans="1:36" ht="15.05" customHeight="1">
      <c r="A658" s="187"/>
      <c r="B658" s="141"/>
      <c r="C658" s="421" t="s">
        <v>234</v>
      </c>
      <c r="D658" s="421"/>
      <c r="E658" s="421"/>
      <c r="F658" s="421"/>
      <c r="G658" s="421"/>
      <c r="H658" s="421"/>
      <c r="I658" s="421"/>
      <c r="J658" s="421"/>
      <c r="K658" s="421"/>
      <c r="L658" s="421"/>
      <c r="M658" s="421"/>
      <c r="N658" s="421"/>
      <c r="O658" s="421"/>
      <c r="P658" s="421"/>
      <c r="Q658" s="421"/>
      <c r="R658" s="421"/>
      <c r="S658" s="421"/>
      <c r="T658" s="421"/>
      <c r="U658" s="421"/>
      <c r="V658" s="421"/>
      <c r="W658" s="421"/>
      <c r="X658" s="421"/>
      <c r="Y658" s="421"/>
      <c r="Z658" s="421"/>
      <c r="AA658" s="421"/>
      <c r="AB658" s="421"/>
      <c r="AC658" s="421"/>
      <c r="AD658" s="421"/>
    </row>
    <row r="659" spans="1:36" ht="36" customHeight="1">
      <c r="A659" s="187"/>
      <c r="B659" s="141"/>
      <c r="C659" s="421" t="s">
        <v>755</v>
      </c>
      <c r="D659" s="421"/>
      <c r="E659" s="421"/>
      <c r="F659" s="421"/>
      <c r="G659" s="421"/>
      <c r="H659" s="421"/>
      <c r="I659" s="421"/>
      <c r="J659" s="421"/>
      <c r="K659" s="421"/>
      <c r="L659" s="421"/>
      <c r="M659" s="421"/>
      <c r="N659" s="421"/>
      <c r="O659" s="421"/>
      <c r="P659" s="421"/>
      <c r="Q659" s="421"/>
      <c r="R659" s="421"/>
      <c r="S659" s="421"/>
      <c r="T659" s="421"/>
      <c r="U659" s="421"/>
      <c r="V659" s="421"/>
      <c r="W659" s="421"/>
      <c r="X659" s="421"/>
      <c r="Y659" s="421"/>
      <c r="Z659" s="421"/>
      <c r="AA659" s="421"/>
      <c r="AB659" s="421"/>
      <c r="AC659" s="421"/>
      <c r="AD659" s="421"/>
    </row>
    <row r="660" spans="1:36" ht="15.05" customHeight="1">
      <c r="A660" s="187"/>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c r="AA660" s="141"/>
      <c r="AB660" s="141"/>
      <c r="AC660" s="141"/>
      <c r="AD660" s="141"/>
    </row>
    <row r="661" spans="1:36" ht="15.05" customHeight="1">
      <c r="A661" s="187"/>
      <c r="B661" s="141"/>
      <c r="C661" s="369" t="s">
        <v>235</v>
      </c>
      <c r="D661" s="369"/>
      <c r="E661" s="369"/>
      <c r="F661" s="369"/>
      <c r="G661" s="369"/>
      <c r="H661" s="369"/>
      <c r="I661" s="369"/>
      <c r="J661" s="369"/>
      <c r="K661" s="369"/>
      <c r="L661" s="369"/>
      <c r="M661" s="369"/>
      <c r="N661" s="369"/>
      <c r="O661" s="369"/>
      <c r="P661" s="369"/>
      <c r="Q661" s="369"/>
      <c r="R661" s="369"/>
      <c r="S661" s="369"/>
      <c r="T661" s="369"/>
      <c r="U661" s="369"/>
      <c r="V661" s="369"/>
      <c r="W661" s="369"/>
      <c r="X661" s="369"/>
      <c r="Y661" s="369"/>
      <c r="Z661" s="369"/>
      <c r="AA661" s="369"/>
      <c r="AB661" s="369"/>
      <c r="AC661" s="369"/>
      <c r="AD661" s="369"/>
      <c r="AG661" s="91" t="s">
        <v>936</v>
      </c>
      <c r="AH661" s="92" t="s">
        <v>937</v>
      </c>
      <c r="AI661" s="92" t="s">
        <v>938</v>
      </c>
    </row>
    <row r="662" spans="1:36" ht="47.95" customHeight="1">
      <c r="A662" s="187"/>
      <c r="B662" s="141"/>
      <c r="C662" s="472" t="s">
        <v>236</v>
      </c>
      <c r="D662" s="472"/>
      <c r="E662" s="472"/>
      <c r="F662" s="475" t="s">
        <v>237</v>
      </c>
      <c r="G662" s="476"/>
      <c r="H662" s="477"/>
      <c r="I662" s="475" t="s">
        <v>238</v>
      </c>
      <c r="J662" s="476"/>
      <c r="K662" s="477"/>
      <c r="L662" s="527" t="s">
        <v>239</v>
      </c>
      <c r="M662" s="528"/>
      <c r="N662" s="528"/>
      <c r="O662" s="529"/>
      <c r="P662" s="527" t="s">
        <v>240</v>
      </c>
      <c r="Q662" s="528"/>
      <c r="R662" s="529"/>
      <c r="S662" s="527" t="s">
        <v>241</v>
      </c>
      <c r="T662" s="528"/>
      <c r="U662" s="529"/>
      <c r="V662" s="527" t="s">
        <v>242</v>
      </c>
      <c r="W662" s="528"/>
      <c r="X662" s="529"/>
      <c r="Y662" s="527" t="s">
        <v>243</v>
      </c>
      <c r="Z662" s="528"/>
      <c r="AA662" s="529"/>
      <c r="AB662" s="439" t="s">
        <v>244</v>
      </c>
      <c r="AC662" s="439"/>
      <c r="AD662" s="439"/>
      <c r="AG662" s="91">
        <f>COUNTBLANK(C664:AD664)</f>
        <v>28</v>
      </c>
      <c r="AH662" s="92">
        <v>28</v>
      </c>
      <c r="AI662" s="92">
        <v>19</v>
      </c>
    </row>
    <row r="663" spans="1:36" ht="24.05" customHeight="1">
      <c r="A663" s="187"/>
      <c r="B663" s="141"/>
      <c r="C663" s="439" t="s">
        <v>245</v>
      </c>
      <c r="D663" s="439"/>
      <c r="E663" s="439"/>
      <c r="F663" s="527" t="s">
        <v>246</v>
      </c>
      <c r="G663" s="528"/>
      <c r="H663" s="529"/>
      <c r="I663" s="527" t="s">
        <v>247</v>
      </c>
      <c r="J663" s="528"/>
      <c r="K663" s="529"/>
      <c r="L663" s="527" t="s">
        <v>248</v>
      </c>
      <c r="M663" s="528"/>
      <c r="N663" s="528"/>
      <c r="O663" s="529"/>
      <c r="P663" s="556" t="s">
        <v>249</v>
      </c>
      <c r="Q663" s="575"/>
      <c r="R663" s="557"/>
      <c r="S663" s="556" t="s">
        <v>250</v>
      </c>
      <c r="T663" s="575"/>
      <c r="U663" s="557"/>
      <c r="V663" s="556" t="s">
        <v>251</v>
      </c>
      <c r="W663" s="575"/>
      <c r="X663" s="557"/>
      <c r="Y663" s="556" t="s">
        <v>252</v>
      </c>
      <c r="Z663" s="575"/>
      <c r="AA663" s="557"/>
      <c r="AB663" s="441" t="s">
        <v>253</v>
      </c>
      <c r="AC663" s="441"/>
      <c r="AD663" s="441"/>
      <c r="AG663" s="96" t="s">
        <v>963</v>
      </c>
      <c r="AH663" s="97" t="s">
        <v>945</v>
      </c>
      <c r="AI663" s="97" t="s">
        <v>946</v>
      </c>
      <c r="AJ663" s="97" t="s">
        <v>947</v>
      </c>
    </row>
    <row r="664" spans="1:36" ht="15.05" customHeight="1">
      <c r="A664" s="187"/>
      <c r="B664" s="141"/>
      <c r="C664" s="576"/>
      <c r="D664" s="576"/>
      <c r="E664" s="576"/>
      <c r="F664" s="577"/>
      <c r="G664" s="578"/>
      <c r="H664" s="579"/>
      <c r="I664" s="577"/>
      <c r="J664" s="578"/>
      <c r="K664" s="579"/>
      <c r="L664" s="577"/>
      <c r="M664" s="578"/>
      <c r="N664" s="578"/>
      <c r="O664" s="579"/>
      <c r="P664" s="577"/>
      <c r="Q664" s="578"/>
      <c r="R664" s="579"/>
      <c r="S664" s="577"/>
      <c r="T664" s="578"/>
      <c r="U664" s="579"/>
      <c r="V664" s="577"/>
      <c r="W664" s="578"/>
      <c r="X664" s="579"/>
      <c r="Y664" s="577"/>
      <c r="Z664" s="578"/>
      <c r="AA664" s="579"/>
      <c r="AB664" s="577"/>
      <c r="AC664" s="578"/>
      <c r="AD664" s="579"/>
      <c r="AG664" s="119">
        <f>C647</f>
        <v>0</v>
      </c>
      <c r="AH664" s="99">
        <f>IF(AND(COUNTA(C664:AD664)&lt;&gt;0,COUNTIF(C664:AD664,"NA")),"NA",SUM(C664:AD664))</f>
        <v>0</v>
      </c>
      <c r="AI664" s="99">
        <f>COUNTIF(C664:AD664, "NS")</f>
        <v>0</v>
      </c>
      <c r="AJ664" s="100">
        <f>IF(AG662=AH662, 0, IF(OR(AND(AG664 =0, AI664 &gt;0), AND(AG664 ="NS", AH664&gt;0), AND(AG664 ="NS", AH664 =0, AI664=0), AND(AG664="NA", AH664&lt;&gt;"NA") ), 1, IF(OR(AND(AI664&gt;=2, AH664&lt;AG664), AND(AG664="NS", AH664=0, AI664&gt;0), AH664=AG664 ), 0, 1)))</f>
        <v>0</v>
      </c>
    </row>
    <row r="665" spans="1:36" ht="15.05" customHeight="1">
      <c r="A665" s="105"/>
    </row>
    <row r="666" spans="1:36" ht="24.05" customHeight="1">
      <c r="A666" s="105"/>
      <c r="C666" s="423" t="s">
        <v>187</v>
      </c>
      <c r="D666" s="423"/>
      <c r="E666" s="423"/>
      <c r="F666" s="423"/>
      <c r="G666" s="423"/>
      <c r="H666" s="423"/>
      <c r="I666" s="423"/>
      <c r="J666" s="423"/>
      <c r="K666" s="423"/>
      <c r="L666" s="423"/>
      <c r="M666" s="423"/>
      <c r="N666" s="423"/>
      <c r="O666" s="423"/>
      <c r="P666" s="423"/>
      <c r="Q666" s="423"/>
      <c r="R666" s="423"/>
      <c r="S666" s="423"/>
      <c r="T666" s="423"/>
      <c r="U666" s="423"/>
      <c r="V666" s="423"/>
      <c r="W666" s="423"/>
      <c r="X666" s="423"/>
      <c r="Y666" s="423"/>
      <c r="Z666" s="423"/>
      <c r="AA666" s="423"/>
      <c r="AB666" s="423"/>
      <c r="AC666" s="423"/>
      <c r="AD666" s="423"/>
    </row>
    <row r="667" spans="1:36" ht="60.05" customHeight="1">
      <c r="A667" s="105"/>
      <c r="C667" s="424"/>
      <c r="D667" s="424"/>
      <c r="E667" s="424"/>
      <c r="F667" s="424"/>
      <c r="G667" s="424"/>
      <c r="H667" s="424"/>
      <c r="I667" s="424"/>
      <c r="J667" s="424"/>
      <c r="K667" s="424"/>
      <c r="L667" s="424"/>
      <c r="M667" s="424"/>
      <c r="N667" s="424"/>
      <c r="O667" s="424"/>
      <c r="P667" s="424"/>
      <c r="Q667" s="424"/>
      <c r="R667" s="424"/>
      <c r="S667" s="424"/>
      <c r="T667" s="424"/>
      <c r="U667" s="424"/>
      <c r="V667" s="424"/>
      <c r="W667" s="424"/>
      <c r="X667" s="424"/>
      <c r="Y667" s="424"/>
      <c r="Z667" s="424"/>
      <c r="AA667" s="424"/>
      <c r="AB667" s="424"/>
      <c r="AC667" s="424"/>
      <c r="AD667" s="424"/>
    </row>
    <row r="668" spans="1:36">
      <c r="A668" s="105"/>
      <c r="C668" s="190"/>
      <c r="D668" s="190"/>
      <c r="E668" s="190"/>
      <c r="F668" s="190"/>
      <c r="G668" s="190"/>
      <c r="H668" s="190"/>
      <c r="I668" s="190"/>
      <c r="J668" s="190"/>
      <c r="K668" s="190"/>
      <c r="L668" s="190"/>
      <c r="M668" s="190"/>
      <c r="N668" s="190"/>
      <c r="O668" s="190"/>
      <c r="P668" s="190"/>
      <c r="Q668" s="190"/>
      <c r="R668" s="190"/>
      <c r="S668" s="190"/>
      <c r="T668" s="190"/>
      <c r="U668" s="190"/>
      <c r="V668" s="190"/>
      <c r="W668" s="190"/>
      <c r="X668" s="190"/>
      <c r="Y668" s="190"/>
      <c r="Z668" s="190"/>
      <c r="AA668" s="190"/>
      <c r="AB668" s="190"/>
      <c r="AC668" s="190"/>
      <c r="AD668" s="190"/>
    </row>
    <row r="669" spans="1:36">
      <c r="A669" s="105"/>
      <c r="B669" s="366" t="str">
        <f>IF(AJ664=0,"","Error: verificar la consistencia con la pregunta 20.")</f>
        <v/>
      </c>
      <c r="C669" s="366"/>
      <c r="D669" s="366"/>
      <c r="E669" s="366"/>
      <c r="F669" s="366"/>
      <c r="G669" s="366"/>
      <c r="H669" s="366"/>
      <c r="I669" s="366"/>
      <c r="J669" s="366"/>
      <c r="K669" s="366"/>
      <c r="L669" s="366"/>
      <c r="M669" s="366"/>
      <c r="N669" s="366"/>
      <c r="O669" s="366"/>
      <c r="P669" s="366"/>
      <c r="Q669" s="366"/>
      <c r="R669" s="366"/>
      <c r="S669" s="366"/>
      <c r="T669" s="366"/>
      <c r="U669" s="366"/>
      <c r="V669" s="366"/>
      <c r="W669" s="366"/>
      <c r="X669" s="366"/>
      <c r="Y669" s="366"/>
      <c r="Z669" s="366"/>
      <c r="AA669" s="366"/>
      <c r="AB669" s="366"/>
      <c r="AC669" s="366"/>
      <c r="AD669" s="366"/>
    </row>
    <row r="670" spans="1:36">
      <c r="A670" s="105"/>
      <c r="B670" s="367" t="str">
        <f>IF(OR(AG662=AH662,AG662=AI662),"","Error: debe completar toda la información requerida.")</f>
        <v/>
      </c>
      <c r="C670" s="367"/>
      <c r="D670" s="367"/>
      <c r="E670" s="367"/>
      <c r="F670" s="367"/>
      <c r="G670" s="367"/>
      <c r="H670" s="367"/>
      <c r="I670" s="367"/>
      <c r="J670" s="367"/>
      <c r="K670" s="367"/>
      <c r="L670" s="367"/>
      <c r="M670" s="367"/>
      <c r="N670" s="367"/>
      <c r="O670" s="367"/>
      <c r="P670" s="367"/>
      <c r="Q670" s="367"/>
      <c r="R670" s="367"/>
      <c r="S670" s="367"/>
      <c r="T670" s="367"/>
      <c r="U670" s="367"/>
      <c r="V670" s="367"/>
      <c r="W670" s="367"/>
      <c r="X670" s="367"/>
      <c r="Y670" s="367"/>
      <c r="Z670" s="367"/>
      <c r="AA670" s="367"/>
      <c r="AB670" s="367"/>
      <c r="AC670" s="367"/>
      <c r="AD670" s="367"/>
    </row>
    <row r="671" spans="1:36">
      <c r="A671" s="105"/>
      <c r="C671" s="190"/>
      <c r="D671" s="190"/>
      <c r="E671" s="190"/>
      <c r="F671" s="190"/>
      <c r="G671" s="190"/>
      <c r="H671" s="190"/>
      <c r="I671" s="190"/>
      <c r="J671" s="190"/>
      <c r="K671" s="190"/>
      <c r="L671" s="190"/>
      <c r="M671" s="190"/>
      <c r="N671" s="190"/>
      <c r="O671" s="190"/>
      <c r="P671" s="190"/>
      <c r="Q671" s="190"/>
      <c r="R671" s="190"/>
      <c r="S671" s="190"/>
      <c r="T671" s="190"/>
      <c r="U671" s="190"/>
      <c r="V671" s="190"/>
      <c r="W671" s="190"/>
      <c r="X671" s="190"/>
      <c r="Y671" s="190"/>
      <c r="Z671" s="190"/>
      <c r="AA671" s="190"/>
      <c r="AB671" s="190"/>
      <c r="AC671" s="190"/>
      <c r="AD671" s="190"/>
    </row>
    <row r="672" spans="1:36">
      <c r="A672" s="105"/>
      <c r="C672" s="190"/>
      <c r="D672" s="190"/>
      <c r="E672" s="190"/>
      <c r="F672" s="190"/>
      <c r="G672" s="190"/>
      <c r="H672" s="190"/>
      <c r="I672" s="190"/>
      <c r="J672" s="190"/>
      <c r="K672" s="190"/>
      <c r="L672" s="190"/>
      <c r="M672" s="190"/>
      <c r="N672" s="190"/>
      <c r="O672" s="190"/>
      <c r="P672" s="190"/>
      <c r="Q672" s="190"/>
      <c r="R672" s="190"/>
      <c r="S672" s="190"/>
      <c r="T672" s="190"/>
      <c r="U672" s="190"/>
      <c r="V672" s="190"/>
      <c r="W672" s="190"/>
      <c r="X672" s="190"/>
      <c r="Y672" s="190"/>
      <c r="Z672" s="190"/>
      <c r="AA672" s="190"/>
      <c r="AB672" s="190"/>
      <c r="AC672" s="190"/>
      <c r="AD672" s="190"/>
    </row>
    <row r="673" spans="1:41">
      <c r="A673" s="105"/>
      <c r="C673" s="190"/>
      <c r="D673" s="190"/>
      <c r="E673" s="190"/>
      <c r="F673" s="190"/>
      <c r="G673" s="190"/>
      <c r="H673" s="190"/>
      <c r="I673" s="190"/>
      <c r="J673" s="190"/>
      <c r="K673" s="190"/>
      <c r="L673" s="190"/>
      <c r="M673" s="190"/>
      <c r="N673" s="190"/>
      <c r="O673" s="190"/>
      <c r="P673" s="190"/>
      <c r="Q673" s="190"/>
      <c r="R673" s="190"/>
      <c r="S673" s="190"/>
      <c r="T673" s="190"/>
      <c r="U673" s="190"/>
      <c r="V673" s="190"/>
      <c r="W673" s="190"/>
      <c r="X673" s="190"/>
      <c r="Y673" s="190"/>
      <c r="Z673" s="190"/>
      <c r="AA673" s="190"/>
      <c r="AB673" s="190"/>
      <c r="AC673" s="190"/>
      <c r="AD673" s="190"/>
    </row>
    <row r="674" spans="1:41" ht="24.05" customHeight="1">
      <c r="A674" s="238" t="s">
        <v>300</v>
      </c>
      <c r="B674" s="419" t="s">
        <v>635</v>
      </c>
      <c r="C674" s="419"/>
      <c r="D674" s="419"/>
      <c r="E674" s="419"/>
      <c r="F674" s="419"/>
      <c r="G674" s="419"/>
      <c r="H674" s="419"/>
      <c r="I674" s="419"/>
      <c r="J674" s="419"/>
      <c r="K674" s="419"/>
      <c r="L674" s="419"/>
      <c r="M674" s="419"/>
      <c r="N674" s="419"/>
      <c r="O674" s="419"/>
      <c r="P674" s="419"/>
      <c r="Q674" s="419"/>
      <c r="R674" s="419"/>
      <c r="S674" s="419"/>
      <c r="T674" s="419"/>
      <c r="U674" s="419"/>
      <c r="V674" s="419"/>
      <c r="W674" s="419"/>
      <c r="X674" s="419"/>
      <c r="Y674" s="419"/>
      <c r="Z674" s="419"/>
      <c r="AA674" s="419"/>
      <c r="AB674" s="419"/>
      <c r="AC674" s="419"/>
      <c r="AD674" s="419"/>
      <c r="AG674" s="91" t="s">
        <v>936</v>
      </c>
      <c r="AH674" s="92" t="s">
        <v>937</v>
      </c>
      <c r="AI674" s="92" t="s">
        <v>938</v>
      </c>
    </row>
    <row r="675" spans="1:41" ht="24.05" customHeight="1">
      <c r="A675" s="238"/>
      <c r="B675" s="125"/>
      <c r="C675" s="389" t="s">
        <v>742</v>
      </c>
      <c r="D675" s="389"/>
      <c r="E675" s="389"/>
      <c r="F675" s="389"/>
      <c r="G675" s="389"/>
      <c r="H675" s="389"/>
      <c r="I675" s="389"/>
      <c r="J675" s="389"/>
      <c r="K675" s="389"/>
      <c r="L675" s="389"/>
      <c r="M675" s="389"/>
      <c r="N675" s="389"/>
      <c r="O675" s="389"/>
      <c r="P675" s="389"/>
      <c r="Q675" s="389"/>
      <c r="R675" s="389"/>
      <c r="S675" s="389"/>
      <c r="T675" s="389"/>
      <c r="U675" s="389"/>
      <c r="V675" s="389"/>
      <c r="W675" s="389"/>
      <c r="X675" s="389"/>
      <c r="Y675" s="389"/>
      <c r="Z675" s="389"/>
      <c r="AA675" s="389"/>
      <c r="AB675" s="389"/>
      <c r="AC675" s="389"/>
      <c r="AD675" s="389"/>
      <c r="AG675" s="91">
        <f>COUNTBLANK(Y679:AD738)</f>
        <v>360</v>
      </c>
      <c r="AH675" s="92">
        <v>360</v>
      </c>
      <c r="AI675" s="92">
        <v>300</v>
      </c>
    </row>
    <row r="676" spans="1:41" ht="31.45">
      <c r="A676" s="239"/>
      <c r="B676" s="141"/>
      <c r="C676" s="421" t="s">
        <v>756</v>
      </c>
      <c r="D676" s="421"/>
      <c r="E676" s="421"/>
      <c r="F676" s="421"/>
      <c r="G676" s="421"/>
      <c r="H676" s="421"/>
      <c r="I676" s="421"/>
      <c r="J676" s="421"/>
      <c r="K676" s="421"/>
      <c r="L676" s="421"/>
      <c r="M676" s="421"/>
      <c r="N676" s="421"/>
      <c r="O676" s="421"/>
      <c r="P676" s="421"/>
      <c r="Q676" s="421"/>
      <c r="R676" s="421"/>
      <c r="S676" s="421"/>
      <c r="T676" s="421"/>
      <c r="U676" s="421"/>
      <c r="V676" s="421"/>
      <c r="W676" s="421"/>
      <c r="X676" s="421"/>
      <c r="Y676" s="421"/>
      <c r="Z676" s="421"/>
      <c r="AA676" s="421"/>
      <c r="AB676" s="421"/>
      <c r="AC676" s="421"/>
      <c r="AD676" s="421"/>
      <c r="AG676" s="96" t="s">
        <v>963</v>
      </c>
      <c r="AH676" s="97" t="s">
        <v>945</v>
      </c>
      <c r="AI676" s="97" t="s">
        <v>946</v>
      </c>
      <c r="AJ676" s="97" t="s">
        <v>947</v>
      </c>
      <c r="AL676" s="620" t="s">
        <v>967</v>
      </c>
      <c r="AM676" s="620"/>
    </row>
    <row r="677" spans="1:41">
      <c r="A677" s="105"/>
      <c r="C677" s="190"/>
      <c r="D677" s="190"/>
      <c r="E677" s="190"/>
      <c r="F677" s="190"/>
      <c r="G677" s="190"/>
      <c r="H677" s="190"/>
      <c r="I677" s="190"/>
      <c r="J677" s="190"/>
      <c r="K677" s="190"/>
      <c r="L677" s="190"/>
      <c r="M677" s="190"/>
      <c r="N677" s="190"/>
      <c r="O677" s="190"/>
      <c r="P677" s="190"/>
      <c r="Q677" s="190"/>
      <c r="R677" s="190"/>
      <c r="S677" s="190"/>
      <c r="T677" s="190"/>
      <c r="U677" s="190"/>
      <c r="V677" s="190"/>
      <c r="W677" s="190"/>
      <c r="X677" s="190"/>
      <c r="Y677" s="190"/>
      <c r="Z677" s="190"/>
      <c r="AA677" s="190"/>
      <c r="AB677" s="190"/>
      <c r="AC677" s="190"/>
      <c r="AD677" s="190"/>
      <c r="AG677" s="119">
        <f>C647</f>
        <v>0</v>
      </c>
      <c r="AH677" s="99">
        <f>IF(AND(COUNTA(Y679:Y738)&lt;&gt;0,COUNTIF(Y679:Y738,"NA")=COUNTA(Y679:Y738)),"NA",SUM(Y679:Y738))</f>
        <v>0</v>
      </c>
      <c r="AI677" s="99">
        <f>COUNTIF(Y679:Y738, "NS")</f>
        <v>0</v>
      </c>
      <c r="AJ677" s="100">
        <f>IF(AG675=AH675, 0, IF(OR(AND(AG677 =0, AI677 &gt;0), AND(AG677 ="NS", AH677&gt;0), AND(AG677 ="NS", AH677 =0, AI677=0), AND(AG677="NA", AH677&lt;&gt;"NA") ), 1, IF(OR(AND(AI677&gt;=2, AH677&lt;AG677), AND(AG677="NS", AH677=0, AI677&gt;0), AH677=AG677 ), 0, 1)))</f>
        <v>0</v>
      </c>
      <c r="AL677" s="620"/>
      <c r="AM677" s="620"/>
    </row>
    <row r="678" spans="1:41" ht="15.05" customHeight="1">
      <c r="A678" s="105"/>
      <c r="C678" s="395" t="s">
        <v>557</v>
      </c>
      <c r="D678" s="395"/>
      <c r="E678" s="395"/>
      <c r="F678" s="395"/>
      <c r="G678" s="395"/>
      <c r="H678" s="395"/>
      <c r="I678" s="395"/>
      <c r="J678" s="395"/>
      <c r="K678" s="395"/>
      <c r="L678" s="395"/>
      <c r="M678" s="395"/>
      <c r="N678" s="395"/>
      <c r="O678" s="395"/>
      <c r="P678" s="395"/>
      <c r="Q678" s="395"/>
      <c r="R678" s="395"/>
      <c r="S678" s="395"/>
      <c r="T678" s="395"/>
      <c r="U678" s="395"/>
      <c r="V678" s="395"/>
      <c r="W678" s="395"/>
      <c r="X678" s="395"/>
      <c r="Y678" s="478" t="s">
        <v>55</v>
      </c>
      <c r="Z678" s="478"/>
      <c r="AA678" s="478"/>
      <c r="AB678" s="478"/>
      <c r="AC678" s="478"/>
      <c r="AD678" s="478"/>
      <c r="AL678" s="117" t="s">
        <v>965</v>
      </c>
      <c r="AM678" s="93" t="s">
        <v>966</v>
      </c>
      <c r="AO678" s="93" t="s">
        <v>1001</v>
      </c>
    </row>
    <row r="679" spans="1:41">
      <c r="A679" s="105"/>
      <c r="C679" s="165" t="s">
        <v>105</v>
      </c>
      <c r="D679" s="372" t="str">
        <f>IF(D64="","",D64)</f>
        <v/>
      </c>
      <c r="E679" s="372"/>
      <c r="F679" s="372"/>
      <c r="G679" s="372"/>
      <c r="H679" s="372"/>
      <c r="I679" s="372"/>
      <c r="J679" s="372"/>
      <c r="K679" s="372"/>
      <c r="L679" s="372"/>
      <c r="M679" s="372"/>
      <c r="N679" s="372"/>
      <c r="O679" s="372"/>
      <c r="P679" s="372"/>
      <c r="Q679" s="372"/>
      <c r="R679" s="372"/>
      <c r="S679" s="372"/>
      <c r="T679" s="372"/>
      <c r="U679" s="372"/>
      <c r="V679" s="372"/>
      <c r="W679" s="372"/>
      <c r="X679" s="372"/>
      <c r="Y679" s="373"/>
      <c r="Z679" s="373"/>
      <c r="AA679" s="373"/>
      <c r="AB679" s="373"/>
      <c r="AC679" s="373"/>
      <c r="AD679" s="373"/>
      <c r="AL679" s="93">
        <f>IF(AND(Y679&lt;&gt;"",Y679=0),1,0)</f>
        <v>0</v>
      </c>
      <c r="AM679" s="93" t="str">
        <f>IFERROR(MATCH(1,AL679:AL738,0),"")</f>
        <v/>
      </c>
      <c r="AO679" s="93">
        <f>IF($AG$675=$AH$675,0,IF(OR(AND(D679="",Y679&lt;&gt;""),AND(D679&lt;&gt;"",Y679="")),1,0))</f>
        <v>0</v>
      </c>
    </row>
    <row r="680" spans="1:41">
      <c r="A680" s="105"/>
      <c r="C680" s="165" t="s">
        <v>107</v>
      </c>
      <c r="D680" s="372" t="str">
        <f t="shared" ref="D680:D738" si="221">IF(D65="","",D65)</f>
        <v/>
      </c>
      <c r="E680" s="372"/>
      <c r="F680" s="372"/>
      <c r="G680" s="372"/>
      <c r="H680" s="372"/>
      <c r="I680" s="372"/>
      <c r="J680" s="372"/>
      <c r="K680" s="372"/>
      <c r="L680" s="372"/>
      <c r="M680" s="372"/>
      <c r="N680" s="372"/>
      <c r="O680" s="372"/>
      <c r="P680" s="372"/>
      <c r="Q680" s="372"/>
      <c r="R680" s="372"/>
      <c r="S680" s="372"/>
      <c r="T680" s="372"/>
      <c r="U680" s="372"/>
      <c r="V680" s="372"/>
      <c r="W680" s="372"/>
      <c r="X680" s="372"/>
      <c r="Y680" s="373"/>
      <c r="Z680" s="373"/>
      <c r="AA680" s="373"/>
      <c r="AB680" s="373"/>
      <c r="AC680" s="373"/>
      <c r="AD680" s="373"/>
      <c r="AL680" s="93">
        <f t="shared" ref="AL680:AL738" si="222">IF(AND(Y680&lt;&gt;"",Y680=0),1,0)</f>
        <v>0</v>
      </c>
      <c r="AO680" s="93">
        <f t="shared" ref="AO680:AO738" si="223">IF($AG$675=$AH$675,0,IF(OR(AND(D680="",Y680&lt;&gt;""),AND(D680&lt;&gt;"",Y680="")),1,0))</f>
        <v>0</v>
      </c>
    </row>
    <row r="681" spans="1:41">
      <c r="A681" s="105"/>
      <c r="C681" s="165" t="s">
        <v>115</v>
      </c>
      <c r="D681" s="372" t="str">
        <f t="shared" si="221"/>
        <v/>
      </c>
      <c r="E681" s="372"/>
      <c r="F681" s="372"/>
      <c r="G681" s="372"/>
      <c r="H681" s="372"/>
      <c r="I681" s="372"/>
      <c r="J681" s="372"/>
      <c r="K681" s="372"/>
      <c r="L681" s="372"/>
      <c r="M681" s="372"/>
      <c r="N681" s="372"/>
      <c r="O681" s="372"/>
      <c r="P681" s="372"/>
      <c r="Q681" s="372"/>
      <c r="R681" s="372"/>
      <c r="S681" s="372"/>
      <c r="T681" s="372"/>
      <c r="U681" s="372"/>
      <c r="V681" s="372"/>
      <c r="W681" s="372"/>
      <c r="X681" s="372"/>
      <c r="Y681" s="373"/>
      <c r="Z681" s="373"/>
      <c r="AA681" s="373"/>
      <c r="AB681" s="373"/>
      <c r="AC681" s="373"/>
      <c r="AD681" s="373"/>
      <c r="AL681" s="93">
        <f t="shared" si="222"/>
        <v>0</v>
      </c>
      <c r="AO681" s="93">
        <f t="shared" si="223"/>
        <v>0</v>
      </c>
    </row>
    <row r="682" spans="1:41">
      <c r="A682" s="105"/>
      <c r="C682" s="165" t="s">
        <v>117</v>
      </c>
      <c r="D682" s="372" t="str">
        <f t="shared" si="221"/>
        <v/>
      </c>
      <c r="E682" s="372"/>
      <c r="F682" s="372"/>
      <c r="G682" s="372"/>
      <c r="H682" s="372"/>
      <c r="I682" s="372"/>
      <c r="J682" s="372"/>
      <c r="K682" s="372"/>
      <c r="L682" s="372"/>
      <c r="M682" s="372"/>
      <c r="N682" s="372"/>
      <c r="O682" s="372"/>
      <c r="P682" s="372"/>
      <c r="Q682" s="372"/>
      <c r="R682" s="372"/>
      <c r="S682" s="372"/>
      <c r="T682" s="372"/>
      <c r="U682" s="372"/>
      <c r="V682" s="372"/>
      <c r="W682" s="372"/>
      <c r="X682" s="372"/>
      <c r="Y682" s="373"/>
      <c r="Z682" s="373"/>
      <c r="AA682" s="373"/>
      <c r="AB682" s="373"/>
      <c r="AC682" s="373"/>
      <c r="AD682" s="373"/>
      <c r="AL682" s="93">
        <f t="shared" si="222"/>
        <v>0</v>
      </c>
      <c r="AO682" s="93">
        <f t="shared" si="223"/>
        <v>0</v>
      </c>
    </row>
    <row r="683" spans="1:41">
      <c r="A683" s="105"/>
      <c r="C683" s="165" t="s">
        <v>119</v>
      </c>
      <c r="D683" s="372" t="str">
        <f t="shared" si="221"/>
        <v/>
      </c>
      <c r="E683" s="372"/>
      <c r="F683" s="372"/>
      <c r="G683" s="372"/>
      <c r="H683" s="372"/>
      <c r="I683" s="372"/>
      <c r="J683" s="372"/>
      <c r="K683" s="372"/>
      <c r="L683" s="372"/>
      <c r="M683" s="372"/>
      <c r="N683" s="372"/>
      <c r="O683" s="372"/>
      <c r="P683" s="372"/>
      <c r="Q683" s="372"/>
      <c r="R683" s="372"/>
      <c r="S683" s="372"/>
      <c r="T683" s="372"/>
      <c r="U683" s="372"/>
      <c r="V683" s="372"/>
      <c r="W683" s="372"/>
      <c r="X683" s="372"/>
      <c r="Y683" s="373"/>
      <c r="Z683" s="373"/>
      <c r="AA683" s="373"/>
      <c r="AB683" s="373"/>
      <c r="AC683" s="373"/>
      <c r="AD683" s="373"/>
      <c r="AL683" s="93">
        <f t="shared" si="222"/>
        <v>0</v>
      </c>
      <c r="AO683" s="93">
        <f t="shared" si="223"/>
        <v>0</v>
      </c>
    </row>
    <row r="684" spans="1:41">
      <c r="A684" s="105"/>
      <c r="C684" s="165" t="s">
        <v>127</v>
      </c>
      <c r="D684" s="372" t="str">
        <f t="shared" si="221"/>
        <v/>
      </c>
      <c r="E684" s="372"/>
      <c r="F684" s="372"/>
      <c r="G684" s="372"/>
      <c r="H684" s="372"/>
      <c r="I684" s="372"/>
      <c r="J684" s="372"/>
      <c r="K684" s="372"/>
      <c r="L684" s="372"/>
      <c r="M684" s="372"/>
      <c r="N684" s="372"/>
      <c r="O684" s="372"/>
      <c r="P684" s="372"/>
      <c r="Q684" s="372"/>
      <c r="R684" s="372"/>
      <c r="S684" s="372"/>
      <c r="T684" s="372"/>
      <c r="U684" s="372"/>
      <c r="V684" s="372"/>
      <c r="W684" s="372"/>
      <c r="X684" s="372"/>
      <c r="Y684" s="373"/>
      <c r="Z684" s="373"/>
      <c r="AA684" s="373"/>
      <c r="AB684" s="373"/>
      <c r="AC684" s="373"/>
      <c r="AD684" s="373"/>
      <c r="AL684" s="93">
        <f t="shared" si="222"/>
        <v>0</v>
      </c>
      <c r="AO684" s="93">
        <f t="shared" si="223"/>
        <v>0</v>
      </c>
    </row>
    <row r="685" spans="1:41">
      <c r="A685" s="105"/>
      <c r="C685" s="165" t="s">
        <v>129</v>
      </c>
      <c r="D685" s="372" t="str">
        <f t="shared" si="221"/>
        <v/>
      </c>
      <c r="E685" s="372"/>
      <c r="F685" s="372"/>
      <c r="G685" s="372"/>
      <c r="H685" s="372"/>
      <c r="I685" s="372"/>
      <c r="J685" s="372"/>
      <c r="K685" s="372"/>
      <c r="L685" s="372"/>
      <c r="M685" s="372"/>
      <c r="N685" s="372"/>
      <c r="O685" s="372"/>
      <c r="P685" s="372"/>
      <c r="Q685" s="372"/>
      <c r="R685" s="372"/>
      <c r="S685" s="372"/>
      <c r="T685" s="372"/>
      <c r="U685" s="372"/>
      <c r="V685" s="372"/>
      <c r="W685" s="372"/>
      <c r="X685" s="372"/>
      <c r="Y685" s="373"/>
      <c r="Z685" s="373"/>
      <c r="AA685" s="373"/>
      <c r="AB685" s="373"/>
      <c r="AC685" s="373"/>
      <c r="AD685" s="373"/>
      <c r="AL685" s="93">
        <f t="shared" si="222"/>
        <v>0</v>
      </c>
      <c r="AO685" s="93">
        <f t="shared" si="223"/>
        <v>0</v>
      </c>
    </row>
    <row r="686" spans="1:41">
      <c r="A686" s="105"/>
      <c r="C686" s="165" t="s">
        <v>131</v>
      </c>
      <c r="D686" s="372" t="str">
        <f t="shared" si="221"/>
        <v/>
      </c>
      <c r="E686" s="372"/>
      <c r="F686" s="372"/>
      <c r="G686" s="372"/>
      <c r="H686" s="372"/>
      <c r="I686" s="372"/>
      <c r="J686" s="372"/>
      <c r="K686" s="372"/>
      <c r="L686" s="372"/>
      <c r="M686" s="372"/>
      <c r="N686" s="372"/>
      <c r="O686" s="372"/>
      <c r="P686" s="372"/>
      <c r="Q686" s="372"/>
      <c r="R686" s="372"/>
      <c r="S686" s="372"/>
      <c r="T686" s="372"/>
      <c r="U686" s="372"/>
      <c r="V686" s="372"/>
      <c r="W686" s="372"/>
      <c r="X686" s="372"/>
      <c r="Y686" s="373"/>
      <c r="Z686" s="373"/>
      <c r="AA686" s="373"/>
      <c r="AB686" s="373"/>
      <c r="AC686" s="373"/>
      <c r="AD686" s="373"/>
      <c r="AL686" s="93">
        <f t="shared" si="222"/>
        <v>0</v>
      </c>
      <c r="AO686" s="93">
        <f t="shared" si="223"/>
        <v>0</v>
      </c>
    </row>
    <row r="687" spans="1:41">
      <c r="A687" s="105"/>
      <c r="C687" s="165" t="s">
        <v>133</v>
      </c>
      <c r="D687" s="372" t="str">
        <f t="shared" si="221"/>
        <v/>
      </c>
      <c r="E687" s="372"/>
      <c r="F687" s="372"/>
      <c r="G687" s="372"/>
      <c r="H687" s="372"/>
      <c r="I687" s="372"/>
      <c r="J687" s="372"/>
      <c r="K687" s="372"/>
      <c r="L687" s="372"/>
      <c r="M687" s="372"/>
      <c r="N687" s="372"/>
      <c r="O687" s="372"/>
      <c r="P687" s="372"/>
      <c r="Q687" s="372"/>
      <c r="R687" s="372"/>
      <c r="S687" s="372"/>
      <c r="T687" s="372"/>
      <c r="U687" s="372"/>
      <c r="V687" s="372"/>
      <c r="W687" s="372"/>
      <c r="X687" s="372"/>
      <c r="Y687" s="373"/>
      <c r="Z687" s="373"/>
      <c r="AA687" s="373"/>
      <c r="AB687" s="373"/>
      <c r="AC687" s="373"/>
      <c r="AD687" s="373"/>
      <c r="AL687" s="93">
        <f t="shared" si="222"/>
        <v>0</v>
      </c>
      <c r="AO687" s="93">
        <f t="shared" si="223"/>
        <v>0</v>
      </c>
    </row>
    <row r="688" spans="1:41">
      <c r="A688" s="105"/>
      <c r="C688" s="165" t="s">
        <v>156</v>
      </c>
      <c r="D688" s="372" t="str">
        <f t="shared" si="221"/>
        <v/>
      </c>
      <c r="E688" s="372"/>
      <c r="F688" s="372"/>
      <c r="G688" s="372"/>
      <c r="H688" s="372"/>
      <c r="I688" s="372"/>
      <c r="J688" s="372"/>
      <c r="K688" s="372"/>
      <c r="L688" s="372"/>
      <c r="M688" s="372"/>
      <c r="N688" s="372"/>
      <c r="O688" s="372"/>
      <c r="P688" s="372"/>
      <c r="Q688" s="372"/>
      <c r="R688" s="372"/>
      <c r="S688" s="372"/>
      <c r="T688" s="372"/>
      <c r="U688" s="372"/>
      <c r="V688" s="372"/>
      <c r="W688" s="372"/>
      <c r="X688" s="372"/>
      <c r="Y688" s="373"/>
      <c r="Z688" s="373"/>
      <c r="AA688" s="373"/>
      <c r="AB688" s="373"/>
      <c r="AC688" s="373"/>
      <c r="AD688" s="373"/>
      <c r="AL688" s="93">
        <f t="shared" si="222"/>
        <v>0</v>
      </c>
      <c r="AO688" s="93">
        <f t="shared" si="223"/>
        <v>0</v>
      </c>
    </row>
    <row r="689" spans="1:41">
      <c r="A689" s="105"/>
      <c r="C689" s="165" t="s">
        <v>158</v>
      </c>
      <c r="D689" s="372" t="str">
        <f t="shared" si="221"/>
        <v/>
      </c>
      <c r="E689" s="372"/>
      <c r="F689" s="372"/>
      <c r="G689" s="372"/>
      <c r="H689" s="372"/>
      <c r="I689" s="372"/>
      <c r="J689" s="372"/>
      <c r="K689" s="372"/>
      <c r="L689" s="372"/>
      <c r="M689" s="372"/>
      <c r="N689" s="372"/>
      <c r="O689" s="372"/>
      <c r="P689" s="372"/>
      <c r="Q689" s="372"/>
      <c r="R689" s="372"/>
      <c r="S689" s="372"/>
      <c r="T689" s="372"/>
      <c r="U689" s="372"/>
      <c r="V689" s="372"/>
      <c r="W689" s="372"/>
      <c r="X689" s="372"/>
      <c r="Y689" s="373"/>
      <c r="Z689" s="373"/>
      <c r="AA689" s="373"/>
      <c r="AB689" s="373"/>
      <c r="AC689" s="373"/>
      <c r="AD689" s="373"/>
      <c r="AL689" s="93">
        <f t="shared" si="222"/>
        <v>0</v>
      </c>
      <c r="AO689" s="93">
        <f t="shared" si="223"/>
        <v>0</v>
      </c>
    </row>
    <row r="690" spans="1:41">
      <c r="A690" s="105"/>
      <c r="C690" s="165" t="s">
        <v>160</v>
      </c>
      <c r="D690" s="372" t="str">
        <f t="shared" si="221"/>
        <v/>
      </c>
      <c r="E690" s="372"/>
      <c r="F690" s="372"/>
      <c r="G690" s="372"/>
      <c r="H690" s="372"/>
      <c r="I690" s="372"/>
      <c r="J690" s="372"/>
      <c r="K690" s="372"/>
      <c r="L690" s="372"/>
      <c r="M690" s="372"/>
      <c r="N690" s="372"/>
      <c r="O690" s="372"/>
      <c r="P690" s="372"/>
      <c r="Q690" s="372"/>
      <c r="R690" s="372"/>
      <c r="S690" s="372"/>
      <c r="T690" s="372"/>
      <c r="U690" s="372"/>
      <c r="V690" s="372"/>
      <c r="W690" s="372"/>
      <c r="X690" s="372"/>
      <c r="Y690" s="373"/>
      <c r="Z690" s="373"/>
      <c r="AA690" s="373"/>
      <c r="AB690" s="373"/>
      <c r="AC690" s="373"/>
      <c r="AD690" s="373"/>
      <c r="AL690" s="93">
        <f t="shared" si="222"/>
        <v>0</v>
      </c>
      <c r="AO690" s="93">
        <f t="shared" si="223"/>
        <v>0</v>
      </c>
    </row>
    <row r="691" spans="1:41">
      <c r="A691" s="105"/>
      <c r="C691" s="165" t="s">
        <v>162</v>
      </c>
      <c r="D691" s="372" t="str">
        <f t="shared" si="221"/>
        <v/>
      </c>
      <c r="E691" s="372"/>
      <c r="F691" s="372"/>
      <c r="G691" s="372"/>
      <c r="H691" s="372"/>
      <c r="I691" s="372"/>
      <c r="J691" s="372"/>
      <c r="K691" s="372"/>
      <c r="L691" s="372"/>
      <c r="M691" s="372"/>
      <c r="N691" s="372"/>
      <c r="O691" s="372"/>
      <c r="P691" s="372"/>
      <c r="Q691" s="372"/>
      <c r="R691" s="372"/>
      <c r="S691" s="372"/>
      <c r="T691" s="372"/>
      <c r="U691" s="372"/>
      <c r="V691" s="372"/>
      <c r="W691" s="372"/>
      <c r="X691" s="372"/>
      <c r="Y691" s="373"/>
      <c r="Z691" s="373"/>
      <c r="AA691" s="373"/>
      <c r="AB691" s="373"/>
      <c r="AC691" s="373"/>
      <c r="AD691" s="373"/>
      <c r="AL691" s="93">
        <f t="shared" si="222"/>
        <v>0</v>
      </c>
      <c r="AO691" s="93">
        <f t="shared" si="223"/>
        <v>0</v>
      </c>
    </row>
    <row r="692" spans="1:41">
      <c r="A692" s="105"/>
      <c r="C692" s="165" t="s">
        <v>164</v>
      </c>
      <c r="D692" s="372" t="str">
        <f t="shared" si="221"/>
        <v/>
      </c>
      <c r="E692" s="372"/>
      <c r="F692" s="372"/>
      <c r="G692" s="372"/>
      <c r="H692" s="372"/>
      <c r="I692" s="372"/>
      <c r="J692" s="372"/>
      <c r="K692" s="372"/>
      <c r="L692" s="372"/>
      <c r="M692" s="372"/>
      <c r="N692" s="372"/>
      <c r="O692" s="372"/>
      <c r="P692" s="372"/>
      <c r="Q692" s="372"/>
      <c r="R692" s="372"/>
      <c r="S692" s="372"/>
      <c r="T692" s="372"/>
      <c r="U692" s="372"/>
      <c r="V692" s="372"/>
      <c r="W692" s="372"/>
      <c r="X692" s="372"/>
      <c r="Y692" s="373"/>
      <c r="Z692" s="373"/>
      <c r="AA692" s="373"/>
      <c r="AB692" s="373"/>
      <c r="AC692" s="373"/>
      <c r="AD692" s="373"/>
      <c r="AL692" s="93">
        <f t="shared" si="222"/>
        <v>0</v>
      </c>
      <c r="AO692" s="93">
        <f t="shared" si="223"/>
        <v>0</v>
      </c>
    </row>
    <row r="693" spans="1:41">
      <c r="A693" s="105"/>
      <c r="C693" s="165" t="s">
        <v>166</v>
      </c>
      <c r="D693" s="372" t="str">
        <f t="shared" si="221"/>
        <v/>
      </c>
      <c r="E693" s="372"/>
      <c r="F693" s="372"/>
      <c r="G693" s="372"/>
      <c r="H693" s="372"/>
      <c r="I693" s="372"/>
      <c r="J693" s="372"/>
      <c r="K693" s="372"/>
      <c r="L693" s="372"/>
      <c r="M693" s="372"/>
      <c r="N693" s="372"/>
      <c r="O693" s="372"/>
      <c r="P693" s="372"/>
      <c r="Q693" s="372"/>
      <c r="R693" s="372"/>
      <c r="S693" s="372"/>
      <c r="T693" s="372"/>
      <c r="U693" s="372"/>
      <c r="V693" s="372"/>
      <c r="W693" s="372"/>
      <c r="X693" s="372"/>
      <c r="Y693" s="373"/>
      <c r="Z693" s="373"/>
      <c r="AA693" s="373"/>
      <c r="AB693" s="373"/>
      <c r="AC693" s="373"/>
      <c r="AD693" s="373"/>
      <c r="AL693" s="93">
        <f t="shared" si="222"/>
        <v>0</v>
      </c>
      <c r="AO693" s="93">
        <f t="shared" si="223"/>
        <v>0</v>
      </c>
    </row>
    <row r="694" spans="1:41">
      <c r="A694" s="105"/>
      <c r="C694" s="165" t="s">
        <v>168</v>
      </c>
      <c r="D694" s="372" t="str">
        <f t="shared" si="221"/>
        <v/>
      </c>
      <c r="E694" s="372"/>
      <c r="F694" s="372"/>
      <c r="G694" s="372"/>
      <c r="H694" s="372"/>
      <c r="I694" s="372"/>
      <c r="J694" s="372"/>
      <c r="K694" s="372"/>
      <c r="L694" s="372"/>
      <c r="M694" s="372"/>
      <c r="N694" s="372"/>
      <c r="O694" s="372"/>
      <c r="P694" s="372"/>
      <c r="Q694" s="372"/>
      <c r="R694" s="372"/>
      <c r="S694" s="372"/>
      <c r="T694" s="372"/>
      <c r="U694" s="372"/>
      <c r="V694" s="372"/>
      <c r="W694" s="372"/>
      <c r="X694" s="372"/>
      <c r="Y694" s="373"/>
      <c r="Z694" s="373"/>
      <c r="AA694" s="373"/>
      <c r="AB694" s="373"/>
      <c r="AC694" s="373"/>
      <c r="AD694" s="373"/>
      <c r="AL694" s="93">
        <f t="shared" si="222"/>
        <v>0</v>
      </c>
      <c r="AO694" s="93">
        <f t="shared" si="223"/>
        <v>0</v>
      </c>
    </row>
    <row r="695" spans="1:41">
      <c r="A695" s="105"/>
      <c r="C695" s="165" t="s">
        <v>492</v>
      </c>
      <c r="D695" s="372" t="str">
        <f t="shared" si="221"/>
        <v/>
      </c>
      <c r="E695" s="372"/>
      <c r="F695" s="372"/>
      <c r="G695" s="372"/>
      <c r="H695" s="372"/>
      <c r="I695" s="372"/>
      <c r="J695" s="372"/>
      <c r="K695" s="372"/>
      <c r="L695" s="372"/>
      <c r="M695" s="372"/>
      <c r="N695" s="372"/>
      <c r="O695" s="372"/>
      <c r="P695" s="372"/>
      <c r="Q695" s="372"/>
      <c r="R695" s="372"/>
      <c r="S695" s="372"/>
      <c r="T695" s="372"/>
      <c r="U695" s="372"/>
      <c r="V695" s="372"/>
      <c r="W695" s="372"/>
      <c r="X695" s="372"/>
      <c r="Y695" s="373"/>
      <c r="Z695" s="373"/>
      <c r="AA695" s="373"/>
      <c r="AB695" s="373"/>
      <c r="AC695" s="373"/>
      <c r="AD695" s="373"/>
      <c r="AL695" s="93">
        <f t="shared" si="222"/>
        <v>0</v>
      </c>
      <c r="AO695" s="93">
        <f t="shared" si="223"/>
        <v>0</v>
      </c>
    </row>
    <row r="696" spans="1:41">
      <c r="A696" s="105"/>
      <c r="C696" s="165" t="s">
        <v>494</v>
      </c>
      <c r="D696" s="372" t="str">
        <f t="shared" si="221"/>
        <v/>
      </c>
      <c r="E696" s="372"/>
      <c r="F696" s="372"/>
      <c r="G696" s="372"/>
      <c r="H696" s="372"/>
      <c r="I696" s="372"/>
      <c r="J696" s="372"/>
      <c r="K696" s="372"/>
      <c r="L696" s="372"/>
      <c r="M696" s="372"/>
      <c r="N696" s="372"/>
      <c r="O696" s="372"/>
      <c r="P696" s="372"/>
      <c r="Q696" s="372"/>
      <c r="R696" s="372"/>
      <c r="S696" s="372"/>
      <c r="T696" s="372"/>
      <c r="U696" s="372"/>
      <c r="V696" s="372"/>
      <c r="W696" s="372"/>
      <c r="X696" s="372"/>
      <c r="Y696" s="373"/>
      <c r="Z696" s="373"/>
      <c r="AA696" s="373"/>
      <c r="AB696" s="373"/>
      <c r="AC696" s="373"/>
      <c r="AD696" s="373"/>
      <c r="AL696" s="93">
        <f t="shared" si="222"/>
        <v>0</v>
      </c>
      <c r="AO696" s="93">
        <f t="shared" si="223"/>
        <v>0</v>
      </c>
    </row>
    <row r="697" spans="1:41">
      <c r="A697" s="105"/>
      <c r="C697" s="165" t="s">
        <v>496</v>
      </c>
      <c r="D697" s="372" t="str">
        <f t="shared" si="221"/>
        <v/>
      </c>
      <c r="E697" s="372"/>
      <c r="F697" s="372"/>
      <c r="G697" s="372"/>
      <c r="H697" s="372"/>
      <c r="I697" s="372"/>
      <c r="J697" s="372"/>
      <c r="K697" s="372"/>
      <c r="L697" s="372"/>
      <c r="M697" s="372"/>
      <c r="N697" s="372"/>
      <c r="O697" s="372"/>
      <c r="P697" s="372"/>
      <c r="Q697" s="372"/>
      <c r="R697" s="372"/>
      <c r="S697" s="372"/>
      <c r="T697" s="372"/>
      <c r="U697" s="372"/>
      <c r="V697" s="372"/>
      <c r="W697" s="372"/>
      <c r="X697" s="372"/>
      <c r="Y697" s="373"/>
      <c r="Z697" s="373"/>
      <c r="AA697" s="373"/>
      <c r="AB697" s="373"/>
      <c r="AC697" s="373"/>
      <c r="AD697" s="373"/>
      <c r="AL697" s="93">
        <f t="shared" si="222"/>
        <v>0</v>
      </c>
      <c r="AO697" s="93">
        <f t="shared" si="223"/>
        <v>0</v>
      </c>
    </row>
    <row r="698" spans="1:41">
      <c r="A698" s="105"/>
      <c r="C698" s="165" t="s">
        <v>498</v>
      </c>
      <c r="D698" s="372" t="str">
        <f t="shared" si="221"/>
        <v/>
      </c>
      <c r="E698" s="372"/>
      <c r="F698" s="372"/>
      <c r="G698" s="372"/>
      <c r="H698" s="372"/>
      <c r="I698" s="372"/>
      <c r="J698" s="372"/>
      <c r="K698" s="372"/>
      <c r="L698" s="372"/>
      <c r="M698" s="372"/>
      <c r="N698" s="372"/>
      <c r="O698" s="372"/>
      <c r="P698" s="372"/>
      <c r="Q698" s="372"/>
      <c r="R698" s="372"/>
      <c r="S698" s="372"/>
      <c r="T698" s="372"/>
      <c r="U698" s="372"/>
      <c r="V698" s="372"/>
      <c r="W698" s="372"/>
      <c r="X698" s="372"/>
      <c r="Y698" s="373"/>
      <c r="Z698" s="373"/>
      <c r="AA698" s="373"/>
      <c r="AB698" s="373"/>
      <c r="AC698" s="373"/>
      <c r="AD698" s="373"/>
      <c r="AL698" s="93">
        <f t="shared" si="222"/>
        <v>0</v>
      </c>
      <c r="AO698" s="93">
        <f t="shared" si="223"/>
        <v>0</v>
      </c>
    </row>
    <row r="699" spans="1:41">
      <c r="A699" s="105"/>
      <c r="C699" s="165" t="s">
        <v>500</v>
      </c>
      <c r="D699" s="372" t="str">
        <f t="shared" si="221"/>
        <v/>
      </c>
      <c r="E699" s="372"/>
      <c r="F699" s="372"/>
      <c r="G699" s="372"/>
      <c r="H699" s="372"/>
      <c r="I699" s="372"/>
      <c r="J699" s="372"/>
      <c r="K699" s="372"/>
      <c r="L699" s="372"/>
      <c r="M699" s="372"/>
      <c r="N699" s="372"/>
      <c r="O699" s="372"/>
      <c r="P699" s="372"/>
      <c r="Q699" s="372"/>
      <c r="R699" s="372"/>
      <c r="S699" s="372"/>
      <c r="T699" s="372"/>
      <c r="U699" s="372"/>
      <c r="V699" s="372"/>
      <c r="W699" s="372"/>
      <c r="X699" s="372"/>
      <c r="Y699" s="373"/>
      <c r="Z699" s="373"/>
      <c r="AA699" s="373"/>
      <c r="AB699" s="373"/>
      <c r="AC699" s="373"/>
      <c r="AD699" s="373"/>
      <c r="AL699" s="93">
        <f t="shared" si="222"/>
        <v>0</v>
      </c>
      <c r="AO699" s="93">
        <f t="shared" si="223"/>
        <v>0</v>
      </c>
    </row>
    <row r="700" spans="1:41">
      <c r="A700" s="105"/>
      <c r="C700" s="165" t="s">
        <v>502</v>
      </c>
      <c r="D700" s="372" t="str">
        <f t="shared" si="221"/>
        <v/>
      </c>
      <c r="E700" s="372"/>
      <c r="F700" s="372"/>
      <c r="G700" s="372"/>
      <c r="H700" s="372"/>
      <c r="I700" s="372"/>
      <c r="J700" s="372"/>
      <c r="K700" s="372"/>
      <c r="L700" s="372"/>
      <c r="M700" s="372"/>
      <c r="N700" s="372"/>
      <c r="O700" s="372"/>
      <c r="P700" s="372"/>
      <c r="Q700" s="372"/>
      <c r="R700" s="372"/>
      <c r="S700" s="372"/>
      <c r="T700" s="372"/>
      <c r="U700" s="372"/>
      <c r="V700" s="372"/>
      <c r="W700" s="372"/>
      <c r="X700" s="372"/>
      <c r="Y700" s="373"/>
      <c r="Z700" s="373"/>
      <c r="AA700" s="373"/>
      <c r="AB700" s="373"/>
      <c r="AC700" s="373"/>
      <c r="AD700" s="373"/>
      <c r="AL700" s="93">
        <f t="shared" si="222"/>
        <v>0</v>
      </c>
      <c r="AO700" s="93">
        <f t="shared" si="223"/>
        <v>0</v>
      </c>
    </row>
    <row r="701" spans="1:41">
      <c r="A701" s="105"/>
      <c r="C701" s="165" t="s">
        <v>504</v>
      </c>
      <c r="D701" s="372" t="str">
        <f t="shared" si="221"/>
        <v/>
      </c>
      <c r="E701" s="372"/>
      <c r="F701" s="372"/>
      <c r="G701" s="372"/>
      <c r="H701" s="372"/>
      <c r="I701" s="372"/>
      <c r="J701" s="372"/>
      <c r="K701" s="372"/>
      <c r="L701" s="372"/>
      <c r="M701" s="372"/>
      <c r="N701" s="372"/>
      <c r="O701" s="372"/>
      <c r="P701" s="372"/>
      <c r="Q701" s="372"/>
      <c r="R701" s="372"/>
      <c r="S701" s="372"/>
      <c r="T701" s="372"/>
      <c r="U701" s="372"/>
      <c r="V701" s="372"/>
      <c r="W701" s="372"/>
      <c r="X701" s="372"/>
      <c r="Y701" s="373"/>
      <c r="Z701" s="373"/>
      <c r="AA701" s="373"/>
      <c r="AB701" s="373"/>
      <c r="AC701" s="373"/>
      <c r="AD701" s="373"/>
      <c r="AL701" s="93">
        <f t="shared" si="222"/>
        <v>0</v>
      </c>
      <c r="AO701" s="93">
        <f t="shared" si="223"/>
        <v>0</v>
      </c>
    </row>
    <row r="702" spans="1:41">
      <c r="A702" s="105"/>
      <c r="C702" s="165" t="s">
        <v>506</v>
      </c>
      <c r="D702" s="372" t="str">
        <f t="shared" si="221"/>
        <v/>
      </c>
      <c r="E702" s="372"/>
      <c r="F702" s="372"/>
      <c r="G702" s="372"/>
      <c r="H702" s="372"/>
      <c r="I702" s="372"/>
      <c r="J702" s="372"/>
      <c r="K702" s="372"/>
      <c r="L702" s="372"/>
      <c r="M702" s="372"/>
      <c r="N702" s="372"/>
      <c r="O702" s="372"/>
      <c r="P702" s="372"/>
      <c r="Q702" s="372"/>
      <c r="R702" s="372"/>
      <c r="S702" s="372"/>
      <c r="T702" s="372"/>
      <c r="U702" s="372"/>
      <c r="V702" s="372"/>
      <c r="W702" s="372"/>
      <c r="X702" s="372"/>
      <c r="Y702" s="373"/>
      <c r="Z702" s="373"/>
      <c r="AA702" s="373"/>
      <c r="AB702" s="373"/>
      <c r="AC702" s="373"/>
      <c r="AD702" s="373"/>
      <c r="AL702" s="93">
        <f t="shared" si="222"/>
        <v>0</v>
      </c>
      <c r="AO702" s="93">
        <f t="shared" si="223"/>
        <v>0</v>
      </c>
    </row>
    <row r="703" spans="1:41">
      <c r="A703" s="105"/>
      <c r="C703" s="165" t="s">
        <v>507</v>
      </c>
      <c r="D703" s="372" t="str">
        <f t="shared" si="221"/>
        <v/>
      </c>
      <c r="E703" s="372"/>
      <c r="F703" s="372"/>
      <c r="G703" s="372"/>
      <c r="H703" s="372"/>
      <c r="I703" s="372"/>
      <c r="J703" s="372"/>
      <c r="K703" s="372"/>
      <c r="L703" s="372"/>
      <c r="M703" s="372"/>
      <c r="N703" s="372"/>
      <c r="O703" s="372"/>
      <c r="P703" s="372"/>
      <c r="Q703" s="372"/>
      <c r="R703" s="372"/>
      <c r="S703" s="372"/>
      <c r="T703" s="372"/>
      <c r="U703" s="372"/>
      <c r="V703" s="372"/>
      <c r="W703" s="372"/>
      <c r="X703" s="372"/>
      <c r="Y703" s="373"/>
      <c r="Z703" s="373"/>
      <c r="AA703" s="373"/>
      <c r="AB703" s="373"/>
      <c r="AC703" s="373"/>
      <c r="AD703" s="373"/>
      <c r="AL703" s="93">
        <f t="shared" si="222"/>
        <v>0</v>
      </c>
      <c r="AO703" s="93">
        <f t="shared" si="223"/>
        <v>0</v>
      </c>
    </row>
    <row r="704" spans="1:41">
      <c r="A704" s="105"/>
      <c r="C704" s="165" t="s">
        <v>522</v>
      </c>
      <c r="D704" s="372" t="str">
        <f t="shared" si="221"/>
        <v/>
      </c>
      <c r="E704" s="372"/>
      <c r="F704" s="372"/>
      <c r="G704" s="372"/>
      <c r="H704" s="372"/>
      <c r="I704" s="372"/>
      <c r="J704" s="372"/>
      <c r="K704" s="372"/>
      <c r="L704" s="372"/>
      <c r="M704" s="372"/>
      <c r="N704" s="372"/>
      <c r="O704" s="372"/>
      <c r="P704" s="372"/>
      <c r="Q704" s="372"/>
      <c r="R704" s="372"/>
      <c r="S704" s="372"/>
      <c r="T704" s="372"/>
      <c r="U704" s="372"/>
      <c r="V704" s="372"/>
      <c r="W704" s="372"/>
      <c r="X704" s="372"/>
      <c r="Y704" s="373"/>
      <c r="Z704" s="373"/>
      <c r="AA704" s="373"/>
      <c r="AB704" s="373"/>
      <c r="AC704" s="373"/>
      <c r="AD704" s="373"/>
      <c r="AL704" s="93">
        <f t="shared" si="222"/>
        <v>0</v>
      </c>
      <c r="AO704" s="93">
        <f t="shared" si="223"/>
        <v>0</v>
      </c>
    </row>
    <row r="705" spans="1:41">
      <c r="A705" s="105"/>
      <c r="C705" s="165" t="s">
        <v>523</v>
      </c>
      <c r="D705" s="372" t="str">
        <f t="shared" si="221"/>
        <v/>
      </c>
      <c r="E705" s="372"/>
      <c r="F705" s="372"/>
      <c r="G705" s="372"/>
      <c r="H705" s="372"/>
      <c r="I705" s="372"/>
      <c r="J705" s="372"/>
      <c r="K705" s="372"/>
      <c r="L705" s="372"/>
      <c r="M705" s="372"/>
      <c r="N705" s="372"/>
      <c r="O705" s="372"/>
      <c r="P705" s="372"/>
      <c r="Q705" s="372"/>
      <c r="R705" s="372"/>
      <c r="S705" s="372"/>
      <c r="T705" s="372"/>
      <c r="U705" s="372"/>
      <c r="V705" s="372"/>
      <c r="W705" s="372"/>
      <c r="X705" s="372"/>
      <c r="Y705" s="373"/>
      <c r="Z705" s="373"/>
      <c r="AA705" s="373"/>
      <c r="AB705" s="373"/>
      <c r="AC705" s="373"/>
      <c r="AD705" s="373"/>
      <c r="AL705" s="93">
        <f t="shared" si="222"/>
        <v>0</v>
      </c>
      <c r="AO705" s="93">
        <f t="shared" si="223"/>
        <v>0</v>
      </c>
    </row>
    <row r="706" spans="1:41">
      <c r="A706" s="105"/>
      <c r="C706" s="165" t="s">
        <v>524</v>
      </c>
      <c r="D706" s="372" t="str">
        <f t="shared" si="221"/>
        <v/>
      </c>
      <c r="E706" s="372"/>
      <c r="F706" s="372"/>
      <c r="G706" s="372"/>
      <c r="H706" s="372"/>
      <c r="I706" s="372"/>
      <c r="J706" s="372"/>
      <c r="K706" s="372"/>
      <c r="L706" s="372"/>
      <c r="M706" s="372"/>
      <c r="N706" s="372"/>
      <c r="O706" s="372"/>
      <c r="P706" s="372"/>
      <c r="Q706" s="372"/>
      <c r="R706" s="372"/>
      <c r="S706" s="372"/>
      <c r="T706" s="372"/>
      <c r="U706" s="372"/>
      <c r="V706" s="372"/>
      <c r="W706" s="372"/>
      <c r="X706" s="372"/>
      <c r="Y706" s="373"/>
      <c r="Z706" s="373"/>
      <c r="AA706" s="373"/>
      <c r="AB706" s="373"/>
      <c r="AC706" s="373"/>
      <c r="AD706" s="373"/>
      <c r="AL706" s="93">
        <f t="shared" si="222"/>
        <v>0</v>
      </c>
      <c r="AO706" s="93">
        <f t="shared" si="223"/>
        <v>0</v>
      </c>
    </row>
    <row r="707" spans="1:41">
      <c r="A707" s="105"/>
      <c r="C707" s="167" t="s">
        <v>525</v>
      </c>
      <c r="D707" s="372" t="str">
        <f t="shared" si="221"/>
        <v/>
      </c>
      <c r="E707" s="372"/>
      <c r="F707" s="372"/>
      <c r="G707" s="372"/>
      <c r="H707" s="372"/>
      <c r="I707" s="372"/>
      <c r="J707" s="372"/>
      <c r="K707" s="372"/>
      <c r="L707" s="372"/>
      <c r="M707" s="372"/>
      <c r="N707" s="372"/>
      <c r="O707" s="372"/>
      <c r="P707" s="372"/>
      <c r="Q707" s="372"/>
      <c r="R707" s="372"/>
      <c r="S707" s="372"/>
      <c r="T707" s="372"/>
      <c r="U707" s="372"/>
      <c r="V707" s="372"/>
      <c r="W707" s="372"/>
      <c r="X707" s="372"/>
      <c r="Y707" s="373"/>
      <c r="Z707" s="373"/>
      <c r="AA707" s="373"/>
      <c r="AB707" s="373"/>
      <c r="AC707" s="373"/>
      <c r="AD707" s="373"/>
      <c r="AL707" s="93">
        <f t="shared" si="222"/>
        <v>0</v>
      </c>
      <c r="AO707" s="93">
        <f t="shared" si="223"/>
        <v>0</v>
      </c>
    </row>
    <row r="708" spans="1:41">
      <c r="A708" s="105"/>
      <c r="C708" s="167" t="s">
        <v>526</v>
      </c>
      <c r="D708" s="372" t="str">
        <f t="shared" si="221"/>
        <v/>
      </c>
      <c r="E708" s="372"/>
      <c r="F708" s="372"/>
      <c r="G708" s="372"/>
      <c r="H708" s="372"/>
      <c r="I708" s="372"/>
      <c r="J708" s="372"/>
      <c r="K708" s="372"/>
      <c r="L708" s="372"/>
      <c r="M708" s="372"/>
      <c r="N708" s="372"/>
      <c r="O708" s="372"/>
      <c r="P708" s="372"/>
      <c r="Q708" s="372"/>
      <c r="R708" s="372"/>
      <c r="S708" s="372"/>
      <c r="T708" s="372"/>
      <c r="U708" s="372"/>
      <c r="V708" s="372"/>
      <c r="W708" s="372"/>
      <c r="X708" s="372"/>
      <c r="Y708" s="373"/>
      <c r="Z708" s="373"/>
      <c r="AA708" s="373"/>
      <c r="AB708" s="373"/>
      <c r="AC708" s="373"/>
      <c r="AD708" s="373"/>
      <c r="AL708" s="93">
        <f t="shared" si="222"/>
        <v>0</v>
      </c>
      <c r="AO708" s="93">
        <f t="shared" si="223"/>
        <v>0</v>
      </c>
    </row>
    <row r="709" spans="1:41">
      <c r="A709" s="105"/>
      <c r="C709" s="167" t="s">
        <v>527</v>
      </c>
      <c r="D709" s="372" t="str">
        <f t="shared" si="221"/>
        <v/>
      </c>
      <c r="E709" s="372"/>
      <c r="F709" s="372"/>
      <c r="G709" s="372"/>
      <c r="H709" s="372"/>
      <c r="I709" s="372"/>
      <c r="J709" s="372"/>
      <c r="K709" s="372"/>
      <c r="L709" s="372"/>
      <c r="M709" s="372"/>
      <c r="N709" s="372"/>
      <c r="O709" s="372"/>
      <c r="P709" s="372"/>
      <c r="Q709" s="372"/>
      <c r="R709" s="372"/>
      <c r="S709" s="372"/>
      <c r="T709" s="372"/>
      <c r="U709" s="372"/>
      <c r="V709" s="372"/>
      <c r="W709" s="372"/>
      <c r="X709" s="372"/>
      <c r="Y709" s="373"/>
      <c r="Z709" s="373"/>
      <c r="AA709" s="373"/>
      <c r="AB709" s="373"/>
      <c r="AC709" s="373"/>
      <c r="AD709" s="373"/>
      <c r="AL709" s="93">
        <f t="shared" si="222"/>
        <v>0</v>
      </c>
      <c r="AO709" s="93">
        <f t="shared" si="223"/>
        <v>0</v>
      </c>
    </row>
    <row r="710" spans="1:41">
      <c r="A710" s="105"/>
      <c r="C710" s="167" t="s">
        <v>528</v>
      </c>
      <c r="D710" s="372" t="str">
        <f t="shared" si="221"/>
        <v/>
      </c>
      <c r="E710" s="372"/>
      <c r="F710" s="372"/>
      <c r="G710" s="372"/>
      <c r="H710" s="372"/>
      <c r="I710" s="372"/>
      <c r="J710" s="372"/>
      <c r="K710" s="372"/>
      <c r="L710" s="372"/>
      <c r="M710" s="372"/>
      <c r="N710" s="372"/>
      <c r="O710" s="372"/>
      <c r="P710" s="372"/>
      <c r="Q710" s="372"/>
      <c r="R710" s="372"/>
      <c r="S710" s="372"/>
      <c r="T710" s="372"/>
      <c r="U710" s="372"/>
      <c r="V710" s="372"/>
      <c r="W710" s="372"/>
      <c r="X710" s="372"/>
      <c r="Y710" s="373"/>
      <c r="Z710" s="373"/>
      <c r="AA710" s="373"/>
      <c r="AB710" s="373"/>
      <c r="AC710" s="373"/>
      <c r="AD710" s="373"/>
      <c r="AL710" s="93">
        <f t="shared" si="222"/>
        <v>0</v>
      </c>
      <c r="AO710" s="93">
        <f t="shared" si="223"/>
        <v>0</v>
      </c>
    </row>
    <row r="711" spans="1:41">
      <c r="A711" s="105"/>
      <c r="C711" s="167" t="s">
        <v>529</v>
      </c>
      <c r="D711" s="372" t="str">
        <f t="shared" si="221"/>
        <v/>
      </c>
      <c r="E711" s="372"/>
      <c r="F711" s="372"/>
      <c r="G711" s="372"/>
      <c r="H711" s="372"/>
      <c r="I711" s="372"/>
      <c r="J711" s="372"/>
      <c r="K711" s="372"/>
      <c r="L711" s="372"/>
      <c r="M711" s="372"/>
      <c r="N711" s="372"/>
      <c r="O711" s="372"/>
      <c r="P711" s="372"/>
      <c r="Q711" s="372"/>
      <c r="R711" s="372"/>
      <c r="S711" s="372"/>
      <c r="T711" s="372"/>
      <c r="U711" s="372"/>
      <c r="V711" s="372"/>
      <c r="W711" s="372"/>
      <c r="X711" s="372"/>
      <c r="Y711" s="373"/>
      <c r="Z711" s="373"/>
      <c r="AA711" s="373"/>
      <c r="AB711" s="373"/>
      <c r="AC711" s="373"/>
      <c r="AD711" s="373"/>
      <c r="AL711" s="93">
        <f t="shared" si="222"/>
        <v>0</v>
      </c>
      <c r="AO711" s="93">
        <f t="shared" si="223"/>
        <v>0</v>
      </c>
    </row>
    <row r="712" spans="1:41">
      <c r="A712" s="105"/>
      <c r="C712" s="167" t="s">
        <v>530</v>
      </c>
      <c r="D712" s="372" t="str">
        <f t="shared" si="221"/>
        <v/>
      </c>
      <c r="E712" s="372"/>
      <c r="F712" s="372"/>
      <c r="G712" s="372"/>
      <c r="H712" s="372"/>
      <c r="I712" s="372"/>
      <c r="J712" s="372"/>
      <c r="K712" s="372"/>
      <c r="L712" s="372"/>
      <c r="M712" s="372"/>
      <c r="N712" s="372"/>
      <c r="O712" s="372"/>
      <c r="P712" s="372"/>
      <c r="Q712" s="372"/>
      <c r="R712" s="372"/>
      <c r="S712" s="372"/>
      <c r="T712" s="372"/>
      <c r="U712" s="372"/>
      <c r="V712" s="372"/>
      <c r="W712" s="372"/>
      <c r="X712" s="372"/>
      <c r="Y712" s="373"/>
      <c r="Z712" s="373"/>
      <c r="AA712" s="373"/>
      <c r="AB712" s="373"/>
      <c r="AC712" s="373"/>
      <c r="AD712" s="373"/>
      <c r="AL712" s="93">
        <f t="shared" si="222"/>
        <v>0</v>
      </c>
      <c r="AO712" s="93">
        <f t="shared" si="223"/>
        <v>0</v>
      </c>
    </row>
    <row r="713" spans="1:41">
      <c r="A713" s="105"/>
      <c r="C713" s="167" t="s">
        <v>531</v>
      </c>
      <c r="D713" s="372" t="str">
        <f t="shared" si="221"/>
        <v/>
      </c>
      <c r="E713" s="372"/>
      <c r="F713" s="372"/>
      <c r="G713" s="372"/>
      <c r="H713" s="372"/>
      <c r="I713" s="372"/>
      <c r="J713" s="372"/>
      <c r="K713" s="372"/>
      <c r="L713" s="372"/>
      <c r="M713" s="372"/>
      <c r="N713" s="372"/>
      <c r="O713" s="372"/>
      <c r="P713" s="372"/>
      <c r="Q713" s="372"/>
      <c r="R713" s="372"/>
      <c r="S713" s="372"/>
      <c r="T713" s="372"/>
      <c r="U713" s="372"/>
      <c r="V713" s="372"/>
      <c r="W713" s="372"/>
      <c r="X713" s="372"/>
      <c r="Y713" s="373"/>
      <c r="Z713" s="373"/>
      <c r="AA713" s="373"/>
      <c r="AB713" s="373"/>
      <c r="AC713" s="373"/>
      <c r="AD713" s="373"/>
      <c r="AL713" s="93">
        <f t="shared" si="222"/>
        <v>0</v>
      </c>
      <c r="AO713" s="93">
        <f t="shared" si="223"/>
        <v>0</v>
      </c>
    </row>
    <row r="714" spans="1:41">
      <c r="A714" s="105"/>
      <c r="C714" s="167" t="s">
        <v>532</v>
      </c>
      <c r="D714" s="372" t="str">
        <f t="shared" si="221"/>
        <v/>
      </c>
      <c r="E714" s="372"/>
      <c r="F714" s="372"/>
      <c r="G714" s="372"/>
      <c r="H714" s="372"/>
      <c r="I714" s="372"/>
      <c r="J714" s="372"/>
      <c r="K714" s="372"/>
      <c r="L714" s="372"/>
      <c r="M714" s="372"/>
      <c r="N714" s="372"/>
      <c r="O714" s="372"/>
      <c r="P714" s="372"/>
      <c r="Q714" s="372"/>
      <c r="R714" s="372"/>
      <c r="S714" s="372"/>
      <c r="T714" s="372"/>
      <c r="U714" s="372"/>
      <c r="V714" s="372"/>
      <c r="W714" s="372"/>
      <c r="X714" s="372"/>
      <c r="Y714" s="373"/>
      <c r="Z714" s="373"/>
      <c r="AA714" s="373"/>
      <c r="AB714" s="373"/>
      <c r="AC714" s="373"/>
      <c r="AD714" s="373"/>
      <c r="AL714" s="93">
        <f t="shared" si="222"/>
        <v>0</v>
      </c>
      <c r="AO714" s="93">
        <f t="shared" si="223"/>
        <v>0</v>
      </c>
    </row>
    <row r="715" spans="1:41">
      <c r="A715" s="105"/>
      <c r="C715" s="167" t="s">
        <v>533</v>
      </c>
      <c r="D715" s="372" t="str">
        <f t="shared" si="221"/>
        <v/>
      </c>
      <c r="E715" s="372"/>
      <c r="F715" s="372"/>
      <c r="G715" s="372"/>
      <c r="H715" s="372"/>
      <c r="I715" s="372"/>
      <c r="J715" s="372"/>
      <c r="K715" s="372"/>
      <c r="L715" s="372"/>
      <c r="M715" s="372"/>
      <c r="N715" s="372"/>
      <c r="O715" s="372"/>
      <c r="P715" s="372"/>
      <c r="Q715" s="372"/>
      <c r="R715" s="372"/>
      <c r="S715" s="372"/>
      <c r="T715" s="372"/>
      <c r="U715" s="372"/>
      <c r="V715" s="372"/>
      <c r="W715" s="372"/>
      <c r="X715" s="372"/>
      <c r="Y715" s="373"/>
      <c r="Z715" s="373"/>
      <c r="AA715" s="373"/>
      <c r="AB715" s="373"/>
      <c r="AC715" s="373"/>
      <c r="AD715" s="373"/>
      <c r="AL715" s="93">
        <f t="shared" si="222"/>
        <v>0</v>
      </c>
      <c r="AO715" s="93">
        <f t="shared" si="223"/>
        <v>0</v>
      </c>
    </row>
    <row r="716" spans="1:41">
      <c r="A716" s="105"/>
      <c r="C716" s="167" t="s">
        <v>534</v>
      </c>
      <c r="D716" s="372" t="str">
        <f t="shared" si="221"/>
        <v/>
      </c>
      <c r="E716" s="372"/>
      <c r="F716" s="372"/>
      <c r="G716" s="372"/>
      <c r="H716" s="372"/>
      <c r="I716" s="372"/>
      <c r="J716" s="372"/>
      <c r="K716" s="372"/>
      <c r="L716" s="372"/>
      <c r="M716" s="372"/>
      <c r="N716" s="372"/>
      <c r="O716" s="372"/>
      <c r="P716" s="372"/>
      <c r="Q716" s="372"/>
      <c r="R716" s="372"/>
      <c r="S716" s="372"/>
      <c r="T716" s="372"/>
      <c r="U716" s="372"/>
      <c r="V716" s="372"/>
      <c r="W716" s="372"/>
      <c r="X716" s="372"/>
      <c r="Y716" s="373"/>
      <c r="Z716" s="373"/>
      <c r="AA716" s="373"/>
      <c r="AB716" s="373"/>
      <c r="AC716" s="373"/>
      <c r="AD716" s="373"/>
      <c r="AL716" s="93">
        <f t="shared" si="222"/>
        <v>0</v>
      </c>
      <c r="AO716" s="93">
        <f t="shared" si="223"/>
        <v>0</v>
      </c>
    </row>
    <row r="717" spans="1:41">
      <c r="A717" s="105"/>
      <c r="C717" s="167" t="s">
        <v>535</v>
      </c>
      <c r="D717" s="372" t="str">
        <f t="shared" si="221"/>
        <v/>
      </c>
      <c r="E717" s="372"/>
      <c r="F717" s="372"/>
      <c r="G717" s="372"/>
      <c r="H717" s="372"/>
      <c r="I717" s="372"/>
      <c r="J717" s="372"/>
      <c r="K717" s="372"/>
      <c r="L717" s="372"/>
      <c r="M717" s="372"/>
      <c r="N717" s="372"/>
      <c r="O717" s="372"/>
      <c r="P717" s="372"/>
      <c r="Q717" s="372"/>
      <c r="R717" s="372"/>
      <c r="S717" s="372"/>
      <c r="T717" s="372"/>
      <c r="U717" s="372"/>
      <c r="V717" s="372"/>
      <c r="W717" s="372"/>
      <c r="X717" s="372"/>
      <c r="Y717" s="373"/>
      <c r="Z717" s="373"/>
      <c r="AA717" s="373"/>
      <c r="AB717" s="373"/>
      <c r="AC717" s="373"/>
      <c r="AD717" s="373"/>
      <c r="AL717" s="93">
        <f t="shared" si="222"/>
        <v>0</v>
      </c>
      <c r="AO717" s="93">
        <f t="shared" si="223"/>
        <v>0</v>
      </c>
    </row>
    <row r="718" spans="1:41">
      <c r="A718" s="105"/>
      <c r="C718" s="167" t="s">
        <v>536</v>
      </c>
      <c r="D718" s="372" t="str">
        <f t="shared" si="221"/>
        <v/>
      </c>
      <c r="E718" s="372"/>
      <c r="F718" s="372"/>
      <c r="G718" s="372"/>
      <c r="H718" s="372"/>
      <c r="I718" s="372"/>
      <c r="J718" s="372"/>
      <c r="K718" s="372"/>
      <c r="L718" s="372"/>
      <c r="M718" s="372"/>
      <c r="N718" s="372"/>
      <c r="O718" s="372"/>
      <c r="P718" s="372"/>
      <c r="Q718" s="372"/>
      <c r="R718" s="372"/>
      <c r="S718" s="372"/>
      <c r="T718" s="372"/>
      <c r="U718" s="372"/>
      <c r="V718" s="372"/>
      <c r="W718" s="372"/>
      <c r="X718" s="372"/>
      <c r="Y718" s="373"/>
      <c r="Z718" s="373"/>
      <c r="AA718" s="373"/>
      <c r="AB718" s="373"/>
      <c r="AC718" s="373"/>
      <c r="AD718" s="373"/>
      <c r="AL718" s="93">
        <f t="shared" si="222"/>
        <v>0</v>
      </c>
      <c r="AO718" s="93">
        <f t="shared" si="223"/>
        <v>0</v>
      </c>
    </row>
    <row r="719" spans="1:41">
      <c r="A719" s="105"/>
      <c r="C719" s="167" t="s">
        <v>537</v>
      </c>
      <c r="D719" s="372" t="str">
        <f t="shared" si="221"/>
        <v/>
      </c>
      <c r="E719" s="372"/>
      <c r="F719" s="372"/>
      <c r="G719" s="372"/>
      <c r="H719" s="372"/>
      <c r="I719" s="372"/>
      <c r="J719" s="372"/>
      <c r="K719" s="372"/>
      <c r="L719" s="372"/>
      <c r="M719" s="372"/>
      <c r="N719" s="372"/>
      <c r="O719" s="372"/>
      <c r="P719" s="372"/>
      <c r="Q719" s="372"/>
      <c r="R719" s="372"/>
      <c r="S719" s="372"/>
      <c r="T719" s="372"/>
      <c r="U719" s="372"/>
      <c r="V719" s="372"/>
      <c r="W719" s="372"/>
      <c r="X719" s="372"/>
      <c r="Y719" s="373"/>
      <c r="Z719" s="373"/>
      <c r="AA719" s="373"/>
      <c r="AB719" s="373"/>
      <c r="AC719" s="373"/>
      <c r="AD719" s="373"/>
      <c r="AL719" s="93">
        <f t="shared" si="222"/>
        <v>0</v>
      </c>
      <c r="AO719" s="93">
        <f t="shared" si="223"/>
        <v>0</v>
      </c>
    </row>
    <row r="720" spans="1:41">
      <c r="A720" s="105"/>
      <c r="C720" s="167" t="s">
        <v>538</v>
      </c>
      <c r="D720" s="372" t="str">
        <f t="shared" si="221"/>
        <v/>
      </c>
      <c r="E720" s="372"/>
      <c r="F720" s="372"/>
      <c r="G720" s="372"/>
      <c r="H720" s="372"/>
      <c r="I720" s="372"/>
      <c r="J720" s="372"/>
      <c r="K720" s="372"/>
      <c r="L720" s="372"/>
      <c r="M720" s="372"/>
      <c r="N720" s="372"/>
      <c r="O720" s="372"/>
      <c r="P720" s="372"/>
      <c r="Q720" s="372"/>
      <c r="R720" s="372"/>
      <c r="S720" s="372"/>
      <c r="T720" s="372"/>
      <c r="U720" s="372"/>
      <c r="V720" s="372"/>
      <c r="W720" s="372"/>
      <c r="X720" s="372"/>
      <c r="Y720" s="373"/>
      <c r="Z720" s="373"/>
      <c r="AA720" s="373"/>
      <c r="AB720" s="373"/>
      <c r="AC720" s="373"/>
      <c r="AD720" s="373"/>
      <c r="AL720" s="93">
        <f t="shared" si="222"/>
        <v>0</v>
      </c>
      <c r="AO720" s="93">
        <f t="shared" si="223"/>
        <v>0</v>
      </c>
    </row>
    <row r="721" spans="1:41">
      <c r="A721" s="105"/>
      <c r="C721" s="167" t="s">
        <v>539</v>
      </c>
      <c r="D721" s="372" t="str">
        <f t="shared" si="221"/>
        <v/>
      </c>
      <c r="E721" s="372"/>
      <c r="F721" s="372"/>
      <c r="G721" s="372"/>
      <c r="H721" s="372"/>
      <c r="I721" s="372"/>
      <c r="J721" s="372"/>
      <c r="K721" s="372"/>
      <c r="L721" s="372"/>
      <c r="M721" s="372"/>
      <c r="N721" s="372"/>
      <c r="O721" s="372"/>
      <c r="P721" s="372"/>
      <c r="Q721" s="372"/>
      <c r="R721" s="372"/>
      <c r="S721" s="372"/>
      <c r="T721" s="372"/>
      <c r="U721" s="372"/>
      <c r="V721" s="372"/>
      <c r="W721" s="372"/>
      <c r="X721" s="372"/>
      <c r="Y721" s="373"/>
      <c r="Z721" s="373"/>
      <c r="AA721" s="373"/>
      <c r="AB721" s="373"/>
      <c r="AC721" s="373"/>
      <c r="AD721" s="373"/>
      <c r="AL721" s="93">
        <f t="shared" si="222"/>
        <v>0</v>
      </c>
      <c r="AO721" s="93">
        <f t="shared" si="223"/>
        <v>0</v>
      </c>
    </row>
    <row r="722" spans="1:41">
      <c r="A722" s="105"/>
      <c r="C722" s="167" t="s">
        <v>540</v>
      </c>
      <c r="D722" s="372" t="str">
        <f t="shared" si="221"/>
        <v/>
      </c>
      <c r="E722" s="372"/>
      <c r="F722" s="372"/>
      <c r="G722" s="372"/>
      <c r="H722" s="372"/>
      <c r="I722" s="372"/>
      <c r="J722" s="372"/>
      <c r="K722" s="372"/>
      <c r="L722" s="372"/>
      <c r="M722" s="372"/>
      <c r="N722" s="372"/>
      <c r="O722" s="372"/>
      <c r="P722" s="372"/>
      <c r="Q722" s="372"/>
      <c r="R722" s="372"/>
      <c r="S722" s="372"/>
      <c r="T722" s="372"/>
      <c r="U722" s="372"/>
      <c r="V722" s="372"/>
      <c r="W722" s="372"/>
      <c r="X722" s="372"/>
      <c r="Y722" s="373"/>
      <c r="Z722" s="373"/>
      <c r="AA722" s="373"/>
      <c r="AB722" s="373"/>
      <c r="AC722" s="373"/>
      <c r="AD722" s="373"/>
      <c r="AL722" s="93">
        <f t="shared" si="222"/>
        <v>0</v>
      </c>
      <c r="AO722" s="93">
        <f t="shared" si="223"/>
        <v>0</v>
      </c>
    </row>
    <row r="723" spans="1:41">
      <c r="A723" s="105"/>
      <c r="C723" s="167" t="s">
        <v>541</v>
      </c>
      <c r="D723" s="372" t="str">
        <f t="shared" si="221"/>
        <v/>
      </c>
      <c r="E723" s="372"/>
      <c r="F723" s="372"/>
      <c r="G723" s="372"/>
      <c r="H723" s="372"/>
      <c r="I723" s="372"/>
      <c r="J723" s="372"/>
      <c r="K723" s="372"/>
      <c r="L723" s="372"/>
      <c r="M723" s="372"/>
      <c r="N723" s="372"/>
      <c r="O723" s="372"/>
      <c r="P723" s="372"/>
      <c r="Q723" s="372"/>
      <c r="R723" s="372"/>
      <c r="S723" s="372"/>
      <c r="T723" s="372"/>
      <c r="U723" s="372"/>
      <c r="V723" s="372"/>
      <c r="W723" s="372"/>
      <c r="X723" s="372"/>
      <c r="Y723" s="373"/>
      <c r="Z723" s="373"/>
      <c r="AA723" s="373"/>
      <c r="AB723" s="373"/>
      <c r="AC723" s="373"/>
      <c r="AD723" s="373"/>
      <c r="AL723" s="93">
        <f t="shared" si="222"/>
        <v>0</v>
      </c>
      <c r="AO723" s="93">
        <f t="shared" si="223"/>
        <v>0</v>
      </c>
    </row>
    <row r="724" spans="1:41">
      <c r="A724" s="105"/>
      <c r="C724" s="167" t="s">
        <v>542</v>
      </c>
      <c r="D724" s="372" t="str">
        <f t="shared" si="221"/>
        <v/>
      </c>
      <c r="E724" s="372"/>
      <c r="F724" s="372"/>
      <c r="G724" s="372"/>
      <c r="H724" s="372"/>
      <c r="I724" s="372"/>
      <c r="J724" s="372"/>
      <c r="K724" s="372"/>
      <c r="L724" s="372"/>
      <c r="M724" s="372"/>
      <c r="N724" s="372"/>
      <c r="O724" s="372"/>
      <c r="P724" s="372"/>
      <c r="Q724" s="372"/>
      <c r="R724" s="372"/>
      <c r="S724" s="372"/>
      <c r="T724" s="372"/>
      <c r="U724" s="372"/>
      <c r="V724" s="372"/>
      <c r="W724" s="372"/>
      <c r="X724" s="372"/>
      <c r="Y724" s="373"/>
      <c r="Z724" s="373"/>
      <c r="AA724" s="373"/>
      <c r="AB724" s="373"/>
      <c r="AC724" s="373"/>
      <c r="AD724" s="373"/>
      <c r="AL724" s="93">
        <f t="shared" si="222"/>
        <v>0</v>
      </c>
      <c r="AO724" s="93">
        <f t="shared" si="223"/>
        <v>0</v>
      </c>
    </row>
    <row r="725" spans="1:41">
      <c r="A725" s="105"/>
      <c r="C725" s="167" t="s">
        <v>543</v>
      </c>
      <c r="D725" s="372" t="str">
        <f t="shared" si="221"/>
        <v/>
      </c>
      <c r="E725" s="372"/>
      <c r="F725" s="372"/>
      <c r="G725" s="372"/>
      <c r="H725" s="372"/>
      <c r="I725" s="372"/>
      <c r="J725" s="372"/>
      <c r="K725" s="372"/>
      <c r="L725" s="372"/>
      <c r="M725" s="372"/>
      <c r="N725" s="372"/>
      <c r="O725" s="372"/>
      <c r="P725" s="372"/>
      <c r="Q725" s="372"/>
      <c r="R725" s="372"/>
      <c r="S725" s="372"/>
      <c r="T725" s="372"/>
      <c r="U725" s="372"/>
      <c r="V725" s="372"/>
      <c r="W725" s="372"/>
      <c r="X725" s="372"/>
      <c r="Y725" s="373"/>
      <c r="Z725" s="373"/>
      <c r="AA725" s="373"/>
      <c r="AB725" s="373"/>
      <c r="AC725" s="373"/>
      <c r="AD725" s="373"/>
      <c r="AL725" s="93">
        <f t="shared" si="222"/>
        <v>0</v>
      </c>
      <c r="AO725" s="93">
        <f t="shared" si="223"/>
        <v>0</v>
      </c>
    </row>
    <row r="726" spans="1:41">
      <c r="A726" s="105"/>
      <c r="C726" s="167" t="s">
        <v>544</v>
      </c>
      <c r="D726" s="372" t="str">
        <f t="shared" si="221"/>
        <v/>
      </c>
      <c r="E726" s="372"/>
      <c r="F726" s="372"/>
      <c r="G726" s="372"/>
      <c r="H726" s="372"/>
      <c r="I726" s="372"/>
      <c r="J726" s="372"/>
      <c r="K726" s="372"/>
      <c r="L726" s="372"/>
      <c r="M726" s="372"/>
      <c r="N726" s="372"/>
      <c r="O726" s="372"/>
      <c r="P726" s="372"/>
      <c r="Q726" s="372"/>
      <c r="R726" s="372"/>
      <c r="S726" s="372"/>
      <c r="T726" s="372"/>
      <c r="U726" s="372"/>
      <c r="V726" s="372"/>
      <c r="W726" s="372"/>
      <c r="X726" s="372"/>
      <c r="Y726" s="373"/>
      <c r="Z726" s="373"/>
      <c r="AA726" s="373"/>
      <c r="AB726" s="373"/>
      <c r="AC726" s="373"/>
      <c r="AD726" s="373"/>
      <c r="AL726" s="93">
        <f t="shared" si="222"/>
        <v>0</v>
      </c>
      <c r="AO726" s="93">
        <f t="shared" si="223"/>
        <v>0</v>
      </c>
    </row>
    <row r="727" spans="1:41">
      <c r="A727" s="105"/>
      <c r="C727" s="167" t="s">
        <v>545</v>
      </c>
      <c r="D727" s="372" t="str">
        <f t="shared" si="221"/>
        <v/>
      </c>
      <c r="E727" s="372"/>
      <c r="F727" s="372"/>
      <c r="G727" s="372"/>
      <c r="H727" s="372"/>
      <c r="I727" s="372"/>
      <c r="J727" s="372"/>
      <c r="K727" s="372"/>
      <c r="L727" s="372"/>
      <c r="M727" s="372"/>
      <c r="N727" s="372"/>
      <c r="O727" s="372"/>
      <c r="P727" s="372"/>
      <c r="Q727" s="372"/>
      <c r="R727" s="372"/>
      <c r="S727" s="372"/>
      <c r="T727" s="372"/>
      <c r="U727" s="372"/>
      <c r="V727" s="372"/>
      <c r="W727" s="372"/>
      <c r="X727" s="372"/>
      <c r="Y727" s="373"/>
      <c r="Z727" s="373"/>
      <c r="AA727" s="373"/>
      <c r="AB727" s="373"/>
      <c r="AC727" s="373"/>
      <c r="AD727" s="373"/>
      <c r="AL727" s="93">
        <f t="shared" si="222"/>
        <v>0</v>
      </c>
      <c r="AO727" s="93">
        <f t="shared" si="223"/>
        <v>0</v>
      </c>
    </row>
    <row r="728" spans="1:41">
      <c r="A728" s="105"/>
      <c r="C728" s="167" t="s">
        <v>546</v>
      </c>
      <c r="D728" s="372" t="str">
        <f t="shared" si="221"/>
        <v/>
      </c>
      <c r="E728" s="372"/>
      <c r="F728" s="372"/>
      <c r="G728" s="372"/>
      <c r="H728" s="372"/>
      <c r="I728" s="372"/>
      <c r="J728" s="372"/>
      <c r="K728" s="372"/>
      <c r="L728" s="372"/>
      <c r="M728" s="372"/>
      <c r="N728" s="372"/>
      <c r="O728" s="372"/>
      <c r="P728" s="372"/>
      <c r="Q728" s="372"/>
      <c r="R728" s="372"/>
      <c r="S728" s="372"/>
      <c r="T728" s="372"/>
      <c r="U728" s="372"/>
      <c r="V728" s="372"/>
      <c r="W728" s="372"/>
      <c r="X728" s="372"/>
      <c r="Y728" s="373"/>
      <c r="Z728" s="373"/>
      <c r="AA728" s="373"/>
      <c r="AB728" s="373"/>
      <c r="AC728" s="373"/>
      <c r="AD728" s="373"/>
      <c r="AL728" s="93">
        <f t="shared" si="222"/>
        <v>0</v>
      </c>
      <c r="AO728" s="93">
        <f t="shared" si="223"/>
        <v>0</v>
      </c>
    </row>
    <row r="729" spans="1:41">
      <c r="A729" s="105"/>
      <c r="C729" s="167" t="s">
        <v>547</v>
      </c>
      <c r="D729" s="372" t="str">
        <f t="shared" si="221"/>
        <v/>
      </c>
      <c r="E729" s="372"/>
      <c r="F729" s="372"/>
      <c r="G729" s="372"/>
      <c r="H729" s="372"/>
      <c r="I729" s="372"/>
      <c r="J729" s="372"/>
      <c r="K729" s="372"/>
      <c r="L729" s="372"/>
      <c r="M729" s="372"/>
      <c r="N729" s="372"/>
      <c r="O729" s="372"/>
      <c r="P729" s="372"/>
      <c r="Q729" s="372"/>
      <c r="R729" s="372"/>
      <c r="S729" s="372"/>
      <c r="T729" s="372"/>
      <c r="U729" s="372"/>
      <c r="V729" s="372"/>
      <c r="W729" s="372"/>
      <c r="X729" s="372"/>
      <c r="Y729" s="373"/>
      <c r="Z729" s="373"/>
      <c r="AA729" s="373"/>
      <c r="AB729" s="373"/>
      <c r="AC729" s="373"/>
      <c r="AD729" s="373"/>
      <c r="AL729" s="93">
        <f t="shared" si="222"/>
        <v>0</v>
      </c>
      <c r="AO729" s="93">
        <f t="shared" si="223"/>
        <v>0</v>
      </c>
    </row>
    <row r="730" spans="1:41">
      <c r="A730" s="105"/>
      <c r="C730" s="167" t="s">
        <v>548</v>
      </c>
      <c r="D730" s="372" t="str">
        <f t="shared" si="221"/>
        <v/>
      </c>
      <c r="E730" s="372"/>
      <c r="F730" s="372"/>
      <c r="G730" s="372"/>
      <c r="H730" s="372"/>
      <c r="I730" s="372"/>
      <c r="J730" s="372"/>
      <c r="K730" s="372"/>
      <c r="L730" s="372"/>
      <c r="M730" s="372"/>
      <c r="N730" s="372"/>
      <c r="O730" s="372"/>
      <c r="P730" s="372"/>
      <c r="Q730" s="372"/>
      <c r="R730" s="372"/>
      <c r="S730" s="372"/>
      <c r="T730" s="372"/>
      <c r="U730" s="372"/>
      <c r="V730" s="372"/>
      <c r="W730" s="372"/>
      <c r="X730" s="372"/>
      <c r="Y730" s="373"/>
      <c r="Z730" s="373"/>
      <c r="AA730" s="373"/>
      <c r="AB730" s="373"/>
      <c r="AC730" s="373"/>
      <c r="AD730" s="373"/>
      <c r="AL730" s="93">
        <f t="shared" si="222"/>
        <v>0</v>
      </c>
      <c r="AO730" s="93">
        <f t="shared" si="223"/>
        <v>0</v>
      </c>
    </row>
    <row r="731" spans="1:41">
      <c r="A731" s="105"/>
      <c r="C731" s="167" t="s">
        <v>549</v>
      </c>
      <c r="D731" s="372" t="str">
        <f t="shared" si="221"/>
        <v/>
      </c>
      <c r="E731" s="372"/>
      <c r="F731" s="372"/>
      <c r="G731" s="372"/>
      <c r="H731" s="372"/>
      <c r="I731" s="372"/>
      <c r="J731" s="372"/>
      <c r="K731" s="372"/>
      <c r="L731" s="372"/>
      <c r="M731" s="372"/>
      <c r="N731" s="372"/>
      <c r="O731" s="372"/>
      <c r="P731" s="372"/>
      <c r="Q731" s="372"/>
      <c r="R731" s="372"/>
      <c r="S731" s="372"/>
      <c r="T731" s="372"/>
      <c r="U731" s="372"/>
      <c r="V731" s="372"/>
      <c r="W731" s="372"/>
      <c r="X731" s="372"/>
      <c r="Y731" s="373"/>
      <c r="Z731" s="373"/>
      <c r="AA731" s="373"/>
      <c r="AB731" s="373"/>
      <c r="AC731" s="373"/>
      <c r="AD731" s="373"/>
      <c r="AL731" s="93">
        <f t="shared" si="222"/>
        <v>0</v>
      </c>
      <c r="AO731" s="93">
        <f t="shared" si="223"/>
        <v>0</v>
      </c>
    </row>
    <row r="732" spans="1:41">
      <c r="A732" s="105"/>
      <c r="C732" s="167" t="s">
        <v>550</v>
      </c>
      <c r="D732" s="372" t="str">
        <f t="shared" si="221"/>
        <v/>
      </c>
      <c r="E732" s="372"/>
      <c r="F732" s="372"/>
      <c r="G732" s="372"/>
      <c r="H732" s="372"/>
      <c r="I732" s="372"/>
      <c r="J732" s="372"/>
      <c r="K732" s="372"/>
      <c r="L732" s="372"/>
      <c r="M732" s="372"/>
      <c r="N732" s="372"/>
      <c r="O732" s="372"/>
      <c r="P732" s="372"/>
      <c r="Q732" s="372"/>
      <c r="R732" s="372"/>
      <c r="S732" s="372"/>
      <c r="T732" s="372"/>
      <c r="U732" s="372"/>
      <c r="V732" s="372"/>
      <c r="W732" s="372"/>
      <c r="X732" s="372"/>
      <c r="Y732" s="373"/>
      <c r="Z732" s="373"/>
      <c r="AA732" s="373"/>
      <c r="AB732" s="373"/>
      <c r="AC732" s="373"/>
      <c r="AD732" s="373"/>
      <c r="AL732" s="93">
        <f t="shared" si="222"/>
        <v>0</v>
      </c>
      <c r="AO732" s="93">
        <f t="shared" si="223"/>
        <v>0</v>
      </c>
    </row>
    <row r="733" spans="1:41">
      <c r="A733" s="105"/>
      <c r="C733" s="167" t="s">
        <v>551</v>
      </c>
      <c r="D733" s="372" t="str">
        <f t="shared" si="221"/>
        <v/>
      </c>
      <c r="E733" s="372"/>
      <c r="F733" s="372"/>
      <c r="G733" s="372"/>
      <c r="H733" s="372"/>
      <c r="I733" s="372"/>
      <c r="J733" s="372"/>
      <c r="K733" s="372"/>
      <c r="L733" s="372"/>
      <c r="M733" s="372"/>
      <c r="N733" s="372"/>
      <c r="O733" s="372"/>
      <c r="P733" s="372"/>
      <c r="Q733" s="372"/>
      <c r="R733" s="372"/>
      <c r="S733" s="372"/>
      <c r="T733" s="372"/>
      <c r="U733" s="372"/>
      <c r="V733" s="372"/>
      <c r="W733" s="372"/>
      <c r="X733" s="372"/>
      <c r="Y733" s="373"/>
      <c r="Z733" s="373"/>
      <c r="AA733" s="373"/>
      <c r="AB733" s="373"/>
      <c r="AC733" s="373"/>
      <c r="AD733" s="373"/>
      <c r="AL733" s="93">
        <f t="shared" si="222"/>
        <v>0</v>
      </c>
      <c r="AO733" s="93">
        <f t="shared" si="223"/>
        <v>0</v>
      </c>
    </row>
    <row r="734" spans="1:41">
      <c r="A734" s="105"/>
      <c r="C734" s="167" t="s">
        <v>552</v>
      </c>
      <c r="D734" s="372" t="str">
        <f t="shared" si="221"/>
        <v/>
      </c>
      <c r="E734" s="372"/>
      <c r="F734" s="372"/>
      <c r="G734" s="372"/>
      <c r="H734" s="372"/>
      <c r="I734" s="372"/>
      <c r="J734" s="372"/>
      <c r="K734" s="372"/>
      <c r="L734" s="372"/>
      <c r="M734" s="372"/>
      <c r="N734" s="372"/>
      <c r="O734" s="372"/>
      <c r="P734" s="372"/>
      <c r="Q734" s="372"/>
      <c r="R734" s="372"/>
      <c r="S734" s="372"/>
      <c r="T734" s="372"/>
      <c r="U734" s="372"/>
      <c r="V734" s="372"/>
      <c r="W734" s="372"/>
      <c r="X734" s="372"/>
      <c r="Y734" s="373"/>
      <c r="Z734" s="373"/>
      <c r="AA734" s="373"/>
      <c r="AB734" s="373"/>
      <c r="AC734" s="373"/>
      <c r="AD734" s="373"/>
      <c r="AL734" s="93">
        <f t="shared" si="222"/>
        <v>0</v>
      </c>
      <c r="AO734" s="93">
        <f t="shared" si="223"/>
        <v>0</v>
      </c>
    </row>
    <row r="735" spans="1:41">
      <c r="A735" s="105"/>
      <c r="C735" s="167" t="s">
        <v>553</v>
      </c>
      <c r="D735" s="372" t="str">
        <f t="shared" si="221"/>
        <v/>
      </c>
      <c r="E735" s="372"/>
      <c r="F735" s="372"/>
      <c r="G735" s="372"/>
      <c r="H735" s="372"/>
      <c r="I735" s="372"/>
      <c r="J735" s="372"/>
      <c r="K735" s="372"/>
      <c r="L735" s="372"/>
      <c r="M735" s="372"/>
      <c r="N735" s="372"/>
      <c r="O735" s="372"/>
      <c r="P735" s="372"/>
      <c r="Q735" s="372"/>
      <c r="R735" s="372"/>
      <c r="S735" s="372"/>
      <c r="T735" s="372"/>
      <c r="U735" s="372"/>
      <c r="V735" s="372"/>
      <c r="W735" s="372"/>
      <c r="X735" s="372"/>
      <c r="Y735" s="373"/>
      <c r="Z735" s="373"/>
      <c r="AA735" s="373"/>
      <c r="AB735" s="373"/>
      <c r="AC735" s="373"/>
      <c r="AD735" s="373"/>
      <c r="AL735" s="93">
        <f t="shared" si="222"/>
        <v>0</v>
      </c>
      <c r="AO735" s="93">
        <f t="shared" si="223"/>
        <v>0</v>
      </c>
    </row>
    <row r="736" spans="1:41">
      <c r="A736" s="105"/>
      <c r="C736" s="167" t="s">
        <v>554</v>
      </c>
      <c r="D736" s="372" t="str">
        <f t="shared" si="221"/>
        <v/>
      </c>
      <c r="E736" s="372"/>
      <c r="F736" s="372"/>
      <c r="G736" s="372"/>
      <c r="H736" s="372"/>
      <c r="I736" s="372"/>
      <c r="J736" s="372"/>
      <c r="K736" s="372"/>
      <c r="L736" s="372"/>
      <c r="M736" s="372"/>
      <c r="N736" s="372"/>
      <c r="O736" s="372"/>
      <c r="P736" s="372"/>
      <c r="Q736" s="372"/>
      <c r="R736" s="372"/>
      <c r="S736" s="372"/>
      <c r="T736" s="372"/>
      <c r="U736" s="372"/>
      <c r="V736" s="372"/>
      <c r="W736" s="372"/>
      <c r="X736" s="372"/>
      <c r="Y736" s="373"/>
      <c r="Z736" s="373"/>
      <c r="AA736" s="373"/>
      <c r="AB736" s="373"/>
      <c r="AC736" s="373"/>
      <c r="AD736" s="373"/>
      <c r="AL736" s="93">
        <f t="shared" si="222"/>
        <v>0</v>
      </c>
      <c r="AO736" s="93">
        <f t="shared" si="223"/>
        <v>0</v>
      </c>
    </row>
    <row r="737" spans="1:41">
      <c r="A737" s="105"/>
      <c r="C737" s="167" t="s">
        <v>555</v>
      </c>
      <c r="D737" s="372" t="str">
        <f t="shared" si="221"/>
        <v/>
      </c>
      <c r="E737" s="372"/>
      <c r="F737" s="372"/>
      <c r="G737" s="372"/>
      <c r="H737" s="372"/>
      <c r="I737" s="372"/>
      <c r="J737" s="372"/>
      <c r="K737" s="372"/>
      <c r="L737" s="372"/>
      <c r="M737" s="372"/>
      <c r="N737" s="372"/>
      <c r="O737" s="372"/>
      <c r="P737" s="372"/>
      <c r="Q737" s="372"/>
      <c r="R737" s="372"/>
      <c r="S737" s="372"/>
      <c r="T737" s="372"/>
      <c r="U737" s="372"/>
      <c r="V737" s="372"/>
      <c r="W737" s="372"/>
      <c r="X737" s="372"/>
      <c r="Y737" s="373"/>
      <c r="Z737" s="373"/>
      <c r="AA737" s="373"/>
      <c r="AB737" s="373"/>
      <c r="AC737" s="373"/>
      <c r="AD737" s="373"/>
      <c r="AL737" s="93">
        <f t="shared" si="222"/>
        <v>0</v>
      </c>
      <c r="AO737" s="93">
        <f t="shared" si="223"/>
        <v>0</v>
      </c>
    </row>
    <row r="738" spans="1:41">
      <c r="A738" s="105"/>
      <c r="C738" s="167" t="s">
        <v>556</v>
      </c>
      <c r="D738" s="372" t="str">
        <f t="shared" si="221"/>
        <v/>
      </c>
      <c r="E738" s="372"/>
      <c r="F738" s="372"/>
      <c r="G738" s="372"/>
      <c r="H738" s="372"/>
      <c r="I738" s="372"/>
      <c r="J738" s="372"/>
      <c r="K738" s="372"/>
      <c r="L738" s="372"/>
      <c r="M738" s="372"/>
      <c r="N738" s="372"/>
      <c r="O738" s="372"/>
      <c r="P738" s="372"/>
      <c r="Q738" s="372"/>
      <c r="R738" s="372"/>
      <c r="S738" s="372"/>
      <c r="T738" s="372"/>
      <c r="U738" s="372"/>
      <c r="V738" s="372"/>
      <c r="W738" s="372"/>
      <c r="X738" s="372"/>
      <c r="Y738" s="373"/>
      <c r="Z738" s="373"/>
      <c r="AA738" s="373"/>
      <c r="AB738" s="373"/>
      <c r="AC738" s="373"/>
      <c r="AD738" s="373"/>
      <c r="AL738" s="93">
        <f t="shared" si="222"/>
        <v>0</v>
      </c>
      <c r="AO738" s="93">
        <f t="shared" si="223"/>
        <v>0</v>
      </c>
    </row>
    <row r="739" spans="1:41">
      <c r="A739" s="105"/>
      <c r="C739" s="190"/>
      <c r="D739" s="190"/>
      <c r="E739" s="190"/>
      <c r="F739" s="190"/>
      <c r="G739" s="190"/>
      <c r="H739" s="190"/>
      <c r="I739" s="190"/>
      <c r="J739" s="190"/>
      <c r="K739" s="190"/>
      <c r="L739" s="190"/>
      <c r="M739" s="190"/>
      <c r="N739" s="190"/>
      <c r="O739" s="190"/>
      <c r="P739" s="190"/>
      <c r="Q739" s="190"/>
      <c r="R739" s="190"/>
      <c r="S739" s="190"/>
      <c r="T739" s="190"/>
      <c r="U739" s="190"/>
      <c r="V739" s="190"/>
      <c r="W739" s="190"/>
      <c r="X739" s="21" t="s">
        <v>109</v>
      </c>
      <c r="Y739" s="395">
        <f>IF(AND(SUM(Y679:Y738)=0,COUNTIF(Y679:Y738,"NS")&gt;0),"NS",
IF(AND(SUM(Y679:Y738)=0,COUNTIF(Y679:Y738,0)&gt;0),0,
IF(AND(SUM(Y679:Y738)=0,COUNTIF(Y679:Y738,"NA")&gt;0),"NA",
SUM(Y679:Y738))))</f>
        <v>0</v>
      </c>
      <c r="Z739" s="395"/>
      <c r="AA739" s="395"/>
      <c r="AB739" s="395"/>
      <c r="AC739" s="395"/>
      <c r="AD739" s="395"/>
      <c r="AL739" s="202">
        <f>SUM(AL679:AL738)</f>
        <v>0</v>
      </c>
      <c r="AO739" s="111">
        <f>SUM(AO679:AO738)</f>
        <v>0</v>
      </c>
    </row>
    <row r="740" spans="1:41">
      <c r="A740" s="105"/>
      <c r="C740" s="190"/>
      <c r="D740" s="190"/>
      <c r="E740" s="190"/>
      <c r="F740" s="190"/>
      <c r="G740" s="190"/>
      <c r="H740" s="190"/>
      <c r="I740" s="190"/>
      <c r="J740" s="190"/>
      <c r="K740" s="190"/>
      <c r="L740" s="190"/>
      <c r="M740" s="190"/>
      <c r="N740" s="190"/>
      <c r="O740" s="190"/>
      <c r="P740" s="190"/>
      <c r="Q740" s="190"/>
      <c r="R740" s="190"/>
      <c r="S740" s="190"/>
      <c r="T740" s="190"/>
      <c r="U740" s="190"/>
      <c r="V740" s="190"/>
      <c r="W740" s="190"/>
      <c r="X740" s="190"/>
      <c r="Y740" s="190"/>
      <c r="Z740" s="190"/>
      <c r="AA740" s="190"/>
      <c r="AB740" s="190"/>
      <c r="AC740" s="190"/>
      <c r="AD740" s="190"/>
    </row>
    <row r="741" spans="1:41" ht="24.05" customHeight="1">
      <c r="A741" s="105"/>
      <c r="C741" s="422" t="s">
        <v>187</v>
      </c>
      <c r="D741" s="422"/>
      <c r="E741" s="422"/>
      <c r="F741" s="422"/>
      <c r="G741" s="422"/>
      <c r="H741" s="422"/>
      <c r="I741" s="422"/>
      <c r="J741" s="422"/>
      <c r="K741" s="422"/>
      <c r="L741" s="422"/>
      <c r="M741" s="422"/>
      <c r="N741" s="422"/>
      <c r="O741" s="422"/>
      <c r="P741" s="422"/>
      <c r="Q741" s="422"/>
      <c r="R741" s="422"/>
      <c r="S741" s="422"/>
      <c r="T741" s="422"/>
      <c r="U741" s="422"/>
      <c r="V741" s="422"/>
      <c r="W741" s="422"/>
      <c r="X741" s="422"/>
      <c r="Y741" s="422"/>
      <c r="Z741" s="422"/>
      <c r="AA741" s="422"/>
      <c r="AB741" s="422"/>
      <c r="AC741" s="422"/>
      <c r="AD741" s="422"/>
    </row>
    <row r="742" spans="1:41" ht="60.05" customHeight="1">
      <c r="A742" s="105"/>
      <c r="C742" s="446"/>
      <c r="D742" s="447"/>
      <c r="E742" s="447"/>
      <c r="F742" s="447"/>
      <c r="G742" s="447"/>
      <c r="H742" s="447"/>
      <c r="I742" s="447"/>
      <c r="J742" s="447"/>
      <c r="K742" s="447"/>
      <c r="L742" s="447"/>
      <c r="M742" s="447"/>
      <c r="N742" s="447"/>
      <c r="O742" s="447"/>
      <c r="P742" s="447"/>
      <c r="Q742" s="447"/>
      <c r="R742" s="447"/>
      <c r="S742" s="447"/>
      <c r="T742" s="447"/>
      <c r="U742" s="447"/>
      <c r="V742" s="447"/>
      <c r="W742" s="447"/>
      <c r="X742" s="447"/>
      <c r="Y742" s="447"/>
      <c r="Z742" s="447"/>
      <c r="AA742" s="447"/>
      <c r="AB742" s="447"/>
      <c r="AC742" s="447"/>
      <c r="AD742" s="448"/>
    </row>
    <row r="743" spans="1:41">
      <c r="A743" s="105"/>
      <c r="C743" s="190"/>
      <c r="D743" s="190"/>
      <c r="E743" s="190"/>
      <c r="F743" s="190"/>
      <c r="G743" s="190"/>
      <c r="H743" s="190"/>
      <c r="I743" s="190"/>
      <c r="J743" s="190"/>
      <c r="K743" s="190"/>
      <c r="L743" s="190"/>
      <c r="M743" s="190"/>
      <c r="N743" s="190"/>
      <c r="O743" s="190"/>
      <c r="P743" s="190"/>
      <c r="Q743" s="190"/>
      <c r="R743" s="190"/>
      <c r="S743" s="190"/>
      <c r="T743" s="190"/>
      <c r="U743" s="190"/>
      <c r="V743" s="190"/>
      <c r="W743" s="190"/>
      <c r="X743" s="190"/>
      <c r="Y743" s="190"/>
      <c r="Z743" s="190"/>
      <c r="AA743" s="190"/>
      <c r="AB743" s="190"/>
      <c r="AC743" s="190"/>
      <c r="AD743" s="190"/>
    </row>
    <row r="744" spans="1:41">
      <c r="A744" s="105"/>
      <c r="B744" s="366" t="str">
        <f>IF(AJ677=0,"","Error: verificar la consistencia con la pregunta 20.")</f>
        <v/>
      </c>
      <c r="C744" s="366"/>
      <c r="D744" s="366"/>
      <c r="E744" s="366"/>
      <c r="F744" s="366"/>
      <c r="G744" s="366"/>
      <c r="H744" s="366"/>
      <c r="I744" s="366"/>
      <c r="J744" s="366"/>
      <c r="K744" s="366"/>
      <c r="L744" s="366"/>
      <c r="M744" s="366"/>
      <c r="N744" s="366"/>
      <c r="O744" s="366"/>
      <c r="P744" s="366"/>
      <c r="Q744" s="366"/>
      <c r="R744" s="366"/>
      <c r="S744" s="366"/>
      <c r="T744" s="366"/>
      <c r="U744" s="366"/>
      <c r="V744" s="366"/>
      <c r="W744" s="366"/>
      <c r="X744" s="366"/>
      <c r="Y744" s="366"/>
      <c r="Z744" s="366"/>
      <c r="AA744" s="366"/>
      <c r="AB744" s="366"/>
      <c r="AC744" s="366"/>
      <c r="AD744" s="366"/>
    </row>
    <row r="745" spans="1:41">
      <c r="A745" s="105"/>
      <c r="B745" s="366" t="str">
        <f>IF(AL739=0,"","Error: justificar por qué el numeral "&amp;AM679&amp;" y/o demás numerales no tiene(n) presupuesto ejercido.")</f>
        <v/>
      </c>
      <c r="C745" s="366"/>
      <c r="D745" s="366"/>
      <c r="E745" s="366"/>
      <c r="F745" s="366"/>
      <c r="G745" s="366"/>
      <c r="H745" s="366"/>
      <c r="I745" s="366"/>
      <c r="J745" s="366"/>
      <c r="K745" s="366"/>
      <c r="L745" s="366"/>
      <c r="M745" s="366"/>
      <c r="N745" s="366"/>
      <c r="O745" s="366"/>
      <c r="P745" s="366"/>
      <c r="Q745" s="366"/>
      <c r="R745" s="366"/>
      <c r="S745" s="366"/>
      <c r="T745" s="366"/>
      <c r="U745" s="366"/>
      <c r="V745" s="366"/>
      <c r="W745" s="366"/>
      <c r="X745" s="366"/>
      <c r="Y745" s="366"/>
      <c r="Z745" s="366"/>
      <c r="AA745" s="366"/>
      <c r="AB745" s="366"/>
      <c r="AC745" s="366"/>
      <c r="AD745" s="366"/>
    </row>
    <row r="746" spans="1:41">
      <c r="A746" s="105"/>
      <c r="B746" s="367" t="str">
        <f>IF(AO739=0,"","Error: debe completar toda la información requerida.")</f>
        <v/>
      </c>
      <c r="C746" s="367"/>
      <c r="D746" s="367"/>
      <c r="E746" s="367"/>
      <c r="F746" s="367"/>
      <c r="G746" s="367"/>
      <c r="H746" s="367"/>
      <c r="I746" s="367"/>
      <c r="J746" s="367"/>
      <c r="K746" s="367"/>
      <c r="L746" s="367"/>
      <c r="M746" s="367"/>
      <c r="N746" s="367"/>
      <c r="O746" s="367"/>
      <c r="P746" s="367"/>
      <c r="Q746" s="367"/>
      <c r="R746" s="367"/>
      <c r="S746" s="367"/>
      <c r="T746" s="367"/>
      <c r="U746" s="367"/>
      <c r="V746" s="367"/>
      <c r="W746" s="367"/>
      <c r="X746" s="367"/>
      <c r="Y746" s="367"/>
      <c r="Z746" s="367"/>
      <c r="AA746" s="367"/>
      <c r="AB746" s="367"/>
      <c r="AC746" s="367"/>
      <c r="AD746" s="367"/>
    </row>
    <row r="747" spans="1:41">
      <c r="A747" s="105"/>
      <c r="C747" s="190"/>
      <c r="D747" s="190"/>
      <c r="E747" s="190"/>
      <c r="F747" s="190"/>
      <c r="G747" s="190"/>
      <c r="H747" s="190"/>
      <c r="I747" s="190"/>
      <c r="J747" s="190"/>
      <c r="K747" s="190"/>
      <c r="L747" s="190"/>
      <c r="M747" s="190"/>
      <c r="N747" s="190"/>
      <c r="O747" s="190"/>
      <c r="P747" s="190"/>
      <c r="Q747" s="190"/>
      <c r="R747" s="190"/>
      <c r="S747" s="190"/>
      <c r="T747" s="190"/>
      <c r="U747" s="190"/>
      <c r="V747" s="190"/>
      <c r="W747" s="190"/>
      <c r="X747" s="190"/>
      <c r="Y747" s="190"/>
      <c r="Z747" s="190"/>
      <c r="AA747" s="190"/>
      <c r="AB747" s="190"/>
      <c r="AC747" s="190"/>
      <c r="AD747" s="190"/>
    </row>
    <row r="748" spans="1:41" ht="15.05" customHeight="1" thickBot="1">
      <c r="A748" s="105"/>
      <c r="C748" s="190"/>
      <c r="D748" s="190"/>
      <c r="E748" s="190"/>
      <c r="F748" s="190"/>
      <c r="G748" s="190"/>
      <c r="H748" s="190"/>
      <c r="I748" s="190"/>
      <c r="J748" s="190"/>
      <c r="K748" s="190"/>
      <c r="L748" s="190"/>
      <c r="M748" s="190"/>
      <c r="N748" s="190"/>
      <c r="O748" s="190"/>
      <c r="P748" s="190"/>
      <c r="Q748" s="190"/>
      <c r="R748" s="190"/>
      <c r="S748" s="190"/>
      <c r="T748" s="190"/>
      <c r="U748" s="190"/>
      <c r="V748" s="190"/>
      <c r="W748" s="190"/>
      <c r="X748" s="190"/>
      <c r="Y748" s="190"/>
      <c r="Z748" s="190"/>
      <c r="AA748" s="190"/>
      <c r="AB748" s="190"/>
      <c r="AC748" s="190"/>
      <c r="AD748" s="190"/>
    </row>
    <row r="749" spans="1:41" ht="15.05" customHeight="1" thickBot="1">
      <c r="A749" s="105"/>
      <c r="B749" s="410" t="s">
        <v>383</v>
      </c>
      <c r="C749" s="411"/>
      <c r="D749" s="411"/>
      <c r="E749" s="411"/>
      <c r="F749" s="411"/>
      <c r="G749" s="411"/>
      <c r="H749" s="411"/>
      <c r="I749" s="411"/>
      <c r="J749" s="411"/>
      <c r="K749" s="411"/>
      <c r="L749" s="411"/>
      <c r="M749" s="411"/>
      <c r="N749" s="411"/>
      <c r="O749" s="411"/>
      <c r="P749" s="411"/>
      <c r="Q749" s="411"/>
      <c r="R749" s="411"/>
      <c r="S749" s="411"/>
      <c r="T749" s="411"/>
      <c r="U749" s="411"/>
      <c r="V749" s="411"/>
      <c r="W749" s="411"/>
      <c r="X749" s="411"/>
      <c r="Y749" s="411"/>
      <c r="Z749" s="411"/>
      <c r="AA749" s="411"/>
      <c r="AB749" s="411"/>
      <c r="AC749" s="411"/>
      <c r="AD749" s="412"/>
    </row>
    <row r="750" spans="1:41" ht="15.05" customHeight="1" thickBot="1">
      <c r="A750" s="105"/>
      <c r="B750" s="546" t="s">
        <v>384</v>
      </c>
      <c r="C750" s="547"/>
      <c r="D750" s="547"/>
      <c r="E750" s="547"/>
      <c r="F750" s="547"/>
      <c r="G750" s="547"/>
      <c r="H750" s="547"/>
      <c r="I750" s="547"/>
      <c r="J750" s="547"/>
      <c r="K750" s="547"/>
      <c r="L750" s="547"/>
      <c r="M750" s="547"/>
      <c r="N750" s="547"/>
      <c r="O750" s="547"/>
      <c r="P750" s="547"/>
      <c r="Q750" s="547"/>
      <c r="R750" s="547"/>
      <c r="S750" s="547"/>
      <c r="T750" s="547"/>
      <c r="U750" s="547"/>
      <c r="V750" s="547"/>
      <c r="W750" s="547"/>
      <c r="X750" s="547"/>
      <c r="Y750" s="547"/>
      <c r="Z750" s="547"/>
      <c r="AA750" s="547"/>
      <c r="AB750" s="547"/>
      <c r="AC750" s="547"/>
      <c r="AD750" s="548"/>
    </row>
    <row r="751" spans="1:41" ht="15.05" customHeight="1">
      <c r="A751" s="105"/>
    </row>
    <row r="752" spans="1:41" ht="24.05" customHeight="1">
      <c r="A752" s="186" t="s">
        <v>310</v>
      </c>
      <c r="B752" s="419" t="s">
        <v>260</v>
      </c>
      <c r="C752" s="420"/>
      <c r="D752" s="420"/>
      <c r="E752" s="420"/>
      <c r="F752" s="420"/>
      <c r="G752" s="420"/>
      <c r="H752" s="420"/>
      <c r="I752" s="420"/>
      <c r="J752" s="420"/>
      <c r="K752" s="420"/>
      <c r="L752" s="420"/>
      <c r="M752" s="420"/>
      <c r="N752" s="420"/>
      <c r="O752" s="420"/>
      <c r="P752" s="420"/>
      <c r="Q752" s="420"/>
      <c r="R752" s="420"/>
      <c r="S752" s="420"/>
      <c r="T752" s="420"/>
      <c r="U752" s="420"/>
      <c r="V752" s="420"/>
      <c r="W752" s="420"/>
      <c r="X752" s="420"/>
      <c r="Y752" s="420"/>
      <c r="Z752" s="420"/>
      <c r="AA752" s="420"/>
      <c r="AB752" s="420"/>
      <c r="AC752" s="420"/>
      <c r="AD752" s="420"/>
    </row>
    <row r="753" spans="1:36" ht="24.05" customHeight="1">
      <c r="A753" s="238"/>
      <c r="B753" s="240"/>
      <c r="C753" s="421" t="s">
        <v>573</v>
      </c>
      <c r="D753" s="421"/>
      <c r="E753" s="421"/>
      <c r="F753" s="421"/>
      <c r="G753" s="421"/>
      <c r="H753" s="421"/>
      <c r="I753" s="421"/>
      <c r="J753" s="421"/>
      <c r="K753" s="421"/>
      <c r="L753" s="421"/>
      <c r="M753" s="421"/>
      <c r="N753" s="421"/>
      <c r="O753" s="421"/>
      <c r="P753" s="421"/>
      <c r="Q753" s="421"/>
      <c r="R753" s="421"/>
      <c r="S753" s="421"/>
      <c r="T753" s="421"/>
      <c r="U753" s="421"/>
      <c r="V753" s="421"/>
      <c r="W753" s="421"/>
      <c r="X753" s="421"/>
      <c r="Y753" s="421"/>
      <c r="Z753" s="421"/>
      <c r="AA753" s="421"/>
      <c r="AB753" s="421"/>
      <c r="AC753" s="421"/>
      <c r="AD753" s="421"/>
      <c r="AG753" s="91" t="s">
        <v>936</v>
      </c>
      <c r="AH753" s="92" t="s">
        <v>937</v>
      </c>
      <c r="AI753" s="92" t="s">
        <v>938</v>
      </c>
    </row>
    <row r="754" spans="1:36" ht="36" customHeight="1">
      <c r="A754" s="186"/>
      <c r="B754" s="196"/>
      <c r="C754" s="421" t="s">
        <v>757</v>
      </c>
      <c r="D754" s="421"/>
      <c r="E754" s="421"/>
      <c r="F754" s="421"/>
      <c r="G754" s="421"/>
      <c r="H754" s="421"/>
      <c r="I754" s="421"/>
      <c r="J754" s="421"/>
      <c r="K754" s="421"/>
      <c r="L754" s="421"/>
      <c r="M754" s="421"/>
      <c r="N754" s="421"/>
      <c r="O754" s="421"/>
      <c r="P754" s="421"/>
      <c r="Q754" s="421"/>
      <c r="R754" s="421"/>
      <c r="S754" s="421"/>
      <c r="T754" s="421"/>
      <c r="U754" s="421"/>
      <c r="V754" s="421"/>
      <c r="W754" s="421"/>
      <c r="X754" s="421"/>
      <c r="Y754" s="421"/>
      <c r="Z754" s="421"/>
      <c r="AA754" s="421"/>
      <c r="AB754" s="421"/>
      <c r="AC754" s="421"/>
      <c r="AD754" s="421"/>
      <c r="AG754" s="91">
        <f>COUNTBLANK(C756:H762)</f>
        <v>41</v>
      </c>
      <c r="AH754" s="92">
        <v>41</v>
      </c>
      <c r="AI754" s="92">
        <v>37</v>
      </c>
    </row>
    <row r="755" spans="1:36" ht="15.05" customHeight="1" thickBot="1">
      <c r="A755" s="187"/>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c r="AA755" s="141"/>
      <c r="AB755" s="141"/>
      <c r="AC755" s="141"/>
      <c r="AD755" s="141"/>
      <c r="AG755" s="105" t="s">
        <v>941</v>
      </c>
      <c r="AH755" s="92" t="s">
        <v>946</v>
      </c>
      <c r="AI755" s="92" t="s">
        <v>1006</v>
      </c>
      <c r="AJ755" s="92" t="s">
        <v>944</v>
      </c>
    </row>
    <row r="756" spans="1:36" ht="15.05" customHeight="1" thickBot="1">
      <c r="A756" s="187"/>
      <c r="B756" s="141"/>
      <c r="C756" s="553"/>
      <c r="D756" s="554"/>
      <c r="E756" s="554"/>
      <c r="F756" s="555"/>
      <c r="G756" s="192" t="s">
        <v>256</v>
      </c>
      <c r="H756" s="141"/>
      <c r="I756" s="141"/>
      <c r="J756" s="141"/>
      <c r="K756" s="141"/>
      <c r="L756" s="141"/>
      <c r="M756" s="141"/>
      <c r="N756" s="141"/>
      <c r="O756" s="141"/>
      <c r="P756" s="141"/>
      <c r="Q756" s="141"/>
      <c r="R756" s="141"/>
      <c r="S756" s="141"/>
      <c r="T756" s="141"/>
      <c r="U756" s="141"/>
      <c r="V756" s="141"/>
      <c r="W756" s="141"/>
      <c r="X756" s="141"/>
      <c r="Y756" s="141"/>
      <c r="Z756" s="141"/>
      <c r="AA756" s="141"/>
      <c r="AB756" s="141"/>
      <c r="AC756" s="141"/>
      <c r="AD756" s="141"/>
      <c r="AG756" s="101">
        <f>C756</f>
        <v>0</v>
      </c>
      <c r="AH756" s="102">
        <f>COUNTIF(E758:H762,"NS")</f>
        <v>0</v>
      </c>
      <c r="AI756" s="103">
        <f>SUM(E758:H762)</f>
        <v>0</v>
      </c>
      <c r="AJ756" s="104">
        <f>IF(AG754=AH754,0,IF(OR(AND(AG756=0,AH756&gt;0),AND(AG756="NS",AI756&gt;0),AND(AG756="NS",AI756=0,AH756=0)),1,IF(OR(AND(AH756&gt;=2,AI756&lt;AG756),AND(AG756="NS",AI756=0,AH756&gt;0),AG756=AI756),0,1)))</f>
        <v>0</v>
      </c>
    </row>
    <row r="757" spans="1:36" ht="15.05" customHeight="1">
      <c r="A757" s="187"/>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c r="AA757" s="141"/>
      <c r="AB757" s="141"/>
      <c r="AC757" s="141"/>
      <c r="AD757" s="141"/>
    </row>
    <row r="758" spans="1:36" ht="15.05" customHeight="1">
      <c r="A758" s="187"/>
      <c r="B758" s="141"/>
      <c r="C758" s="141"/>
      <c r="D758" s="141"/>
      <c r="E758" s="437"/>
      <c r="F758" s="437"/>
      <c r="G758" s="437"/>
      <c r="H758" s="437"/>
      <c r="I758" s="188" t="s">
        <v>257</v>
      </c>
      <c r="J758" s="141"/>
      <c r="K758" s="141"/>
      <c r="L758" s="141"/>
      <c r="M758" s="141"/>
      <c r="N758" s="141"/>
      <c r="O758" s="141"/>
      <c r="P758" s="141"/>
      <c r="Q758" s="141"/>
      <c r="R758" s="141"/>
      <c r="S758" s="141"/>
      <c r="T758" s="141"/>
      <c r="U758" s="141"/>
      <c r="V758" s="141"/>
      <c r="W758" s="141"/>
      <c r="X758" s="141"/>
      <c r="Y758" s="141"/>
      <c r="Z758" s="141"/>
      <c r="AA758" s="141"/>
      <c r="AB758" s="141"/>
      <c r="AC758" s="141"/>
      <c r="AD758" s="141"/>
    </row>
    <row r="759" spans="1:36" ht="15.05" customHeight="1">
      <c r="A759" s="187"/>
      <c r="B759" s="141"/>
      <c r="C759" s="141"/>
      <c r="D759" s="141"/>
      <c r="E759" s="241"/>
      <c r="F759" s="241"/>
      <c r="G759" s="241"/>
      <c r="H759" s="241"/>
      <c r="I759" s="141"/>
      <c r="J759" s="141"/>
      <c r="K759" s="141"/>
      <c r="L759" s="141"/>
      <c r="M759" s="141"/>
      <c r="N759" s="141"/>
      <c r="O759" s="141"/>
      <c r="P759" s="141"/>
      <c r="Q759" s="141"/>
      <c r="R759" s="141"/>
      <c r="S759" s="141"/>
      <c r="T759" s="141"/>
      <c r="U759" s="141"/>
      <c r="V759" s="141"/>
      <c r="W759" s="141"/>
      <c r="X759" s="141"/>
      <c r="Y759" s="141"/>
      <c r="Z759" s="141"/>
      <c r="AA759" s="141"/>
      <c r="AB759" s="141"/>
      <c r="AC759" s="141"/>
      <c r="AD759" s="141"/>
      <c r="AG759" s="93" t="s">
        <v>968</v>
      </c>
    </row>
    <row r="760" spans="1:36" ht="15.05" customHeight="1">
      <c r="A760" s="187"/>
      <c r="B760" s="141"/>
      <c r="C760" s="141"/>
      <c r="D760" s="141"/>
      <c r="E760" s="437"/>
      <c r="F760" s="437"/>
      <c r="G760" s="437"/>
      <c r="H760" s="437"/>
      <c r="I760" s="188" t="s">
        <v>258</v>
      </c>
      <c r="J760" s="141"/>
      <c r="K760" s="141"/>
      <c r="L760" s="141"/>
      <c r="M760" s="141"/>
      <c r="N760" s="141"/>
      <c r="O760" s="141"/>
      <c r="P760" s="141"/>
      <c r="Q760" s="141"/>
      <c r="R760" s="141"/>
      <c r="S760" s="141"/>
      <c r="T760" s="141"/>
      <c r="U760" s="141"/>
      <c r="V760" s="141"/>
      <c r="W760" s="141"/>
      <c r="X760" s="141"/>
      <c r="Y760" s="141"/>
      <c r="Z760" s="141"/>
      <c r="AA760" s="141"/>
      <c r="AB760" s="141"/>
      <c r="AC760" s="141"/>
      <c r="AD760" s="141"/>
      <c r="AG760" s="93">
        <f>IF(AND(C756&lt;&gt;"",C756=0),1,0)</f>
        <v>0</v>
      </c>
    </row>
    <row r="761" spans="1:36" ht="15.05" customHeight="1">
      <c r="A761" s="187"/>
      <c r="B761" s="141"/>
      <c r="C761" s="141"/>
      <c r="D761" s="141"/>
      <c r="E761" s="241"/>
      <c r="F761" s="241"/>
      <c r="G761" s="241"/>
      <c r="H761" s="241"/>
      <c r="I761" s="141"/>
      <c r="J761" s="141"/>
      <c r="K761" s="141"/>
      <c r="L761" s="141"/>
      <c r="M761" s="141"/>
      <c r="N761" s="141"/>
      <c r="O761" s="141"/>
      <c r="P761" s="141"/>
      <c r="Q761" s="141"/>
      <c r="R761" s="141"/>
      <c r="S761" s="141"/>
      <c r="T761" s="141"/>
      <c r="U761" s="141"/>
      <c r="V761" s="141"/>
      <c r="W761" s="141"/>
      <c r="X761" s="141"/>
      <c r="Y761" s="141"/>
      <c r="Z761" s="141"/>
      <c r="AA761" s="141"/>
      <c r="AB761" s="141"/>
      <c r="AC761" s="141"/>
      <c r="AD761" s="141"/>
    </row>
    <row r="762" spans="1:36" ht="15.05" customHeight="1">
      <c r="A762" s="187"/>
      <c r="B762" s="141"/>
      <c r="C762" s="141"/>
      <c r="D762" s="141"/>
      <c r="E762" s="437"/>
      <c r="F762" s="437"/>
      <c r="G762" s="437"/>
      <c r="H762" s="437"/>
      <c r="I762" s="188" t="s">
        <v>259</v>
      </c>
      <c r="J762" s="141"/>
      <c r="K762" s="141"/>
      <c r="L762" s="141"/>
      <c r="M762" s="141"/>
      <c r="N762" s="141"/>
      <c r="O762" s="141"/>
      <c r="P762" s="141"/>
      <c r="Q762" s="141"/>
      <c r="R762" s="141"/>
      <c r="S762" s="141"/>
      <c r="T762" s="141"/>
      <c r="U762" s="141"/>
      <c r="V762" s="141"/>
      <c r="W762" s="141"/>
      <c r="X762" s="141"/>
      <c r="Y762" s="141"/>
      <c r="Z762" s="141"/>
      <c r="AA762" s="141"/>
      <c r="AB762" s="141"/>
      <c r="AC762" s="141"/>
      <c r="AD762" s="141"/>
    </row>
    <row r="763" spans="1:36" ht="15.05" customHeight="1">
      <c r="A763" s="105"/>
    </row>
    <row r="764" spans="1:36" ht="24.05" customHeight="1">
      <c r="A764" s="105"/>
      <c r="C764" s="423" t="s">
        <v>187</v>
      </c>
      <c r="D764" s="423"/>
      <c r="E764" s="423"/>
      <c r="F764" s="423"/>
      <c r="G764" s="423"/>
      <c r="H764" s="423"/>
      <c r="I764" s="423"/>
      <c r="J764" s="423"/>
      <c r="K764" s="423"/>
      <c r="L764" s="423"/>
      <c r="M764" s="423"/>
      <c r="N764" s="423"/>
      <c r="O764" s="423"/>
      <c r="P764" s="423"/>
      <c r="Q764" s="423"/>
      <c r="R764" s="423"/>
      <c r="S764" s="423"/>
      <c r="T764" s="423"/>
      <c r="U764" s="423"/>
      <c r="V764" s="423"/>
      <c r="W764" s="423"/>
      <c r="X764" s="423"/>
      <c r="Y764" s="423"/>
      <c r="Z764" s="423"/>
      <c r="AA764" s="423"/>
      <c r="AB764" s="423"/>
      <c r="AC764" s="423"/>
      <c r="AD764" s="423"/>
    </row>
    <row r="765" spans="1:36" ht="60.05" customHeight="1">
      <c r="A765" s="105"/>
      <c r="C765" s="424"/>
      <c r="D765" s="424"/>
      <c r="E765" s="424"/>
      <c r="F765" s="424"/>
      <c r="G765" s="424"/>
      <c r="H765" s="424"/>
      <c r="I765" s="424"/>
      <c r="J765" s="424"/>
      <c r="K765" s="424"/>
      <c r="L765" s="424"/>
      <c r="M765" s="424"/>
      <c r="N765" s="424"/>
      <c r="O765" s="424"/>
      <c r="P765" s="424"/>
      <c r="Q765" s="424"/>
      <c r="R765" s="424"/>
      <c r="S765" s="424"/>
      <c r="T765" s="424"/>
      <c r="U765" s="424"/>
      <c r="V765" s="424"/>
      <c r="W765" s="424"/>
      <c r="X765" s="424"/>
      <c r="Y765" s="424"/>
      <c r="Z765" s="424"/>
      <c r="AA765" s="424"/>
      <c r="AB765" s="424"/>
      <c r="AC765" s="424"/>
      <c r="AD765" s="424"/>
    </row>
    <row r="766" spans="1:36">
      <c r="A766" s="105"/>
      <c r="C766" s="190"/>
      <c r="D766" s="190"/>
      <c r="E766" s="190"/>
      <c r="F766" s="190"/>
      <c r="G766" s="190"/>
      <c r="H766" s="190"/>
      <c r="I766" s="190"/>
      <c r="J766" s="190"/>
      <c r="K766" s="190"/>
      <c r="L766" s="190"/>
      <c r="M766" s="190"/>
      <c r="N766" s="190"/>
      <c r="O766" s="190"/>
      <c r="P766" s="190"/>
      <c r="Q766" s="190"/>
      <c r="R766" s="190"/>
      <c r="S766" s="190"/>
      <c r="T766" s="190"/>
      <c r="U766" s="190"/>
      <c r="V766" s="190"/>
      <c r="W766" s="190"/>
      <c r="X766" s="190"/>
      <c r="Y766" s="190"/>
      <c r="Z766" s="190"/>
      <c r="AA766" s="190"/>
      <c r="AB766" s="190"/>
      <c r="AC766" s="190"/>
      <c r="AD766" s="190"/>
    </row>
    <row r="767" spans="1:36">
      <c r="A767" s="105"/>
      <c r="B767" s="366" t="str">
        <f>IF(AJ756=0,"","Error: verificar sumas por columna.")</f>
        <v/>
      </c>
      <c r="C767" s="366"/>
      <c r="D767" s="366"/>
      <c r="E767" s="366"/>
      <c r="F767" s="366"/>
      <c r="G767" s="366"/>
      <c r="H767" s="366"/>
      <c r="I767" s="366"/>
      <c r="J767" s="366"/>
      <c r="K767" s="366"/>
      <c r="L767" s="366"/>
      <c r="M767" s="366"/>
      <c r="N767" s="366"/>
      <c r="O767" s="366"/>
      <c r="P767" s="366"/>
      <c r="Q767" s="366"/>
      <c r="R767" s="366"/>
      <c r="S767" s="366"/>
      <c r="T767" s="366"/>
      <c r="U767" s="366"/>
      <c r="V767" s="366"/>
      <c r="W767" s="366"/>
      <c r="X767" s="366"/>
      <c r="Y767" s="366"/>
      <c r="Z767" s="366"/>
      <c r="AA767" s="366"/>
      <c r="AB767" s="366"/>
      <c r="AC767" s="366"/>
      <c r="AD767" s="366"/>
    </row>
    <row r="768" spans="1:36">
      <c r="A768" s="105"/>
      <c r="B768" s="366" t="str">
        <f>IF(AG760=0,"","Error: justificar por qué no hay inmuebles.")</f>
        <v/>
      </c>
      <c r="C768" s="366"/>
      <c r="D768" s="366"/>
      <c r="E768" s="366"/>
      <c r="F768" s="366"/>
      <c r="G768" s="366"/>
      <c r="H768" s="366"/>
      <c r="I768" s="366"/>
      <c r="J768" s="366"/>
      <c r="K768" s="366"/>
      <c r="L768" s="366"/>
      <c r="M768" s="366"/>
      <c r="N768" s="366"/>
      <c r="O768" s="366"/>
      <c r="P768" s="366"/>
      <c r="Q768" s="366"/>
      <c r="R768" s="366"/>
      <c r="S768" s="366"/>
      <c r="T768" s="366"/>
      <c r="U768" s="366"/>
      <c r="V768" s="366"/>
      <c r="W768" s="366"/>
      <c r="X768" s="366"/>
      <c r="Y768" s="366"/>
      <c r="Z768" s="366"/>
      <c r="AA768" s="366"/>
      <c r="AB768" s="366"/>
      <c r="AC768" s="366"/>
      <c r="AD768" s="366"/>
    </row>
    <row r="769" spans="1:36">
      <c r="A769" s="105"/>
      <c r="B769" s="367" t="str">
        <f>IF(OR(AG754=AH754,AG754=AI754),"","Error: debe completar toda la información requerida.")</f>
        <v/>
      </c>
      <c r="C769" s="367"/>
      <c r="D769" s="367"/>
      <c r="E769" s="367"/>
      <c r="F769" s="367"/>
      <c r="G769" s="367"/>
      <c r="H769" s="367"/>
      <c r="I769" s="367"/>
      <c r="J769" s="367"/>
      <c r="K769" s="367"/>
      <c r="L769" s="367"/>
      <c r="M769" s="367"/>
      <c r="N769" s="367"/>
      <c r="O769" s="367"/>
      <c r="P769" s="367"/>
      <c r="Q769" s="367"/>
      <c r="R769" s="367"/>
      <c r="S769" s="367"/>
      <c r="T769" s="367"/>
      <c r="U769" s="367"/>
      <c r="V769" s="367"/>
      <c r="W769" s="367"/>
      <c r="X769" s="367"/>
      <c r="Y769" s="367"/>
      <c r="Z769" s="367"/>
      <c r="AA769" s="367"/>
      <c r="AB769" s="367"/>
      <c r="AC769" s="367"/>
      <c r="AD769" s="367"/>
    </row>
    <row r="770" spans="1:36">
      <c r="A770" s="105"/>
      <c r="C770" s="190"/>
      <c r="D770" s="190"/>
      <c r="E770" s="190"/>
      <c r="F770" s="190"/>
      <c r="G770" s="190"/>
      <c r="H770" s="190"/>
      <c r="I770" s="190"/>
      <c r="J770" s="190"/>
      <c r="K770" s="190"/>
      <c r="L770" s="190"/>
      <c r="M770" s="190"/>
      <c r="N770" s="190"/>
      <c r="O770" s="190"/>
      <c r="P770" s="190"/>
      <c r="Q770" s="190"/>
      <c r="R770" s="190"/>
      <c r="S770" s="190"/>
      <c r="T770" s="190"/>
      <c r="U770" s="190"/>
      <c r="V770" s="190"/>
      <c r="W770" s="190"/>
      <c r="X770" s="190"/>
      <c r="Y770" s="190"/>
      <c r="Z770" s="190"/>
      <c r="AA770" s="190"/>
      <c r="AB770" s="190"/>
      <c r="AC770" s="190"/>
      <c r="AD770" s="190"/>
    </row>
    <row r="771" spans="1:36" ht="15.05" customHeight="1" thickBot="1">
      <c r="A771" s="105"/>
      <c r="C771" s="190"/>
      <c r="D771" s="190"/>
      <c r="E771" s="190"/>
      <c r="F771" s="190"/>
      <c r="G771" s="190"/>
      <c r="H771" s="190"/>
      <c r="I771" s="190"/>
      <c r="J771" s="190"/>
      <c r="K771" s="190"/>
      <c r="L771" s="190"/>
      <c r="M771" s="190"/>
      <c r="N771" s="190"/>
      <c r="O771" s="190"/>
      <c r="P771" s="190"/>
      <c r="Q771" s="190"/>
      <c r="R771" s="190"/>
      <c r="S771" s="190"/>
      <c r="T771" s="190"/>
      <c r="U771" s="190"/>
      <c r="V771" s="190"/>
      <c r="W771" s="190"/>
      <c r="X771" s="190"/>
      <c r="Y771" s="190"/>
      <c r="Z771" s="190"/>
      <c r="AA771" s="190"/>
      <c r="AB771" s="190"/>
      <c r="AC771" s="190"/>
      <c r="AD771" s="190"/>
    </row>
    <row r="772" spans="1:36" ht="15.05" customHeight="1" thickBot="1">
      <c r="A772" s="105"/>
      <c r="B772" s="546" t="s">
        <v>385</v>
      </c>
      <c r="C772" s="547"/>
      <c r="D772" s="547"/>
      <c r="E772" s="547"/>
      <c r="F772" s="547"/>
      <c r="G772" s="547"/>
      <c r="H772" s="547"/>
      <c r="I772" s="547"/>
      <c r="J772" s="547"/>
      <c r="K772" s="547"/>
      <c r="L772" s="547"/>
      <c r="M772" s="547"/>
      <c r="N772" s="547"/>
      <c r="O772" s="547"/>
      <c r="P772" s="547"/>
      <c r="Q772" s="547"/>
      <c r="R772" s="547"/>
      <c r="S772" s="547"/>
      <c r="T772" s="547"/>
      <c r="U772" s="547"/>
      <c r="V772" s="547"/>
      <c r="W772" s="547"/>
      <c r="X772" s="547"/>
      <c r="Y772" s="547"/>
      <c r="Z772" s="547"/>
      <c r="AA772" s="547"/>
      <c r="AB772" s="547"/>
      <c r="AC772" s="547"/>
      <c r="AD772" s="548"/>
    </row>
    <row r="773" spans="1:36" ht="15.05" customHeight="1">
      <c r="A773" s="105"/>
      <c r="B773" s="571" t="s">
        <v>96</v>
      </c>
      <c r="C773" s="572"/>
      <c r="D773" s="572"/>
      <c r="E773" s="572"/>
      <c r="F773" s="572"/>
      <c r="G773" s="572"/>
      <c r="H773" s="572"/>
      <c r="I773" s="572"/>
      <c r="J773" s="572"/>
      <c r="K773" s="572"/>
      <c r="L773" s="572"/>
      <c r="M773" s="572"/>
      <c r="N773" s="572"/>
      <c r="O773" s="572"/>
      <c r="P773" s="572"/>
      <c r="Q773" s="572"/>
      <c r="R773" s="572"/>
      <c r="S773" s="572"/>
      <c r="T773" s="572"/>
      <c r="U773" s="572"/>
      <c r="V773" s="572"/>
      <c r="W773" s="572"/>
      <c r="X773" s="572"/>
      <c r="Y773" s="572"/>
      <c r="Z773" s="572"/>
      <c r="AA773" s="572"/>
      <c r="AB773" s="572"/>
      <c r="AC773" s="572"/>
      <c r="AD773" s="573"/>
    </row>
    <row r="774" spans="1:36" ht="36" customHeight="1">
      <c r="A774" s="105"/>
      <c r="B774" s="242"/>
      <c r="C774" s="416" t="s">
        <v>827</v>
      </c>
      <c r="D774" s="416"/>
      <c r="E774" s="416"/>
      <c r="F774" s="416"/>
      <c r="G774" s="416"/>
      <c r="H774" s="416"/>
      <c r="I774" s="416"/>
      <c r="J774" s="416"/>
      <c r="K774" s="416"/>
      <c r="L774" s="416"/>
      <c r="M774" s="416"/>
      <c r="N774" s="416"/>
      <c r="O774" s="416"/>
      <c r="P774" s="416"/>
      <c r="Q774" s="416"/>
      <c r="R774" s="416"/>
      <c r="S774" s="416"/>
      <c r="T774" s="416"/>
      <c r="U774" s="416"/>
      <c r="V774" s="416"/>
      <c r="W774" s="416"/>
      <c r="X774" s="416"/>
      <c r="Y774" s="416"/>
      <c r="Z774" s="416"/>
      <c r="AA774" s="416"/>
      <c r="AB774" s="416"/>
      <c r="AC774" s="416"/>
      <c r="AD774" s="574"/>
    </row>
    <row r="775" spans="1:36" ht="15.05" customHeight="1">
      <c r="A775" s="105"/>
    </row>
    <row r="776" spans="1:36" ht="24.05" customHeight="1">
      <c r="A776" s="186" t="s">
        <v>324</v>
      </c>
      <c r="B776" s="419" t="s">
        <v>266</v>
      </c>
      <c r="C776" s="420"/>
      <c r="D776" s="420"/>
      <c r="E776" s="420"/>
      <c r="F776" s="420"/>
      <c r="G776" s="420"/>
      <c r="H776" s="420"/>
      <c r="I776" s="420"/>
      <c r="J776" s="420"/>
      <c r="K776" s="420"/>
      <c r="L776" s="420"/>
      <c r="M776" s="420"/>
      <c r="N776" s="420"/>
      <c r="O776" s="420"/>
      <c r="P776" s="420"/>
      <c r="Q776" s="420"/>
      <c r="R776" s="420"/>
      <c r="S776" s="420"/>
      <c r="T776" s="420"/>
      <c r="U776" s="420"/>
      <c r="V776" s="420"/>
      <c r="W776" s="420"/>
      <c r="X776" s="420"/>
      <c r="Y776" s="420"/>
      <c r="Z776" s="420"/>
      <c r="AA776" s="420"/>
      <c r="AB776" s="420"/>
      <c r="AC776" s="420"/>
      <c r="AD776" s="420"/>
    </row>
    <row r="777" spans="1:36" ht="24.05" customHeight="1">
      <c r="A777" s="186"/>
      <c r="B777" s="125"/>
      <c r="C777" s="570" t="s">
        <v>267</v>
      </c>
      <c r="D777" s="570"/>
      <c r="E777" s="570"/>
      <c r="F777" s="570"/>
      <c r="G777" s="570"/>
      <c r="H777" s="570"/>
      <c r="I777" s="570"/>
      <c r="J777" s="570"/>
      <c r="K777" s="570"/>
      <c r="L777" s="570"/>
      <c r="M777" s="570"/>
      <c r="N777" s="570"/>
      <c r="O777" s="570"/>
      <c r="P777" s="570"/>
      <c r="Q777" s="570"/>
      <c r="R777" s="570"/>
      <c r="S777" s="570"/>
      <c r="T777" s="570"/>
      <c r="U777" s="570"/>
      <c r="V777" s="570"/>
      <c r="W777" s="570"/>
      <c r="X777" s="570"/>
      <c r="Y777" s="570"/>
      <c r="Z777" s="570"/>
      <c r="AA777" s="570"/>
      <c r="AB777" s="570"/>
      <c r="AC777" s="570"/>
      <c r="AD777" s="570"/>
      <c r="AG777" s="91" t="s">
        <v>936</v>
      </c>
      <c r="AH777" s="92" t="s">
        <v>937</v>
      </c>
      <c r="AI777" s="92" t="s">
        <v>938</v>
      </c>
    </row>
    <row r="778" spans="1:36" ht="36" customHeight="1">
      <c r="A778" s="186"/>
      <c r="B778" s="125"/>
      <c r="C778" s="421" t="s">
        <v>758</v>
      </c>
      <c r="D778" s="421"/>
      <c r="E778" s="421"/>
      <c r="F778" s="421"/>
      <c r="G778" s="421"/>
      <c r="H778" s="421"/>
      <c r="I778" s="421"/>
      <c r="J778" s="421"/>
      <c r="K778" s="421"/>
      <c r="L778" s="421"/>
      <c r="M778" s="421"/>
      <c r="N778" s="421"/>
      <c r="O778" s="421"/>
      <c r="P778" s="421"/>
      <c r="Q778" s="421"/>
      <c r="R778" s="421"/>
      <c r="S778" s="421"/>
      <c r="T778" s="421"/>
      <c r="U778" s="421"/>
      <c r="V778" s="421"/>
      <c r="W778" s="421"/>
      <c r="X778" s="421"/>
      <c r="Y778" s="421"/>
      <c r="Z778" s="421"/>
      <c r="AA778" s="421"/>
      <c r="AB778" s="421"/>
      <c r="AC778" s="421"/>
      <c r="AD778" s="421"/>
      <c r="AG778" s="91">
        <f>COUNTBLANK(C780:H794)</f>
        <v>89</v>
      </c>
      <c r="AH778" s="92">
        <v>89</v>
      </c>
      <c r="AI778" s="92">
        <v>81</v>
      </c>
    </row>
    <row r="779" spans="1:36" ht="15.05" customHeight="1" thickBot="1">
      <c r="A779" s="187"/>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c r="AA779" s="141"/>
      <c r="AB779" s="141"/>
      <c r="AC779" s="141"/>
      <c r="AD779" s="141"/>
      <c r="AG779" s="105" t="s">
        <v>941</v>
      </c>
      <c r="AH779" s="92" t="s">
        <v>942</v>
      </c>
      <c r="AI779" s="92" t="s">
        <v>943</v>
      </c>
      <c r="AJ779" s="92" t="s">
        <v>944</v>
      </c>
    </row>
    <row r="780" spans="1:36" ht="15.05" customHeight="1" thickBot="1">
      <c r="A780" s="187"/>
      <c r="B780" s="141"/>
      <c r="C780" s="553"/>
      <c r="D780" s="554"/>
      <c r="E780" s="554"/>
      <c r="F780" s="555"/>
      <c r="G780" s="192" t="s">
        <v>262</v>
      </c>
      <c r="H780" s="141"/>
      <c r="I780" s="141"/>
      <c r="J780" s="141"/>
      <c r="K780" s="141"/>
      <c r="L780" s="141"/>
      <c r="M780" s="141"/>
      <c r="N780" s="141"/>
      <c r="O780" s="141"/>
      <c r="P780" s="141"/>
      <c r="Q780" s="141"/>
      <c r="R780" s="141"/>
      <c r="S780" s="141"/>
      <c r="T780" s="141"/>
      <c r="U780" s="141"/>
      <c r="V780" s="141"/>
      <c r="W780" s="141"/>
      <c r="X780" s="141"/>
      <c r="Y780" s="141"/>
      <c r="Z780" s="141"/>
      <c r="AA780" s="141"/>
      <c r="AB780" s="141"/>
      <c r="AC780" s="141"/>
      <c r="AD780" s="141"/>
      <c r="AG780" s="101">
        <f>C780</f>
        <v>0</v>
      </c>
      <c r="AH780" s="102">
        <f>COUNTIF(E782:H794,"NS")</f>
        <v>0</v>
      </c>
      <c r="AI780" s="103">
        <f>SUM(E782:H794)</f>
        <v>0</v>
      </c>
      <c r="AJ780" s="104">
        <f>IF(AG778=AH778,0,IF(OR(AND(AG780=0,AH780&gt;0),AND(AG780="NS",AI780&gt;0),AND(AG780="NS",AI780=0,AH780=0)),1,IF(OR(AND(AH780&gt;=2,AI780&lt;AG780),AND(AG780="NS",AI780=0,AH780&gt;0),AG780=AI780),0,1)))</f>
        <v>0</v>
      </c>
    </row>
    <row r="781" spans="1:36" ht="15.05" customHeight="1">
      <c r="A781" s="187"/>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c r="AA781" s="141"/>
      <c r="AB781" s="141"/>
      <c r="AC781" s="141"/>
      <c r="AD781" s="141"/>
    </row>
    <row r="782" spans="1:36" ht="15.05" customHeight="1">
      <c r="A782" s="187"/>
      <c r="B782" s="141"/>
      <c r="C782" s="141"/>
      <c r="D782" s="141"/>
      <c r="E782" s="437"/>
      <c r="F782" s="437"/>
      <c r="G782" s="437"/>
      <c r="H782" s="437"/>
      <c r="I782" s="189" t="s">
        <v>263</v>
      </c>
      <c r="J782" s="141"/>
      <c r="K782" s="141"/>
      <c r="L782" s="141"/>
      <c r="M782" s="141"/>
      <c r="N782" s="141"/>
      <c r="O782" s="141"/>
      <c r="P782" s="141"/>
      <c r="Q782" s="141"/>
      <c r="R782" s="141"/>
      <c r="S782" s="141"/>
      <c r="T782" s="141"/>
      <c r="U782" s="141"/>
      <c r="V782" s="141"/>
      <c r="W782" s="141"/>
      <c r="X782" s="141"/>
      <c r="Y782" s="141"/>
      <c r="Z782" s="141"/>
      <c r="AA782" s="141"/>
      <c r="AB782" s="141"/>
      <c r="AC782" s="141"/>
      <c r="AD782" s="141"/>
    </row>
    <row r="783" spans="1:36" ht="15.05" customHeight="1">
      <c r="A783" s="187"/>
      <c r="B783" s="141"/>
      <c r="C783" s="141"/>
      <c r="D783" s="141"/>
      <c r="E783" s="241"/>
      <c r="F783" s="241"/>
      <c r="G783" s="241"/>
      <c r="H783" s="241"/>
      <c r="I783" s="141"/>
      <c r="J783" s="141"/>
      <c r="K783" s="141"/>
      <c r="L783" s="141"/>
      <c r="M783" s="141"/>
      <c r="N783" s="141"/>
      <c r="O783" s="141"/>
      <c r="P783" s="141"/>
      <c r="Q783" s="141"/>
      <c r="R783" s="141"/>
      <c r="S783" s="141"/>
      <c r="T783" s="141"/>
      <c r="U783" s="141"/>
      <c r="V783" s="141"/>
      <c r="W783" s="141"/>
      <c r="X783" s="141"/>
      <c r="Y783" s="141"/>
      <c r="Z783" s="141"/>
      <c r="AA783" s="141"/>
      <c r="AB783" s="141"/>
      <c r="AC783" s="141"/>
      <c r="AD783" s="141"/>
    </row>
    <row r="784" spans="1:36" ht="15.05" customHeight="1">
      <c r="A784" s="187"/>
      <c r="B784" s="141"/>
      <c r="C784" s="141"/>
      <c r="D784" s="141"/>
      <c r="E784" s="437"/>
      <c r="F784" s="437"/>
      <c r="G784" s="437"/>
      <c r="H784" s="437"/>
      <c r="I784" s="189" t="s">
        <v>264</v>
      </c>
      <c r="J784" s="141"/>
      <c r="K784" s="141"/>
      <c r="L784" s="141"/>
      <c r="M784" s="141"/>
      <c r="N784" s="141"/>
      <c r="O784" s="141"/>
      <c r="P784" s="141"/>
      <c r="Q784" s="141"/>
      <c r="R784" s="141"/>
      <c r="S784" s="141"/>
      <c r="T784" s="141"/>
      <c r="U784" s="141"/>
      <c r="V784" s="141"/>
      <c r="W784" s="141"/>
      <c r="X784" s="141"/>
      <c r="Y784" s="141"/>
      <c r="Z784" s="141"/>
      <c r="AA784" s="141"/>
      <c r="AB784" s="141"/>
      <c r="AC784" s="141"/>
      <c r="AD784" s="141"/>
      <c r="AG784" s="93" t="s">
        <v>969</v>
      </c>
    </row>
    <row r="785" spans="1:33" ht="15.05" customHeight="1">
      <c r="A785" s="187"/>
      <c r="B785" s="141"/>
      <c r="C785" s="141"/>
      <c r="D785" s="141"/>
      <c r="E785" s="241"/>
      <c r="F785" s="241"/>
      <c r="G785" s="241"/>
      <c r="H785" s="241"/>
      <c r="I785" s="141"/>
      <c r="J785" s="141"/>
      <c r="K785" s="141"/>
      <c r="L785" s="141"/>
      <c r="M785" s="141"/>
      <c r="N785" s="141"/>
      <c r="O785" s="141"/>
      <c r="P785" s="141"/>
      <c r="Q785" s="141"/>
      <c r="R785" s="141"/>
      <c r="S785" s="141"/>
      <c r="T785" s="141"/>
      <c r="U785" s="141"/>
      <c r="V785" s="141"/>
      <c r="W785" s="141"/>
      <c r="X785" s="141"/>
      <c r="Y785" s="141"/>
      <c r="Z785" s="141"/>
      <c r="AA785" s="141"/>
      <c r="AB785" s="141"/>
      <c r="AC785" s="141"/>
      <c r="AD785" s="141"/>
      <c r="AG785" s="93">
        <f>IF(AND(C780&lt;&gt;"",C780=0),1,0)</f>
        <v>0</v>
      </c>
    </row>
    <row r="786" spans="1:33" ht="15.05" customHeight="1">
      <c r="A786" s="187"/>
      <c r="B786" s="141"/>
      <c r="C786" s="141"/>
      <c r="D786" s="141"/>
      <c r="E786" s="437"/>
      <c r="F786" s="437"/>
      <c r="G786" s="437"/>
      <c r="H786" s="437"/>
      <c r="I786" s="189" t="s">
        <v>265</v>
      </c>
      <c r="J786" s="141"/>
      <c r="K786" s="141"/>
      <c r="L786" s="141"/>
      <c r="M786" s="141"/>
      <c r="N786" s="141"/>
      <c r="O786" s="141"/>
      <c r="P786" s="141"/>
      <c r="Q786" s="141"/>
      <c r="R786" s="141"/>
      <c r="S786" s="141"/>
      <c r="T786" s="141"/>
      <c r="U786" s="141"/>
      <c r="V786" s="141"/>
      <c r="W786" s="141"/>
      <c r="X786" s="141"/>
      <c r="Y786" s="141"/>
      <c r="Z786" s="141"/>
      <c r="AA786" s="141"/>
      <c r="AB786" s="141"/>
      <c r="AC786" s="141"/>
      <c r="AD786" s="141"/>
    </row>
    <row r="787" spans="1:33" ht="15.05" customHeight="1">
      <c r="A787" s="187"/>
      <c r="B787" s="141"/>
      <c r="C787" s="141"/>
      <c r="D787" s="141"/>
      <c r="E787" s="241"/>
      <c r="F787" s="241"/>
      <c r="G787" s="241"/>
      <c r="H787" s="241"/>
      <c r="I787" s="141"/>
      <c r="J787" s="141"/>
      <c r="K787" s="141"/>
      <c r="L787" s="141"/>
      <c r="M787" s="141"/>
      <c r="N787" s="141"/>
      <c r="O787" s="141"/>
      <c r="P787" s="141"/>
      <c r="Q787" s="141"/>
      <c r="R787" s="141"/>
      <c r="S787" s="141"/>
      <c r="T787" s="141"/>
      <c r="U787" s="141"/>
      <c r="V787" s="141"/>
      <c r="W787" s="141"/>
      <c r="X787" s="141"/>
      <c r="Y787" s="141"/>
      <c r="Z787" s="141"/>
      <c r="AA787" s="141"/>
      <c r="AB787" s="141"/>
      <c r="AC787" s="141"/>
      <c r="AD787" s="141"/>
    </row>
    <row r="788" spans="1:33" ht="15.05" customHeight="1">
      <c r="A788" s="187"/>
      <c r="B788" s="141"/>
      <c r="C788" s="141"/>
      <c r="D788" s="141"/>
      <c r="E788" s="437"/>
      <c r="F788" s="437"/>
      <c r="G788" s="437"/>
      <c r="H788" s="437"/>
      <c r="I788" s="189" t="s">
        <v>829</v>
      </c>
      <c r="J788" s="141"/>
      <c r="K788" s="141"/>
      <c r="L788" s="141"/>
      <c r="M788" s="141"/>
      <c r="N788" s="141"/>
      <c r="O788" s="141"/>
      <c r="P788" s="141"/>
      <c r="Q788" s="141"/>
      <c r="R788" s="141"/>
      <c r="S788" s="141"/>
      <c r="T788" s="141"/>
      <c r="U788" s="141"/>
      <c r="V788" s="141"/>
      <c r="W788" s="141"/>
      <c r="X788" s="141"/>
      <c r="Y788" s="141"/>
      <c r="Z788" s="141"/>
      <c r="AA788" s="141"/>
      <c r="AB788" s="141"/>
      <c r="AC788" s="141"/>
      <c r="AD788" s="141"/>
    </row>
    <row r="789" spans="1:33" ht="15.05" customHeight="1">
      <c r="A789" s="187"/>
      <c r="B789" s="141"/>
      <c r="C789" s="141"/>
      <c r="D789" s="141"/>
      <c r="E789" s="241"/>
      <c r="F789" s="241"/>
      <c r="G789" s="241"/>
      <c r="H789" s="241"/>
      <c r="I789" s="141"/>
      <c r="J789" s="141"/>
      <c r="K789" s="141"/>
      <c r="L789" s="141"/>
      <c r="M789" s="141"/>
      <c r="N789" s="141"/>
      <c r="O789" s="141"/>
      <c r="P789" s="141"/>
      <c r="Q789" s="141"/>
      <c r="R789" s="141"/>
      <c r="S789" s="141"/>
      <c r="T789" s="141"/>
      <c r="U789" s="141"/>
      <c r="V789" s="141"/>
      <c r="W789" s="141"/>
      <c r="X789" s="141"/>
      <c r="Y789" s="141"/>
      <c r="Z789" s="141"/>
      <c r="AA789" s="141"/>
      <c r="AB789" s="141"/>
      <c r="AC789" s="141"/>
      <c r="AD789" s="141"/>
    </row>
    <row r="790" spans="1:33" ht="15.05" customHeight="1">
      <c r="A790" s="187"/>
      <c r="B790" s="141"/>
      <c r="C790" s="141"/>
      <c r="D790" s="141"/>
      <c r="E790" s="437"/>
      <c r="F790" s="437"/>
      <c r="G790" s="437"/>
      <c r="H790" s="437"/>
      <c r="I790" s="189" t="s">
        <v>830</v>
      </c>
      <c r="J790" s="141"/>
      <c r="K790" s="141"/>
      <c r="L790" s="141"/>
      <c r="M790" s="141"/>
      <c r="N790" s="141"/>
      <c r="O790" s="141"/>
      <c r="P790" s="141"/>
      <c r="Q790" s="141"/>
      <c r="R790" s="141"/>
      <c r="S790" s="141"/>
      <c r="T790" s="141"/>
      <c r="U790" s="141"/>
      <c r="V790" s="141"/>
      <c r="W790" s="141"/>
      <c r="X790" s="141"/>
      <c r="Y790" s="141"/>
      <c r="Z790" s="141"/>
      <c r="AA790" s="141"/>
      <c r="AB790" s="141"/>
      <c r="AC790" s="141"/>
      <c r="AD790" s="141"/>
    </row>
    <row r="791" spans="1:33" ht="15.05" customHeight="1">
      <c r="A791" s="187"/>
      <c r="B791" s="141"/>
      <c r="C791" s="141"/>
      <c r="D791" s="141"/>
      <c r="E791" s="241"/>
      <c r="F791" s="241"/>
      <c r="G791" s="241"/>
      <c r="H791" s="241"/>
      <c r="I791" s="141"/>
      <c r="J791" s="141"/>
      <c r="K791" s="141"/>
      <c r="L791" s="141"/>
      <c r="M791" s="141"/>
      <c r="N791" s="141"/>
      <c r="O791" s="141"/>
      <c r="P791" s="141"/>
      <c r="Q791" s="141"/>
      <c r="R791" s="141"/>
      <c r="S791" s="141"/>
      <c r="T791" s="141"/>
      <c r="U791" s="141"/>
      <c r="V791" s="141"/>
      <c r="W791" s="141"/>
      <c r="X791" s="141"/>
      <c r="Y791" s="141"/>
      <c r="Z791" s="141"/>
      <c r="AA791" s="141"/>
      <c r="AB791" s="141"/>
      <c r="AC791" s="141"/>
      <c r="AD791" s="141"/>
    </row>
    <row r="792" spans="1:33" ht="15.05" customHeight="1">
      <c r="A792" s="187"/>
      <c r="B792" s="141"/>
      <c r="C792" s="141"/>
      <c r="D792" s="141"/>
      <c r="E792" s="437"/>
      <c r="F792" s="437"/>
      <c r="G792" s="437"/>
      <c r="H792" s="437"/>
      <c r="I792" s="189" t="s">
        <v>831</v>
      </c>
      <c r="J792" s="141"/>
      <c r="K792" s="141"/>
      <c r="L792" s="141"/>
      <c r="M792" s="141"/>
      <c r="N792" s="141"/>
      <c r="O792" s="141"/>
      <c r="P792" s="141"/>
      <c r="Q792" s="141"/>
      <c r="R792" s="141"/>
      <c r="S792" s="141"/>
      <c r="T792" s="141"/>
      <c r="U792" s="141"/>
      <c r="V792" s="141"/>
      <c r="W792" s="141"/>
      <c r="X792" s="141"/>
      <c r="Y792" s="141"/>
      <c r="Z792" s="141"/>
      <c r="AA792" s="141"/>
      <c r="AB792" s="141"/>
      <c r="AC792" s="141"/>
      <c r="AD792" s="141"/>
    </row>
    <row r="793" spans="1:33" ht="15.05" customHeight="1">
      <c r="A793" s="187"/>
      <c r="B793" s="141"/>
      <c r="C793" s="141"/>
      <c r="D793" s="141"/>
      <c r="E793" s="241"/>
      <c r="F793" s="241"/>
      <c r="G793" s="241"/>
      <c r="H793" s="241"/>
      <c r="I793" s="141"/>
      <c r="J793" s="141"/>
      <c r="K793" s="141"/>
      <c r="L793" s="141"/>
      <c r="M793" s="141"/>
      <c r="N793" s="141"/>
      <c r="O793" s="141"/>
      <c r="P793" s="141"/>
      <c r="Q793" s="141"/>
      <c r="R793" s="141"/>
      <c r="S793" s="141"/>
      <c r="T793" s="141"/>
      <c r="U793" s="141"/>
      <c r="V793" s="141"/>
      <c r="W793" s="141"/>
      <c r="X793" s="141"/>
      <c r="Y793" s="141"/>
      <c r="Z793" s="141"/>
      <c r="AA793" s="141"/>
      <c r="AB793" s="141"/>
      <c r="AC793" s="141"/>
      <c r="AD793" s="141"/>
    </row>
    <row r="794" spans="1:33" ht="15.05" customHeight="1">
      <c r="A794" s="187"/>
      <c r="B794" s="141"/>
      <c r="C794" s="141"/>
      <c r="D794" s="141"/>
      <c r="E794" s="437"/>
      <c r="F794" s="437"/>
      <c r="G794" s="437"/>
      <c r="H794" s="437"/>
      <c r="I794" s="189" t="s">
        <v>832</v>
      </c>
      <c r="J794" s="141"/>
      <c r="K794" s="141"/>
      <c r="L794" s="141"/>
      <c r="M794" s="141"/>
      <c r="N794" s="141"/>
      <c r="O794" s="141"/>
      <c r="P794" s="141"/>
      <c r="Q794" s="141"/>
      <c r="R794" s="141"/>
      <c r="S794" s="141"/>
      <c r="T794" s="141"/>
      <c r="U794" s="141"/>
      <c r="V794" s="141"/>
      <c r="W794" s="141"/>
      <c r="X794" s="141"/>
      <c r="Y794" s="141"/>
      <c r="Z794" s="141"/>
      <c r="AA794" s="141"/>
      <c r="AB794" s="141"/>
      <c r="AC794" s="141"/>
      <c r="AD794" s="141"/>
    </row>
    <row r="795" spans="1:33" ht="15.05" customHeight="1">
      <c r="A795" s="105"/>
    </row>
    <row r="796" spans="1:33" ht="24.05" customHeight="1">
      <c r="A796" s="105"/>
      <c r="C796" s="423" t="s">
        <v>187</v>
      </c>
      <c r="D796" s="423"/>
      <c r="E796" s="423"/>
      <c r="F796" s="423"/>
      <c r="G796" s="423"/>
      <c r="H796" s="423"/>
      <c r="I796" s="423"/>
      <c r="J796" s="423"/>
      <c r="K796" s="423"/>
      <c r="L796" s="423"/>
      <c r="M796" s="423"/>
      <c r="N796" s="423"/>
      <c r="O796" s="423"/>
      <c r="P796" s="423"/>
      <c r="Q796" s="423"/>
      <c r="R796" s="423"/>
      <c r="S796" s="423"/>
      <c r="T796" s="423"/>
      <c r="U796" s="423"/>
      <c r="V796" s="423"/>
      <c r="W796" s="423"/>
      <c r="X796" s="423"/>
      <c r="Y796" s="423"/>
      <c r="Z796" s="423"/>
      <c r="AA796" s="423"/>
      <c r="AB796" s="423"/>
      <c r="AC796" s="423"/>
      <c r="AD796" s="423"/>
    </row>
    <row r="797" spans="1:33" ht="60.05" customHeight="1">
      <c r="A797" s="105"/>
      <c r="C797" s="424"/>
      <c r="D797" s="424"/>
      <c r="E797" s="424"/>
      <c r="F797" s="424"/>
      <c r="G797" s="424"/>
      <c r="H797" s="424"/>
      <c r="I797" s="424"/>
      <c r="J797" s="424"/>
      <c r="K797" s="424"/>
      <c r="L797" s="424"/>
      <c r="M797" s="424"/>
      <c r="N797" s="424"/>
      <c r="O797" s="424"/>
      <c r="P797" s="424"/>
      <c r="Q797" s="424"/>
      <c r="R797" s="424"/>
      <c r="S797" s="424"/>
      <c r="T797" s="424"/>
      <c r="U797" s="424"/>
      <c r="V797" s="424"/>
      <c r="W797" s="424"/>
      <c r="X797" s="424"/>
      <c r="Y797" s="424"/>
      <c r="Z797" s="424"/>
      <c r="AA797" s="424"/>
      <c r="AB797" s="424"/>
      <c r="AC797" s="424"/>
      <c r="AD797" s="424"/>
    </row>
    <row r="798" spans="1:33">
      <c r="A798" s="105"/>
      <c r="C798" s="190"/>
      <c r="D798" s="190"/>
      <c r="E798" s="190"/>
      <c r="F798" s="190"/>
      <c r="G798" s="190"/>
      <c r="H798" s="190"/>
      <c r="I798" s="190"/>
      <c r="J798" s="190"/>
      <c r="K798" s="190"/>
      <c r="L798" s="190"/>
      <c r="M798" s="190"/>
      <c r="N798" s="190"/>
      <c r="O798" s="190"/>
      <c r="P798" s="190"/>
      <c r="Q798" s="190"/>
      <c r="R798" s="190"/>
      <c r="S798" s="190"/>
      <c r="T798" s="190"/>
      <c r="U798" s="190"/>
      <c r="V798" s="190"/>
      <c r="W798" s="190"/>
      <c r="X798" s="190"/>
      <c r="Y798" s="190"/>
      <c r="Z798" s="190"/>
      <c r="AA798" s="190"/>
      <c r="AB798" s="190"/>
      <c r="AC798" s="190"/>
      <c r="AD798" s="190"/>
    </row>
    <row r="799" spans="1:33">
      <c r="A799" s="105"/>
      <c r="B799" s="366" t="str">
        <f>IF(AJ780=0,"","Error: verificar sumas por columna.")</f>
        <v/>
      </c>
      <c r="C799" s="366"/>
      <c r="D799" s="366"/>
      <c r="E799" s="366"/>
      <c r="F799" s="366"/>
      <c r="G799" s="366"/>
      <c r="H799" s="366"/>
      <c r="I799" s="366"/>
      <c r="J799" s="366"/>
      <c r="K799" s="366"/>
      <c r="L799" s="366"/>
      <c r="M799" s="366"/>
      <c r="N799" s="366"/>
      <c r="O799" s="366"/>
      <c r="P799" s="366"/>
      <c r="Q799" s="366"/>
      <c r="R799" s="366"/>
      <c r="S799" s="366"/>
      <c r="T799" s="366"/>
      <c r="U799" s="366"/>
      <c r="V799" s="366"/>
      <c r="W799" s="366"/>
      <c r="X799" s="366"/>
      <c r="Y799" s="366"/>
      <c r="Z799" s="366"/>
      <c r="AA799" s="366"/>
      <c r="AB799" s="366"/>
      <c r="AC799" s="366"/>
      <c r="AD799" s="366"/>
    </row>
    <row r="800" spans="1:33">
      <c r="A800" s="105"/>
      <c r="B800" s="366" t="str">
        <f>IF(AG785=0,"","Error: justificar por qué no hay vehículos en funcionamiento.")</f>
        <v/>
      </c>
      <c r="C800" s="366"/>
      <c r="D800" s="366"/>
      <c r="E800" s="366"/>
      <c r="F800" s="366"/>
      <c r="G800" s="366"/>
      <c r="H800" s="366"/>
      <c r="I800" s="366"/>
      <c r="J800" s="366"/>
      <c r="K800" s="366"/>
      <c r="L800" s="366"/>
      <c r="M800" s="366"/>
      <c r="N800" s="366"/>
      <c r="O800" s="366"/>
      <c r="P800" s="366"/>
      <c r="Q800" s="366"/>
      <c r="R800" s="366"/>
      <c r="S800" s="366"/>
      <c r="T800" s="366"/>
      <c r="U800" s="366"/>
      <c r="V800" s="366"/>
      <c r="W800" s="366"/>
      <c r="X800" s="366"/>
      <c r="Y800" s="366"/>
      <c r="Z800" s="366"/>
      <c r="AA800" s="366"/>
      <c r="AB800" s="366"/>
      <c r="AC800" s="366"/>
      <c r="AD800" s="366"/>
    </row>
    <row r="801" spans="1:45">
      <c r="A801" s="105"/>
      <c r="B801" s="367" t="str">
        <f>IF(OR(AG778=AH778,AG778=AI778),"","Error: debe completar toda la información requerida.")</f>
        <v/>
      </c>
      <c r="C801" s="367"/>
      <c r="D801" s="367"/>
      <c r="E801" s="367"/>
      <c r="F801" s="367"/>
      <c r="G801" s="367"/>
      <c r="H801" s="367"/>
      <c r="I801" s="367"/>
      <c r="J801" s="367"/>
      <c r="K801" s="367"/>
      <c r="L801" s="367"/>
      <c r="M801" s="367"/>
      <c r="N801" s="367"/>
      <c r="O801" s="367"/>
      <c r="P801" s="367"/>
      <c r="Q801" s="367"/>
      <c r="R801" s="367"/>
      <c r="S801" s="367"/>
      <c r="T801" s="367"/>
      <c r="U801" s="367"/>
      <c r="V801" s="367"/>
      <c r="W801" s="367"/>
      <c r="X801" s="367"/>
      <c r="Y801" s="367"/>
      <c r="Z801" s="367"/>
      <c r="AA801" s="367"/>
      <c r="AB801" s="367"/>
      <c r="AC801" s="367"/>
      <c r="AD801" s="367"/>
    </row>
    <row r="802" spans="1:45">
      <c r="A802" s="105"/>
      <c r="C802" s="190"/>
      <c r="D802" s="190"/>
      <c r="E802" s="190"/>
      <c r="F802" s="190"/>
      <c r="G802" s="190"/>
      <c r="H802" s="190"/>
      <c r="I802" s="190"/>
      <c r="J802" s="190"/>
      <c r="K802" s="190"/>
      <c r="L802" s="190"/>
      <c r="M802" s="190"/>
      <c r="N802" s="190"/>
      <c r="O802" s="190"/>
      <c r="P802" s="190"/>
      <c r="Q802" s="190"/>
      <c r="R802" s="190"/>
      <c r="S802" s="190"/>
      <c r="T802" s="190"/>
      <c r="U802" s="190"/>
      <c r="V802" s="190"/>
      <c r="W802" s="190"/>
      <c r="X802" s="190"/>
      <c r="Y802" s="190"/>
      <c r="Z802" s="190"/>
      <c r="AA802" s="190"/>
      <c r="AB802" s="190"/>
      <c r="AC802" s="190"/>
      <c r="AD802" s="190"/>
    </row>
    <row r="803" spans="1:45" ht="15.05" customHeight="1" thickBot="1">
      <c r="A803" s="105"/>
      <c r="C803" s="190"/>
      <c r="D803" s="190"/>
      <c r="E803" s="190"/>
      <c r="F803" s="190"/>
      <c r="G803" s="190"/>
      <c r="H803" s="190"/>
      <c r="I803" s="190"/>
      <c r="J803" s="190"/>
      <c r="K803" s="190"/>
      <c r="L803" s="190"/>
      <c r="M803" s="190"/>
      <c r="N803" s="190"/>
      <c r="O803" s="190"/>
      <c r="P803" s="190"/>
      <c r="Q803" s="190"/>
      <c r="R803" s="190"/>
      <c r="S803" s="190"/>
      <c r="T803" s="190"/>
      <c r="U803" s="190"/>
      <c r="V803" s="190"/>
      <c r="W803" s="190"/>
      <c r="X803" s="190"/>
      <c r="Y803" s="190"/>
      <c r="Z803" s="190"/>
      <c r="AA803" s="190"/>
      <c r="AB803" s="190"/>
      <c r="AC803" s="190"/>
      <c r="AD803" s="190"/>
    </row>
    <row r="804" spans="1:45" ht="15.05" customHeight="1" thickBot="1">
      <c r="A804" s="105"/>
      <c r="B804" s="546" t="s">
        <v>386</v>
      </c>
      <c r="C804" s="547"/>
      <c r="D804" s="547"/>
      <c r="E804" s="547"/>
      <c r="F804" s="547"/>
      <c r="G804" s="547"/>
      <c r="H804" s="547"/>
      <c r="I804" s="547"/>
      <c r="J804" s="547"/>
      <c r="K804" s="547"/>
      <c r="L804" s="547"/>
      <c r="M804" s="547"/>
      <c r="N804" s="547"/>
      <c r="O804" s="547"/>
      <c r="P804" s="547"/>
      <c r="Q804" s="547"/>
      <c r="R804" s="547"/>
      <c r="S804" s="547"/>
      <c r="T804" s="547"/>
      <c r="U804" s="547"/>
      <c r="V804" s="547"/>
      <c r="W804" s="547"/>
      <c r="X804" s="547"/>
      <c r="Y804" s="547"/>
      <c r="Z804" s="547"/>
      <c r="AA804" s="547"/>
      <c r="AB804" s="547"/>
      <c r="AC804" s="547"/>
      <c r="AD804" s="548"/>
    </row>
    <row r="805" spans="1:45" ht="15.05" customHeight="1">
      <c r="A805" s="105"/>
    </row>
    <row r="806" spans="1:45" ht="36" customHeight="1">
      <c r="A806" s="186" t="s">
        <v>328</v>
      </c>
      <c r="B806" s="420" t="s">
        <v>276</v>
      </c>
      <c r="C806" s="420"/>
      <c r="D806" s="420"/>
      <c r="E806" s="420"/>
      <c r="F806" s="420"/>
      <c r="G806" s="420"/>
      <c r="H806" s="420"/>
      <c r="I806" s="420"/>
      <c r="J806" s="420"/>
      <c r="K806" s="420"/>
      <c r="L806" s="420"/>
      <c r="M806" s="420"/>
      <c r="N806" s="420"/>
      <c r="O806" s="420"/>
      <c r="P806" s="420"/>
      <c r="Q806" s="420"/>
      <c r="R806" s="420"/>
      <c r="S806" s="420"/>
      <c r="T806" s="420"/>
      <c r="U806" s="420"/>
      <c r="V806" s="420"/>
      <c r="W806" s="420"/>
      <c r="X806" s="420"/>
      <c r="Y806" s="420"/>
      <c r="Z806" s="420"/>
      <c r="AA806" s="420"/>
      <c r="AB806" s="420"/>
      <c r="AC806" s="420"/>
      <c r="AD806" s="420"/>
    </row>
    <row r="807" spans="1:45" ht="24.05" customHeight="1">
      <c r="A807" s="187"/>
      <c r="B807" s="141"/>
      <c r="C807" s="421" t="s">
        <v>277</v>
      </c>
      <c r="D807" s="421"/>
      <c r="E807" s="421"/>
      <c r="F807" s="421"/>
      <c r="G807" s="421"/>
      <c r="H807" s="421"/>
      <c r="I807" s="421"/>
      <c r="J807" s="421"/>
      <c r="K807" s="421"/>
      <c r="L807" s="421"/>
      <c r="M807" s="421"/>
      <c r="N807" s="421"/>
      <c r="O807" s="421"/>
      <c r="P807" s="421"/>
      <c r="Q807" s="421"/>
      <c r="R807" s="421"/>
      <c r="S807" s="421"/>
      <c r="T807" s="421"/>
      <c r="U807" s="421"/>
      <c r="V807" s="421"/>
      <c r="W807" s="421"/>
      <c r="X807" s="421"/>
      <c r="Y807" s="421"/>
      <c r="Z807" s="421"/>
      <c r="AA807" s="421"/>
      <c r="AB807" s="421"/>
      <c r="AC807" s="421"/>
      <c r="AD807" s="421"/>
    </row>
    <row r="808" spans="1:45" ht="24.05" customHeight="1">
      <c r="A808" s="187"/>
      <c r="B808" s="141"/>
      <c r="C808" s="421" t="s">
        <v>269</v>
      </c>
      <c r="D808" s="421"/>
      <c r="E808" s="421"/>
      <c r="F808" s="421"/>
      <c r="G808" s="421"/>
      <c r="H808" s="421"/>
      <c r="I808" s="421"/>
      <c r="J808" s="421"/>
      <c r="K808" s="421"/>
      <c r="L808" s="421"/>
      <c r="M808" s="421"/>
      <c r="N808" s="421"/>
      <c r="O808" s="421"/>
      <c r="P808" s="421"/>
      <c r="Q808" s="421"/>
      <c r="R808" s="421"/>
      <c r="S808" s="421"/>
      <c r="T808" s="421"/>
      <c r="U808" s="421"/>
      <c r="V808" s="421"/>
      <c r="W808" s="421"/>
      <c r="X808" s="421"/>
      <c r="Y808" s="421"/>
      <c r="Z808" s="421"/>
      <c r="AA808" s="421"/>
      <c r="AB808" s="421"/>
      <c r="AC808" s="421"/>
      <c r="AD808" s="421"/>
    </row>
    <row r="809" spans="1:45" ht="36" customHeight="1">
      <c r="A809" s="187"/>
      <c r="B809" s="141"/>
      <c r="C809" s="421" t="s">
        <v>759</v>
      </c>
      <c r="D809" s="421"/>
      <c r="E809" s="421"/>
      <c r="F809" s="421"/>
      <c r="G809" s="421"/>
      <c r="H809" s="421"/>
      <c r="I809" s="421"/>
      <c r="J809" s="421"/>
      <c r="K809" s="421"/>
      <c r="L809" s="421"/>
      <c r="M809" s="421"/>
      <c r="N809" s="421"/>
      <c r="O809" s="421"/>
      <c r="P809" s="421"/>
      <c r="Q809" s="421"/>
      <c r="R809" s="421"/>
      <c r="S809" s="421"/>
      <c r="T809" s="421"/>
      <c r="U809" s="421"/>
      <c r="V809" s="421"/>
      <c r="W809" s="421"/>
      <c r="X809" s="421"/>
      <c r="Y809" s="421"/>
      <c r="Z809" s="421"/>
      <c r="AA809" s="421"/>
      <c r="AB809" s="421"/>
      <c r="AC809" s="421"/>
      <c r="AD809" s="421"/>
    </row>
    <row r="810" spans="1:45" ht="36" customHeight="1">
      <c r="A810" s="187"/>
      <c r="B810" s="141"/>
      <c r="C810" s="421" t="s">
        <v>760</v>
      </c>
      <c r="D810" s="421"/>
      <c r="E810" s="421"/>
      <c r="F810" s="421"/>
      <c r="G810" s="421"/>
      <c r="H810" s="421"/>
      <c r="I810" s="421"/>
      <c r="J810" s="421"/>
      <c r="K810" s="421"/>
      <c r="L810" s="421"/>
      <c r="M810" s="421"/>
      <c r="N810" s="421"/>
      <c r="O810" s="421"/>
      <c r="P810" s="421"/>
      <c r="Q810" s="421"/>
      <c r="R810" s="421"/>
      <c r="S810" s="421"/>
      <c r="T810" s="421"/>
      <c r="U810" s="421"/>
      <c r="V810" s="421"/>
      <c r="W810" s="421"/>
      <c r="X810" s="421"/>
      <c r="Y810" s="421"/>
      <c r="Z810" s="421"/>
      <c r="AA810" s="421"/>
      <c r="AB810" s="421"/>
      <c r="AC810" s="421"/>
      <c r="AD810" s="421"/>
    </row>
    <row r="811" spans="1:45" ht="15.05" customHeight="1">
      <c r="A811" s="187"/>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c r="AA811" s="141"/>
      <c r="AB811" s="141"/>
      <c r="AC811" s="141"/>
      <c r="AD811" s="141"/>
      <c r="AG811" s="91" t="s">
        <v>936</v>
      </c>
      <c r="AH811" s="92" t="s">
        <v>937</v>
      </c>
      <c r="AI811" s="92" t="s">
        <v>938</v>
      </c>
    </row>
    <row r="812" spans="1:45" ht="15.05" customHeight="1">
      <c r="A812" s="187"/>
      <c r="B812" s="141"/>
      <c r="C812" s="369" t="s">
        <v>270</v>
      </c>
      <c r="D812" s="369"/>
      <c r="E812" s="369"/>
      <c r="F812" s="369"/>
      <c r="G812" s="369"/>
      <c r="H812" s="369"/>
      <c r="I812" s="369"/>
      <c r="J812" s="369"/>
      <c r="K812" s="369"/>
      <c r="L812" s="369"/>
      <c r="M812" s="369"/>
      <c r="N812" s="369"/>
      <c r="O812" s="369"/>
      <c r="P812" s="369"/>
      <c r="Q812" s="369" t="s">
        <v>271</v>
      </c>
      <c r="R812" s="369"/>
      <c r="S812" s="369"/>
      <c r="T812" s="369"/>
      <c r="U812" s="369"/>
      <c r="V812" s="369"/>
      <c r="W812" s="369"/>
      <c r="X812" s="369"/>
      <c r="Y812" s="369"/>
      <c r="Z812" s="369"/>
      <c r="AA812" s="369"/>
      <c r="AB812" s="369"/>
      <c r="AC812" s="369"/>
      <c r="AD812" s="369"/>
      <c r="AG812" s="91">
        <f>COUNTBLANK(C814:AD814)</f>
        <v>28</v>
      </c>
      <c r="AH812" s="92">
        <v>28</v>
      </c>
      <c r="AI812" s="92">
        <v>22</v>
      </c>
    </row>
    <row r="813" spans="1:45" ht="15.05" customHeight="1">
      <c r="A813" s="187"/>
      <c r="B813" s="141"/>
      <c r="C813" s="460" t="s">
        <v>101</v>
      </c>
      <c r="D813" s="461"/>
      <c r="E813" s="461"/>
      <c r="F813" s="461"/>
      <c r="G813" s="461"/>
      <c r="H813" s="462"/>
      <c r="I813" s="439" t="s">
        <v>272</v>
      </c>
      <c r="J813" s="439"/>
      <c r="K813" s="439"/>
      <c r="L813" s="439"/>
      <c r="M813" s="439" t="s">
        <v>273</v>
      </c>
      <c r="N813" s="439"/>
      <c r="O813" s="439"/>
      <c r="P813" s="439"/>
      <c r="Q813" s="460" t="s">
        <v>101</v>
      </c>
      <c r="R813" s="461"/>
      <c r="S813" s="461"/>
      <c r="T813" s="461"/>
      <c r="U813" s="461"/>
      <c r="V813" s="462"/>
      <c r="W813" s="439" t="s">
        <v>274</v>
      </c>
      <c r="X813" s="439"/>
      <c r="Y813" s="439"/>
      <c r="Z813" s="439"/>
      <c r="AA813" s="439" t="s">
        <v>275</v>
      </c>
      <c r="AB813" s="439"/>
      <c r="AC813" s="439"/>
      <c r="AD813" s="439"/>
      <c r="AG813" s="94" t="s">
        <v>941</v>
      </c>
      <c r="AH813" s="95" t="s">
        <v>942</v>
      </c>
      <c r="AI813" s="95" t="s">
        <v>943</v>
      </c>
      <c r="AJ813" s="95" t="s">
        <v>944</v>
      </c>
      <c r="AK813" s="94" t="s">
        <v>941</v>
      </c>
      <c r="AL813" s="95" t="s">
        <v>942</v>
      </c>
      <c r="AM813" s="95" t="s">
        <v>943</v>
      </c>
      <c r="AN813" s="95" t="s">
        <v>944</v>
      </c>
      <c r="AP813" s="93" t="s">
        <v>970</v>
      </c>
      <c r="AS813" s="93" t="s">
        <v>971</v>
      </c>
    </row>
    <row r="814" spans="1:45" ht="15.05" customHeight="1">
      <c r="A814" s="187"/>
      <c r="B814" s="141"/>
      <c r="C814" s="437"/>
      <c r="D814" s="437"/>
      <c r="E814" s="437"/>
      <c r="F814" s="437"/>
      <c r="G814" s="437"/>
      <c r="H814" s="437"/>
      <c r="I814" s="437"/>
      <c r="J814" s="437"/>
      <c r="K814" s="437"/>
      <c r="L814" s="437"/>
      <c r="M814" s="437"/>
      <c r="N814" s="437"/>
      <c r="O814" s="437"/>
      <c r="P814" s="437"/>
      <c r="Q814" s="437"/>
      <c r="R814" s="437"/>
      <c r="S814" s="437"/>
      <c r="T814" s="437"/>
      <c r="U814" s="437"/>
      <c r="V814" s="437"/>
      <c r="W814" s="437"/>
      <c r="X814" s="437"/>
      <c r="Y814" s="437"/>
      <c r="Z814" s="437"/>
      <c r="AA814" s="437"/>
      <c r="AB814" s="437"/>
      <c r="AC814" s="437"/>
      <c r="AD814" s="437"/>
      <c r="AG814" s="93">
        <f>C814</f>
        <v>0</v>
      </c>
      <c r="AH814" s="92">
        <f>IF(COUNTIF(I814:P814,"NA")=2,"NA",SUM(I814:P814))</f>
        <v>0</v>
      </c>
      <c r="AI814" s="92">
        <f>COUNTIF(I814:P814, "NS")</f>
        <v>0</v>
      </c>
      <c r="AJ814" s="92">
        <f>IF(AG812 = AH812, 0, IF(OR(AND(AG814 = 0, AI814 &gt; 0), AND(AG814 = "NS", AH814 &gt; 0), AND(AG814 = "NS", AI814 = 0, AH814 =0), AND(AG814="NA", AH814&lt;&gt;"NA")), 1, IF(OR(AND(AG814 &gt; 0, AI814 = 2), AND(AG814 = "NS", AI814 = 2), AND(AG814 = "NS", AH814 = 0, AI814 &gt; 0), AG814 = AH814), 0, 1)))</f>
        <v>0</v>
      </c>
      <c r="AK814" s="93">
        <f>Q814</f>
        <v>0</v>
      </c>
      <c r="AL814" s="92">
        <f>IF(COUNTIF(W814:AD814,"NA")=2,"NA",SUM(W814:AD814))</f>
        <v>0</v>
      </c>
      <c r="AM814" s="92">
        <f>COUNTIF(W814:AD814, "NS")</f>
        <v>0</v>
      </c>
      <c r="AN814" s="92">
        <f>IF(AG812 = AH812, 0, IF(OR(AND(AK814 = 0, AM814 &gt; 0), AND(AK814 = "NS", AL814 &gt; 0), AND(AK814 = "NS", AM814 = 0, AL814 =0), AND(AK814="NA", AL814&lt;&gt;"NA")), 1, IF(OR(AND(AK814 &gt; 0, AM814 = 2), AND(AK814 = "NS", AM814 = 2), AND(AK814 = "NS", AL814 = 0, AM814 &gt; 0), AK814 = AL814), 0, 1)))</f>
        <v>0</v>
      </c>
      <c r="AP814" s="93">
        <f>IF(AND(COUNTA(C814:AD814)&lt;&gt;0,SUM(C814:AD814)=0),1,0)</f>
        <v>0</v>
      </c>
      <c r="AS814" s="93">
        <f>IF(AG812=AH812,0,IF(OR(AND(C814=0,Q814&lt;&gt;0),AND(C814&lt;&gt;0,Q814=0)),1,0))</f>
        <v>0</v>
      </c>
    </row>
    <row r="815" spans="1:45" ht="15.05" customHeight="1">
      <c r="A815" s="105"/>
      <c r="AJ815" s="94">
        <f>SUM(AJ814,AN814)</f>
        <v>0</v>
      </c>
    </row>
    <row r="816" spans="1:45" ht="24.05" customHeight="1">
      <c r="A816" s="105"/>
      <c r="C816" s="423" t="s">
        <v>187</v>
      </c>
      <c r="D816" s="423"/>
      <c r="E816" s="423"/>
      <c r="F816" s="423"/>
      <c r="G816" s="423"/>
      <c r="H816" s="423"/>
      <c r="I816" s="423"/>
      <c r="J816" s="423"/>
      <c r="K816" s="423"/>
      <c r="L816" s="423"/>
      <c r="M816" s="423"/>
      <c r="N816" s="423"/>
      <c r="O816" s="423"/>
      <c r="P816" s="423"/>
      <c r="Q816" s="423"/>
      <c r="R816" s="423"/>
      <c r="S816" s="423"/>
      <c r="T816" s="423"/>
      <c r="U816" s="423"/>
      <c r="V816" s="423"/>
      <c r="W816" s="423"/>
      <c r="X816" s="423"/>
      <c r="Y816" s="423"/>
      <c r="Z816" s="423"/>
      <c r="AA816" s="423"/>
      <c r="AB816" s="423"/>
      <c r="AC816" s="423"/>
      <c r="AD816" s="423"/>
    </row>
    <row r="817" spans="1:30" ht="60.05" customHeight="1">
      <c r="A817" s="105"/>
      <c r="C817" s="424"/>
      <c r="D817" s="424"/>
      <c r="E817" s="424"/>
      <c r="F817" s="424"/>
      <c r="G817" s="424"/>
      <c r="H817" s="424"/>
      <c r="I817" s="424"/>
      <c r="J817" s="424"/>
      <c r="K817" s="424"/>
      <c r="L817" s="424"/>
      <c r="M817" s="424"/>
      <c r="N817" s="424"/>
      <c r="O817" s="424"/>
      <c r="P817" s="424"/>
      <c r="Q817" s="424"/>
      <c r="R817" s="424"/>
      <c r="S817" s="424"/>
      <c r="T817" s="424"/>
      <c r="U817" s="424"/>
      <c r="V817" s="424"/>
      <c r="W817" s="424"/>
      <c r="X817" s="424"/>
      <c r="Y817" s="424"/>
      <c r="Z817" s="424"/>
      <c r="AA817" s="424"/>
      <c r="AB817" s="424"/>
      <c r="AC817" s="424"/>
      <c r="AD817" s="424"/>
    </row>
    <row r="818" spans="1:30">
      <c r="A818" s="105"/>
      <c r="C818" s="190"/>
      <c r="D818" s="190"/>
      <c r="E818" s="190"/>
      <c r="F818" s="190"/>
      <c r="G818" s="190"/>
      <c r="H818" s="190"/>
      <c r="I818" s="190"/>
      <c r="J818" s="190"/>
      <c r="K818" s="190"/>
      <c r="L818" s="190"/>
      <c r="M818" s="190"/>
      <c r="N818" s="190"/>
      <c r="O818" s="190"/>
      <c r="P818" s="190"/>
      <c r="Q818" s="190"/>
      <c r="R818" s="190"/>
      <c r="S818" s="190"/>
      <c r="T818" s="190"/>
      <c r="U818" s="190"/>
      <c r="V818" s="190"/>
      <c r="W818" s="190"/>
      <c r="X818" s="190"/>
      <c r="Y818" s="190"/>
      <c r="Z818" s="190"/>
      <c r="AA818" s="190"/>
      <c r="AB818" s="190"/>
      <c r="AC818" s="190"/>
      <c r="AD818" s="190"/>
    </row>
    <row r="819" spans="1:30">
      <c r="A819" s="105"/>
      <c r="B819" s="366" t="str">
        <f>IF(AJ815=0,"","Error: verificar sumas por fila.")</f>
        <v/>
      </c>
      <c r="C819" s="366"/>
      <c r="D819" s="366"/>
      <c r="E819" s="366"/>
      <c r="F819" s="366"/>
      <c r="G819" s="366"/>
      <c r="H819" s="366"/>
      <c r="I819" s="366"/>
      <c r="J819" s="366"/>
      <c r="K819" s="366"/>
      <c r="L819" s="366"/>
      <c r="M819" s="366"/>
      <c r="N819" s="366"/>
      <c r="O819" s="366"/>
      <c r="P819" s="366"/>
      <c r="Q819" s="366"/>
      <c r="R819" s="366"/>
      <c r="S819" s="366"/>
      <c r="T819" s="366"/>
      <c r="U819" s="366"/>
      <c r="V819" s="366"/>
      <c r="W819" s="366"/>
      <c r="X819" s="366"/>
      <c r="Y819" s="366"/>
      <c r="Z819" s="366"/>
      <c r="AA819" s="366"/>
      <c r="AB819" s="366"/>
      <c r="AC819" s="366"/>
      <c r="AD819" s="366"/>
    </row>
    <row r="820" spans="1:30">
      <c r="A820" s="105"/>
      <c r="B820" s="366" t="str">
        <f>IF(AS814=0,"","Error: verificar relación de existencia entre líneas y aparatos telefónicos.")</f>
        <v/>
      </c>
      <c r="C820" s="366"/>
      <c r="D820" s="366"/>
      <c r="E820" s="366"/>
      <c r="F820" s="366"/>
      <c r="G820" s="366"/>
      <c r="H820" s="366"/>
      <c r="I820" s="366"/>
      <c r="J820" s="366"/>
      <c r="K820" s="366"/>
      <c r="L820" s="366"/>
      <c r="M820" s="366"/>
      <c r="N820" s="366"/>
      <c r="O820" s="366"/>
      <c r="P820" s="366"/>
      <c r="Q820" s="366"/>
      <c r="R820" s="366"/>
      <c r="S820" s="366"/>
      <c r="T820" s="366"/>
      <c r="U820" s="366"/>
      <c r="V820" s="366"/>
      <c r="W820" s="366"/>
      <c r="X820" s="366"/>
      <c r="Y820" s="366"/>
      <c r="Z820" s="366"/>
      <c r="AA820" s="366"/>
      <c r="AB820" s="366"/>
      <c r="AC820" s="366"/>
      <c r="AD820" s="366"/>
    </row>
    <row r="821" spans="1:30">
      <c r="A821" s="105"/>
      <c r="B821" s="366" t="str">
        <f>IF(AP814=0,"","Error: justificar por qué no hay ni líneas ni aparatos telefónicos.")</f>
        <v/>
      </c>
      <c r="C821" s="366"/>
      <c r="D821" s="366"/>
      <c r="E821" s="366"/>
      <c r="F821" s="366"/>
      <c r="G821" s="366"/>
      <c r="H821" s="366"/>
      <c r="I821" s="366"/>
      <c r="J821" s="366"/>
      <c r="K821" s="366"/>
      <c r="L821" s="366"/>
      <c r="M821" s="366"/>
      <c r="N821" s="366"/>
      <c r="O821" s="366"/>
      <c r="P821" s="366"/>
      <c r="Q821" s="366"/>
      <c r="R821" s="366"/>
      <c r="S821" s="366"/>
      <c r="T821" s="366"/>
      <c r="U821" s="366"/>
      <c r="V821" s="366"/>
      <c r="W821" s="366"/>
      <c r="X821" s="366"/>
      <c r="Y821" s="366"/>
      <c r="Z821" s="366"/>
      <c r="AA821" s="366"/>
      <c r="AB821" s="366"/>
      <c r="AC821" s="366"/>
      <c r="AD821" s="366"/>
    </row>
    <row r="822" spans="1:30">
      <c r="A822" s="105"/>
      <c r="B822" s="367" t="str">
        <f>IF(OR(AG812=AH812,AG812=AI812),"","Error: debe completar toda la información requerida.")</f>
        <v/>
      </c>
      <c r="C822" s="367"/>
      <c r="D822" s="367"/>
      <c r="E822" s="367"/>
      <c r="F822" s="367"/>
      <c r="G822" s="367"/>
      <c r="H822" s="367"/>
      <c r="I822" s="367"/>
      <c r="J822" s="367"/>
      <c r="K822" s="367"/>
      <c r="L822" s="367"/>
      <c r="M822" s="367"/>
      <c r="N822" s="367"/>
      <c r="O822" s="367"/>
      <c r="P822" s="367"/>
      <c r="Q822" s="367"/>
      <c r="R822" s="367"/>
      <c r="S822" s="367"/>
      <c r="T822" s="367"/>
      <c r="U822" s="367"/>
      <c r="V822" s="367"/>
      <c r="W822" s="367"/>
      <c r="X822" s="367"/>
      <c r="Y822" s="367"/>
      <c r="Z822" s="367"/>
      <c r="AA822" s="367"/>
      <c r="AB822" s="367"/>
      <c r="AC822" s="367"/>
      <c r="AD822" s="367"/>
    </row>
    <row r="823" spans="1:30" ht="15.05" customHeight="1" thickBot="1">
      <c r="A823" s="105"/>
      <c r="C823" s="190"/>
      <c r="D823" s="190"/>
      <c r="E823" s="190"/>
      <c r="F823" s="190"/>
      <c r="G823" s="190"/>
      <c r="H823" s="190"/>
      <c r="I823" s="190"/>
      <c r="J823" s="190"/>
      <c r="K823" s="190"/>
      <c r="L823" s="190"/>
      <c r="M823" s="190"/>
      <c r="N823" s="190"/>
      <c r="O823" s="190"/>
      <c r="P823" s="190"/>
      <c r="Q823" s="190"/>
      <c r="R823" s="190"/>
      <c r="S823" s="190"/>
      <c r="T823" s="190"/>
      <c r="U823" s="190"/>
      <c r="V823" s="190"/>
      <c r="W823" s="190"/>
      <c r="X823" s="190"/>
      <c r="Y823" s="190"/>
      <c r="Z823" s="190"/>
      <c r="AA823" s="190"/>
      <c r="AB823" s="190"/>
      <c r="AC823" s="190"/>
      <c r="AD823" s="190"/>
    </row>
    <row r="824" spans="1:30" ht="15.05" customHeight="1" thickBot="1">
      <c r="A824" s="105"/>
      <c r="B824" s="546" t="s">
        <v>387</v>
      </c>
      <c r="C824" s="547"/>
      <c r="D824" s="547"/>
      <c r="E824" s="547"/>
      <c r="F824" s="547"/>
      <c r="G824" s="547"/>
      <c r="H824" s="547"/>
      <c r="I824" s="547"/>
      <c r="J824" s="547"/>
      <c r="K824" s="547"/>
      <c r="L824" s="547"/>
      <c r="M824" s="547"/>
      <c r="N824" s="547"/>
      <c r="O824" s="547"/>
      <c r="P824" s="547"/>
      <c r="Q824" s="547"/>
      <c r="R824" s="547"/>
      <c r="S824" s="547"/>
      <c r="T824" s="547"/>
      <c r="U824" s="547"/>
      <c r="V824" s="547"/>
      <c r="W824" s="547"/>
      <c r="X824" s="547"/>
      <c r="Y824" s="547"/>
      <c r="Z824" s="547"/>
      <c r="AA824" s="547"/>
      <c r="AB824" s="547"/>
      <c r="AC824" s="547"/>
      <c r="AD824" s="548"/>
    </row>
    <row r="825" spans="1:30" ht="15.05" customHeight="1">
      <c r="A825" s="105"/>
      <c r="B825" s="564" t="s">
        <v>96</v>
      </c>
      <c r="C825" s="565"/>
      <c r="D825" s="565"/>
      <c r="E825" s="565"/>
      <c r="F825" s="565"/>
      <c r="G825" s="565"/>
      <c r="H825" s="565"/>
      <c r="I825" s="565"/>
      <c r="J825" s="565"/>
      <c r="K825" s="565"/>
      <c r="L825" s="565"/>
      <c r="M825" s="565"/>
      <c r="N825" s="565"/>
      <c r="O825" s="565"/>
      <c r="P825" s="565"/>
      <c r="Q825" s="565"/>
      <c r="R825" s="565"/>
      <c r="S825" s="565"/>
      <c r="T825" s="565"/>
      <c r="U825" s="565"/>
      <c r="V825" s="565"/>
      <c r="W825" s="565"/>
      <c r="X825" s="565"/>
      <c r="Y825" s="565"/>
      <c r="Z825" s="565"/>
      <c r="AA825" s="565"/>
      <c r="AB825" s="565"/>
      <c r="AC825" s="565"/>
      <c r="AD825" s="566"/>
    </row>
    <row r="826" spans="1:30" ht="36" customHeight="1">
      <c r="A826" s="105"/>
      <c r="B826" s="243"/>
      <c r="C826" s="567" t="s">
        <v>278</v>
      </c>
      <c r="D826" s="568"/>
      <c r="E826" s="568"/>
      <c r="F826" s="568"/>
      <c r="G826" s="568"/>
      <c r="H826" s="568"/>
      <c r="I826" s="568"/>
      <c r="J826" s="568"/>
      <c r="K826" s="568"/>
      <c r="L826" s="568"/>
      <c r="M826" s="568"/>
      <c r="N826" s="568"/>
      <c r="O826" s="568"/>
      <c r="P826" s="568"/>
      <c r="Q826" s="568"/>
      <c r="R826" s="568"/>
      <c r="S826" s="568"/>
      <c r="T826" s="568"/>
      <c r="U826" s="568"/>
      <c r="V826" s="568"/>
      <c r="W826" s="568"/>
      <c r="X826" s="568"/>
      <c r="Y826" s="568"/>
      <c r="Z826" s="568"/>
      <c r="AA826" s="568"/>
      <c r="AB826" s="568"/>
      <c r="AC826" s="568"/>
      <c r="AD826" s="569"/>
    </row>
    <row r="827" spans="1:30" ht="36" customHeight="1">
      <c r="A827" s="105"/>
      <c r="B827" s="231"/>
      <c r="C827" s="522" t="s">
        <v>723</v>
      </c>
      <c r="D827" s="523"/>
      <c r="E827" s="523"/>
      <c r="F827" s="523"/>
      <c r="G827" s="523"/>
      <c r="H827" s="523"/>
      <c r="I827" s="523"/>
      <c r="J827" s="523"/>
      <c r="K827" s="523"/>
      <c r="L827" s="523"/>
      <c r="M827" s="523"/>
      <c r="N827" s="523"/>
      <c r="O827" s="523"/>
      <c r="P827" s="523"/>
      <c r="Q827" s="523"/>
      <c r="R827" s="523"/>
      <c r="S827" s="523"/>
      <c r="T827" s="523"/>
      <c r="U827" s="523"/>
      <c r="V827" s="523"/>
      <c r="W827" s="523"/>
      <c r="X827" s="523"/>
      <c r="Y827" s="523"/>
      <c r="Z827" s="523"/>
      <c r="AA827" s="523"/>
      <c r="AB827" s="523"/>
      <c r="AC827" s="523"/>
      <c r="AD827" s="524"/>
    </row>
    <row r="828" spans="1:30" ht="15.05" customHeight="1">
      <c r="A828" s="105"/>
    </row>
    <row r="829" spans="1:30" ht="47.95" customHeight="1">
      <c r="A829" s="186" t="s">
        <v>346</v>
      </c>
      <c r="B829" s="419" t="s">
        <v>725</v>
      </c>
      <c r="C829" s="419"/>
      <c r="D829" s="419"/>
      <c r="E829" s="419"/>
      <c r="F829" s="419"/>
      <c r="G829" s="419"/>
      <c r="H829" s="419"/>
      <c r="I829" s="419"/>
      <c r="J829" s="419"/>
      <c r="K829" s="419"/>
      <c r="L829" s="419"/>
      <c r="M829" s="419"/>
      <c r="N829" s="419"/>
      <c r="O829" s="419"/>
      <c r="P829" s="419"/>
      <c r="Q829" s="419"/>
      <c r="R829" s="419"/>
      <c r="S829" s="419"/>
      <c r="T829" s="419"/>
      <c r="U829" s="419"/>
      <c r="V829" s="419"/>
      <c r="W829" s="419"/>
      <c r="X829" s="419"/>
      <c r="Y829" s="419"/>
      <c r="Z829" s="419"/>
      <c r="AA829" s="419"/>
      <c r="AB829" s="419"/>
      <c r="AC829" s="419"/>
      <c r="AD829" s="419"/>
    </row>
    <row r="830" spans="1:30" ht="24.05" customHeight="1">
      <c r="A830" s="187"/>
      <c r="B830" s="141"/>
      <c r="C830" s="421" t="s">
        <v>289</v>
      </c>
      <c r="D830" s="421"/>
      <c r="E830" s="421"/>
      <c r="F830" s="421"/>
      <c r="G830" s="421"/>
      <c r="H830" s="421"/>
      <c r="I830" s="421"/>
      <c r="J830" s="421"/>
      <c r="K830" s="421"/>
      <c r="L830" s="421"/>
      <c r="M830" s="421"/>
      <c r="N830" s="421"/>
      <c r="O830" s="421"/>
      <c r="P830" s="421"/>
      <c r="Q830" s="421"/>
      <c r="R830" s="421"/>
      <c r="S830" s="421"/>
      <c r="T830" s="421"/>
      <c r="U830" s="421"/>
      <c r="V830" s="421"/>
      <c r="W830" s="421"/>
      <c r="X830" s="421"/>
      <c r="Y830" s="421"/>
      <c r="Z830" s="421"/>
      <c r="AA830" s="421"/>
      <c r="AB830" s="421"/>
      <c r="AC830" s="421"/>
      <c r="AD830" s="421"/>
    </row>
    <row r="831" spans="1:30" ht="36" customHeight="1">
      <c r="A831" s="187"/>
      <c r="B831" s="141"/>
      <c r="C831" s="421" t="s">
        <v>761</v>
      </c>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row>
    <row r="832" spans="1:30" ht="36" customHeight="1">
      <c r="A832" s="187"/>
      <c r="B832" s="141"/>
      <c r="C832" s="421" t="s">
        <v>762</v>
      </c>
      <c r="D832" s="421"/>
      <c r="E832" s="421"/>
      <c r="F832" s="421"/>
      <c r="G832" s="421"/>
      <c r="H832" s="421"/>
      <c r="I832" s="421"/>
      <c r="J832" s="421"/>
      <c r="K832" s="421"/>
      <c r="L832" s="421"/>
      <c r="M832" s="421"/>
      <c r="N832" s="421"/>
      <c r="O832" s="421"/>
      <c r="P832" s="421"/>
      <c r="Q832" s="421"/>
      <c r="R832" s="421"/>
      <c r="S832" s="421"/>
      <c r="T832" s="421"/>
      <c r="U832" s="421"/>
      <c r="V832" s="421"/>
      <c r="W832" s="421"/>
      <c r="X832" s="421"/>
      <c r="Y832" s="421"/>
      <c r="Z832" s="421"/>
      <c r="AA832" s="421"/>
      <c r="AB832" s="421"/>
      <c r="AC832" s="421"/>
      <c r="AD832" s="421"/>
    </row>
    <row r="833" spans="1:42" ht="24.05" customHeight="1">
      <c r="A833" s="187"/>
      <c r="B833" s="141"/>
      <c r="C833" s="421" t="s">
        <v>763</v>
      </c>
      <c r="D833" s="421"/>
      <c r="E833" s="421"/>
      <c r="F833" s="421"/>
      <c r="G833" s="421"/>
      <c r="H833" s="421"/>
      <c r="I833" s="421"/>
      <c r="J833" s="421"/>
      <c r="K833" s="421"/>
      <c r="L833" s="421"/>
      <c r="M833" s="421"/>
      <c r="N833" s="421"/>
      <c r="O833" s="421"/>
      <c r="P833" s="421"/>
      <c r="Q833" s="421"/>
      <c r="R833" s="421"/>
      <c r="S833" s="421"/>
      <c r="T833" s="421"/>
      <c r="U833" s="421"/>
      <c r="V833" s="421"/>
      <c r="W833" s="421"/>
      <c r="X833" s="421"/>
      <c r="Y833" s="421"/>
      <c r="Z833" s="421"/>
      <c r="AA833" s="421"/>
      <c r="AB833" s="421"/>
      <c r="AC833" s="421"/>
      <c r="AD833" s="421"/>
    </row>
    <row r="834" spans="1:42" ht="24.05" customHeight="1">
      <c r="A834" s="187"/>
      <c r="B834" s="141"/>
      <c r="C834" s="421" t="s">
        <v>764</v>
      </c>
      <c r="D834" s="421"/>
      <c r="E834" s="421"/>
      <c r="F834" s="421"/>
      <c r="G834" s="421"/>
      <c r="H834" s="421"/>
      <c r="I834" s="421"/>
      <c r="J834" s="421"/>
      <c r="K834" s="421"/>
      <c r="L834" s="421"/>
      <c r="M834" s="421"/>
      <c r="N834" s="421"/>
      <c r="O834" s="421"/>
      <c r="P834" s="421"/>
      <c r="Q834" s="421"/>
      <c r="R834" s="421"/>
      <c r="S834" s="421"/>
      <c r="T834" s="421"/>
      <c r="U834" s="421"/>
      <c r="V834" s="421"/>
      <c r="W834" s="421"/>
      <c r="X834" s="421"/>
      <c r="Y834" s="421"/>
      <c r="Z834" s="421"/>
      <c r="AA834" s="421"/>
      <c r="AB834" s="421"/>
      <c r="AC834" s="421"/>
      <c r="AD834" s="421"/>
    </row>
    <row r="835" spans="1:42" ht="24.05" customHeight="1">
      <c r="A835" s="187"/>
      <c r="B835" s="141"/>
      <c r="C835" s="421" t="s">
        <v>765</v>
      </c>
      <c r="D835" s="421"/>
      <c r="E835" s="421"/>
      <c r="F835" s="421"/>
      <c r="G835" s="421"/>
      <c r="H835" s="421"/>
      <c r="I835" s="421"/>
      <c r="J835" s="421"/>
      <c r="K835" s="421"/>
      <c r="L835" s="421"/>
      <c r="M835" s="421"/>
      <c r="N835" s="421"/>
      <c r="O835" s="421"/>
      <c r="P835" s="421"/>
      <c r="Q835" s="421"/>
      <c r="R835" s="421"/>
      <c r="S835" s="421"/>
      <c r="T835" s="421"/>
      <c r="U835" s="421"/>
      <c r="V835" s="421"/>
      <c r="W835" s="421"/>
      <c r="X835" s="421"/>
      <c r="Y835" s="421"/>
      <c r="Z835" s="421"/>
      <c r="AA835" s="421"/>
      <c r="AB835" s="421"/>
      <c r="AC835" s="421"/>
      <c r="AD835" s="421"/>
    </row>
    <row r="836" spans="1:42" ht="24.05" customHeight="1">
      <c r="A836" s="187"/>
      <c r="B836" s="141"/>
      <c r="C836" s="421" t="s">
        <v>766</v>
      </c>
      <c r="D836" s="421"/>
      <c r="E836" s="421"/>
      <c r="F836" s="421"/>
      <c r="G836" s="421"/>
      <c r="H836" s="421"/>
      <c r="I836" s="421"/>
      <c r="J836" s="421"/>
      <c r="K836" s="421"/>
      <c r="L836" s="421"/>
      <c r="M836" s="421"/>
      <c r="N836" s="421"/>
      <c r="O836" s="421"/>
      <c r="P836" s="421"/>
      <c r="Q836" s="421"/>
      <c r="R836" s="421"/>
      <c r="S836" s="421"/>
      <c r="T836" s="421"/>
      <c r="U836" s="421"/>
      <c r="V836" s="421"/>
      <c r="W836" s="421"/>
      <c r="X836" s="421"/>
      <c r="Y836" s="421"/>
      <c r="Z836" s="421"/>
      <c r="AA836" s="421"/>
      <c r="AB836" s="421"/>
      <c r="AC836" s="421"/>
      <c r="AD836" s="421"/>
    </row>
    <row r="837" spans="1:42" ht="15.05" customHeight="1">
      <c r="A837" s="187"/>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c r="AA837" s="141"/>
      <c r="AB837" s="141"/>
      <c r="AC837" s="141"/>
      <c r="AD837" s="141"/>
      <c r="AG837" s="91" t="s">
        <v>936</v>
      </c>
      <c r="AH837" s="92" t="s">
        <v>937</v>
      </c>
      <c r="AI837" s="92" t="s">
        <v>938</v>
      </c>
    </row>
    <row r="838" spans="1:42" ht="15.05" customHeight="1">
      <c r="A838" s="187"/>
      <c r="B838" s="141"/>
      <c r="C838" s="369" t="s">
        <v>280</v>
      </c>
      <c r="D838" s="369"/>
      <c r="E838" s="369"/>
      <c r="F838" s="369"/>
      <c r="G838" s="369"/>
      <c r="H838" s="369"/>
      <c r="I838" s="369"/>
      <c r="J838" s="369"/>
      <c r="K838" s="369"/>
      <c r="L838" s="369" t="s">
        <v>281</v>
      </c>
      <c r="M838" s="369"/>
      <c r="N838" s="369"/>
      <c r="O838" s="369"/>
      <c r="P838" s="369"/>
      <c r="Q838" s="369"/>
      <c r="R838" s="369"/>
      <c r="S838" s="369"/>
      <c r="T838" s="369"/>
      <c r="U838" s="525" t="s">
        <v>282</v>
      </c>
      <c r="V838" s="525"/>
      <c r="W838" s="525" t="s">
        <v>283</v>
      </c>
      <c r="X838" s="525"/>
      <c r="Y838" s="537" t="s">
        <v>284</v>
      </c>
      <c r="Z838" s="538"/>
      <c r="AA838" s="457" t="s">
        <v>724</v>
      </c>
      <c r="AB838" s="458"/>
      <c r="AC838" s="458"/>
      <c r="AD838" s="459"/>
      <c r="AG838" s="91">
        <f>COUNTBLANK(C840:AD840)</f>
        <v>28</v>
      </c>
      <c r="AH838" s="92">
        <v>28</v>
      </c>
      <c r="AI838" s="92">
        <v>18</v>
      </c>
    </row>
    <row r="839" spans="1:42" ht="60.05" customHeight="1">
      <c r="A839" s="187"/>
      <c r="B839" s="141"/>
      <c r="C839" s="460" t="s">
        <v>101</v>
      </c>
      <c r="D839" s="461"/>
      <c r="E839" s="462"/>
      <c r="F839" s="439" t="s">
        <v>285</v>
      </c>
      <c r="G839" s="439"/>
      <c r="H839" s="439"/>
      <c r="I839" s="439" t="s">
        <v>286</v>
      </c>
      <c r="J839" s="439"/>
      <c r="K839" s="439"/>
      <c r="L839" s="460" t="s">
        <v>101</v>
      </c>
      <c r="M839" s="461"/>
      <c r="N839" s="462"/>
      <c r="O839" s="439" t="s">
        <v>287</v>
      </c>
      <c r="P839" s="439"/>
      <c r="Q839" s="439"/>
      <c r="R839" s="439" t="s">
        <v>288</v>
      </c>
      <c r="S839" s="439"/>
      <c r="T839" s="439"/>
      <c r="U839" s="525"/>
      <c r="V839" s="525"/>
      <c r="W839" s="525"/>
      <c r="X839" s="525"/>
      <c r="Y839" s="541"/>
      <c r="Z839" s="542"/>
      <c r="AA839" s="460"/>
      <c r="AB839" s="461"/>
      <c r="AC839" s="461"/>
      <c r="AD839" s="462"/>
      <c r="AG839" s="94" t="s">
        <v>941</v>
      </c>
      <c r="AH839" s="95" t="s">
        <v>942</v>
      </c>
      <c r="AI839" s="95" t="s">
        <v>943</v>
      </c>
      <c r="AJ839" s="95" t="s">
        <v>944</v>
      </c>
      <c r="AK839" s="94" t="s">
        <v>941</v>
      </c>
      <c r="AL839" s="95" t="s">
        <v>942</v>
      </c>
      <c r="AM839" s="95" t="s">
        <v>943</v>
      </c>
      <c r="AN839" s="95" t="s">
        <v>944</v>
      </c>
      <c r="AP839" s="93" t="s">
        <v>972</v>
      </c>
    </row>
    <row r="840" spans="1:42" ht="15.05" customHeight="1">
      <c r="A840" s="187"/>
      <c r="B840" s="141"/>
      <c r="C840" s="437"/>
      <c r="D840" s="437"/>
      <c r="E840" s="437"/>
      <c r="F840" s="437"/>
      <c r="G840" s="437"/>
      <c r="H840" s="437"/>
      <c r="I840" s="437"/>
      <c r="J840" s="437"/>
      <c r="K840" s="437"/>
      <c r="L840" s="437"/>
      <c r="M840" s="437"/>
      <c r="N840" s="437"/>
      <c r="O840" s="437"/>
      <c r="P840" s="437"/>
      <c r="Q840" s="437"/>
      <c r="R840" s="437"/>
      <c r="S840" s="437"/>
      <c r="T840" s="437"/>
      <c r="U840" s="293"/>
      <c r="V840" s="294"/>
      <c r="W840" s="293"/>
      <c r="X840" s="294"/>
      <c r="Y840" s="293"/>
      <c r="Z840" s="294"/>
      <c r="AA840" s="453"/>
      <c r="AB840" s="453"/>
      <c r="AC840" s="453"/>
      <c r="AD840" s="453"/>
      <c r="AG840" s="93">
        <f>C840</f>
        <v>0</v>
      </c>
      <c r="AH840" s="92">
        <f>IF(COUNTIF(F840:K840,"NA")=2,"NA",SUM(F840:K840))</f>
        <v>0</v>
      </c>
      <c r="AI840" s="92">
        <f>COUNTIF(F840:K840, "NS")</f>
        <v>0</v>
      </c>
      <c r="AJ840" s="92">
        <f>IF(AG838 = AH838, 0, IF(OR(AND(AG840 = 0, AI840 &gt; 0), AND(AG840 = "NS", AH840 &gt; 0), AND(AG840 = "NS", AI840 = 0, AH840 =0), AND(AG840="NA", AH840&lt;&gt;"NA")), 1, IF(OR(AND(AG840 &gt; 0, AI840 = 2), AND(AG840 = "NS", AI840 = 2), AND(AG840 = "NS", AH840 = 0, AI840 &gt; 0), AG840 = AH840), 0, 1)))</f>
        <v>0</v>
      </c>
      <c r="AK840" s="93">
        <f>L840</f>
        <v>0</v>
      </c>
      <c r="AL840" s="92">
        <f>IF(COUNTIF(O840:T840,"NA")=2,"NA",SUM(O840:T840))</f>
        <v>0</v>
      </c>
      <c r="AM840" s="92">
        <f>COUNTIF(O840:T840, "NS")</f>
        <v>0</v>
      </c>
      <c r="AN840" s="92">
        <f>IF(AG838 = AH838, 0, IF(OR(AND(AK840 = 0, AM840 &gt; 0), AND(AK840 = "NS", AL840 &gt; 0), AND(AK840 = "NS", AM840 = 0, AL840 =0), AND(AK840="NA", AL840&lt;&gt;"NA")), 1, IF(OR(AND(AK840 &gt; 0, AM840 = 2), AND(AK840 = "NS", AM840 = 2), AND(AK840 = "NS", AL840 = 0, AM840 &gt; 0), AK840 = AL840), 0, 1)))</f>
        <v>0</v>
      </c>
      <c r="AP840" s="93">
        <f>IF(AND(COUNTA(C840:Z840)&lt;&gt;0,SUM(C840:Z840)=0),1,0)</f>
        <v>0</v>
      </c>
    </row>
    <row r="841" spans="1:42" ht="15.05" customHeight="1">
      <c r="A841" s="105"/>
      <c r="AJ841" s="94">
        <f>SUM(AJ840,AN840)</f>
        <v>0</v>
      </c>
    </row>
    <row r="842" spans="1:42" ht="24.05" customHeight="1">
      <c r="A842" s="105"/>
      <c r="C842" s="423" t="s">
        <v>187</v>
      </c>
      <c r="D842" s="423"/>
      <c r="E842" s="423"/>
      <c r="F842" s="423"/>
      <c r="G842" s="423"/>
      <c r="H842" s="423"/>
      <c r="I842" s="423"/>
      <c r="J842" s="423"/>
      <c r="K842" s="423"/>
      <c r="L842" s="423"/>
      <c r="M842" s="423"/>
      <c r="N842" s="423"/>
      <c r="O842" s="423"/>
      <c r="P842" s="423"/>
      <c r="Q842" s="423"/>
      <c r="R842" s="423"/>
      <c r="S842" s="423"/>
      <c r="T842" s="423"/>
      <c r="U842" s="423"/>
      <c r="V842" s="423"/>
      <c r="W842" s="423"/>
      <c r="X842" s="423"/>
      <c r="Y842" s="423"/>
      <c r="Z842" s="423"/>
      <c r="AA842" s="423"/>
      <c r="AB842" s="423"/>
      <c r="AC842" s="423"/>
      <c r="AD842" s="423"/>
    </row>
    <row r="843" spans="1:42" ht="60.05" customHeight="1">
      <c r="A843" s="105"/>
      <c r="C843" s="424"/>
      <c r="D843" s="424"/>
      <c r="E843" s="424"/>
      <c r="F843" s="424"/>
      <c r="G843" s="424"/>
      <c r="H843" s="424"/>
      <c r="I843" s="424"/>
      <c r="J843" s="424"/>
      <c r="K843" s="424"/>
      <c r="L843" s="424"/>
      <c r="M843" s="424"/>
      <c r="N843" s="424"/>
      <c r="O843" s="424"/>
      <c r="P843" s="424"/>
      <c r="Q843" s="424"/>
      <c r="R843" s="424"/>
      <c r="S843" s="424"/>
      <c r="T843" s="424"/>
      <c r="U843" s="424"/>
      <c r="V843" s="424"/>
      <c r="W843" s="424"/>
      <c r="X843" s="424"/>
      <c r="Y843" s="424"/>
      <c r="Z843" s="424"/>
      <c r="AA843" s="424"/>
      <c r="AB843" s="424"/>
      <c r="AC843" s="424"/>
      <c r="AD843" s="424"/>
    </row>
    <row r="844" spans="1:42">
      <c r="A844" s="105"/>
      <c r="C844" s="190"/>
      <c r="D844" s="190"/>
      <c r="E844" s="190"/>
      <c r="F844" s="190"/>
      <c r="G844" s="190"/>
      <c r="H844" s="190"/>
      <c r="I844" s="190"/>
      <c r="J844" s="190"/>
      <c r="K844" s="190"/>
      <c r="L844" s="190"/>
      <c r="M844" s="190"/>
      <c r="N844" s="190"/>
      <c r="O844" s="190"/>
      <c r="P844" s="190"/>
      <c r="Q844" s="190"/>
      <c r="R844" s="190"/>
      <c r="S844" s="190"/>
      <c r="T844" s="190"/>
      <c r="U844" s="190"/>
      <c r="V844" s="190"/>
      <c r="W844" s="190"/>
      <c r="X844" s="190"/>
      <c r="Y844" s="190"/>
      <c r="Z844" s="190"/>
      <c r="AA844" s="190"/>
      <c r="AB844" s="190"/>
      <c r="AC844" s="190"/>
      <c r="AD844" s="190"/>
    </row>
    <row r="845" spans="1:42">
      <c r="A845" s="105"/>
      <c r="B845" s="366" t="str">
        <f>IF(AJ841=0,"","Error: verificar sumas por fila.")</f>
        <v/>
      </c>
      <c r="C845" s="366"/>
      <c r="D845" s="366"/>
      <c r="E845" s="366"/>
      <c r="F845" s="366"/>
      <c r="G845" s="366"/>
      <c r="H845" s="366"/>
      <c r="I845" s="366"/>
      <c r="J845" s="366"/>
      <c r="K845" s="366"/>
      <c r="L845" s="366"/>
      <c r="M845" s="366"/>
      <c r="N845" s="366"/>
      <c r="O845" s="366"/>
      <c r="P845" s="366"/>
      <c r="Q845" s="366"/>
      <c r="R845" s="366"/>
      <c r="S845" s="366"/>
      <c r="T845" s="366"/>
      <c r="U845" s="366"/>
      <c r="V845" s="366"/>
      <c r="W845" s="366"/>
      <c r="X845" s="366"/>
      <c r="Y845" s="366"/>
      <c r="Z845" s="366"/>
      <c r="AA845" s="366"/>
      <c r="AB845" s="366"/>
      <c r="AC845" s="366"/>
      <c r="AD845" s="366"/>
    </row>
    <row r="846" spans="1:42">
      <c r="A846" s="105"/>
      <c r="B846" s="366" t="str">
        <f>IF(AP840=0,"","Error: justificar por qué no hay equipos de cómputo en funcionamiento.")</f>
        <v/>
      </c>
      <c r="C846" s="366"/>
      <c r="D846" s="366"/>
      <c r="E846" s="366"/>
      <c r="F846" s="366"/>
      <c r="G846" s="366"/>
      <c r="H846" s="366"/>
      <c r="I846" s="366"/>
      <c r="J846" s="366"/>
      <c r="K846" s="366"/>
      <c r="L846" s="366"/>
      <c r="M846" s="366"/>
      <c r="N846" s="366"/>
      <c r="O846" s="366"/>
      <c r="P846" s="366"/>
      <c r="Q846" s="366"/>
      <c r="R846" s="366"/>
      <c r="S846" s="366"/>
      <c r="T846" s="366"/>
      <c r="U846" s="366"/>
      <c r="V846" s="366"/>
      <c r="W846" s="366"/>
      <c r="X846" s="366"/>
      <c r="Y846" s="366"/>
      <c r="Z846" s="366"/>
      <c r="AA846" s="366"/>
      <c r="AB846" s="366"/>
      <c r="AC846" s="366"/>
      <c r="AD846" s="366"/>
    </row>
    <row r="847" spans="1:42">
      <c r="A847" s="105"/>
      <c r="B847" s="367" t="str">
        <f>IF(OR(AG838=AH838,AG838=AI838),"","Error: debe completar toda la información requerida.")</f>
        <v/>
      </c>
      <c r="C847" s="367"/>
      <c r="D847" s="367"/>
      <c r="E847" s="367"/>
      <c r="F847" s="367"/>
      <c r="G847" s="367"/>
      <c r="H847" s="367"/>
      <c r="I847" s="367"/>
      <c r="J847" s="367"/>
      <c r="K847" s="367"/>
      <c r="L847" s="367"/>
      <c r="M847" s="367"/>
      <c r="N847" s="367"/>
      <c r="O847" s="367"/>
      <c r="P847" s="367"/>
      <c r="Q847" s="367"/>
      <c r="R847" s="367"/>
      <c r="S847" s="367"/>
      <c r="T847" s="367"/>
      <c r="U847" s="367"/>
      <c r="V847" s="367"/>
      <c r="W847" s="367"/>
      <c r="X847" s="367"/>
      <c r="Y847" s="367"/>
      <c r="Z847" s="367"/>
      <c r="AA847" s="367"/>
      <c r="AB847" s="367"/>
      <c r="AC847" s="367"/>
      <c r="AD847" s="367"/>
    </row>
    <row r="848" spans="1:42">
      <c r="A848" s="105"/>
    </row>
    <row r="849" spans="1:39">
      <c r="A849" s="105"/>
      <c r="C849" s="190"/>
      <c r="D849" s="190"/>
      <c r="E849" s="190"/>
      <c r="F849" s="190"/>
      <c r="G849" s="190"/>
      <c r="H849" s="190"/>
      <c r="I849" s="190"/>
      <c r="J849" s="190"/>
      <c r="K849" s="190"/>
      <c r="L849" s="190"/>
      <c r="M849" s="190"/>
      <c r="N849" s="190"/>
      <c r="O849" s="190"/>
      <c r="P849" s="190"/>
      <c r="Q849" s="190"/>
      <c r="R849" s="190"/>
      <c r="S849" s="190"/>
      <c r="T849" s="190"/>
      <c r="U849" s="190"/>
      <c r="V849" s="190"/>
      <c r="W849" s="190"/>
      <c r="X849" s="190"/>
      <c r="Y849" s="190"/>
      <c r="Z849" s="190"/>
      <c r="AA849" s="190"/>
      <c r="AB849" s="190"/>
      <c r="AC849" s="190"/>
      <c r="AD849" s="190"/>
    </row>
    <row r="850" spans="1:39" ht="36" customHeight="1">
      <c r="A850" s="186" t="s">
        <v>352</v>
      </c>
      <c r="B850" s="419" t="s">
        <v>851</v>
      </c>
      <c r="C850" s="419"/>
      <c r="D850" s="419"/>
      <c r="E850" s="419"/>
      <c r="F850" s="419"/>
      <c r="G850" s="419"/>
      <c r="H850" s="419"/>
      <c r="I850" s="419"/>
      <c r="J850" s="419"/>
      <c r="K850" s="419"/>
      <c r="L850" s="419"/>
      <c r="M850" s="419"/>
      <c r="N850" s="419"/>
      <c r="O850" s="419"/>
      <c r="P850" s="419"/>
      <c r="Q850" s="419"/>
      <c r="R850" s="419"/>
      <c r="S850" s="419"/>
      <c r="T850" s="419"/>
      <c r="U850" s="419"/>
      <c r="V850" s="419"/>
      <c r="W850" s="419"/>
      <c r="X850" s="419"/>
      <c r="Y850" s="419"/>
      <c r="Z850" s="419"/>
      <c r="AA850" s="419"/>
      <c r="AB850" s="419"/>
      <c r="AC850" s="419"/>
      <c r="AD850" s="419"/>
    </row>
    <row r="851" spans="1:39" ht="24.05" customHeight="1">
      <c r="A851" s="105"/>
      <c r="C851" s="389" t="s">
        <v>742</v>
      </c>
      <c r="D851" s="389"/>
      <c r="E851" s="389"/>
      <c r="F851" s="389"/>
      <c r="G851" s="389"/>
      <c r="H851" s="389"/>
      <c r="I851" s="389"/>
      <c r="J851" s="389"/>
      <c r="K851" s="389"/>
      <c r="L851" s="389"/>
      <c r="M851" s="389"/>
      <c r="N851" s="389"/>
      <c r="O851" s="389"/>
      <c r="P851" s="389"/>
      <c r="Q851" s="389"/>
      <c r="R851" s="389"/>
      <c r="S851" s="389"/>
      <c r="T851" s="389"/>
      <c r="U851" s="389"/>
      <c r="V851" s="389"/>
      <c r="W851" s="389"/>
      <c r="X851" s="389"/>
      <c r="Y851" s="389"/>
      <c r="Z851" s="389"/>
      <c r="AA851" s="389"/>
      <c r="AB851" s="389"/>
      <c r="AC851" s="389"/>
      <c r="AD851" s="389"/>
    </row>
    <row r="852" spans="1:39" ht="36" customHeight="1">
      <c r="A852" s="105"/>
      <c r="C852" s="388" t="s">
        <v>852</v>
      </c>
      <c r="D852" s="388"/>
      <c r="E852" s="388"/>
      <c r="F852" s="388"/>
      <c r="G852" s="388"/>
      <c r="H852" s="388"/>
      <c r="I852" s="388"/>
      <c r="J852" s="388"/>
      <c r="K852" s="388"/>
      <c r="L852" s="388"/>
      <c r="M852" s="388"/>
      <c r="N852" s="388"/>
      <c r="O852" s="388"/>
      <c r="P852" s="388"/>
      <c r="Q852" s="388"/>
      <c r="R852" s="388"/>
      <c r="S852" s="388"/>
      <c r="T852" s="388"/>
      <c r="U852" s="388"/>
      <c r="V852" s="388"/>
      <c r="W852" s="388"/>
      <c r="X852" s="388"/>
      <c r="Y852" s="388"/>
      <c r="Z852" s="388"/>
      <c r="AA852" s="388"/>
      <c r="AB852" s="388"/>
      <c r="AC852" s="388"/>
      <c r="AD852" s="388"/>
    </row>
    <row r="853" spans="1:39" ht="24.05" customHeight="1">
      <c r="A853" s="105"/>
      <c r="C853" s="425" t="s">
        <v>853</v>
      </c>
      <c r="D853" s="425"/>
      <c r="E853" s="425"/>
      <c r="F853" s="425"/>
      <c r="G853" s="425"/>
      <c r="H853" s="425"/>
      <c r="I853" s="425"/>
      <c r="J853" s="425"/>
      <c r="K853" s="425"/>
      <c r="L853" s="425"/>
      <c r="M853" s="425"/>
      <c r="N853" s="425"/>
      <c r="O853" s="425"/>
      <c r="P853" s="425"/>
      <c r="Q853" s="425"/>
      <c r="R853" s="425"/>
      <c r="S853" s="425"/>
      <c r="T853" s="425"/>
      <c r="U853" s="425"/>
      <c r="V853" s="425"/>
      <c r="W853" s="425"/>
      <c r="X853" s="425"/>
      <c r="Y853" s="425"/>
      <c r="Z853" s="425"/>
      <c r="AA853" s="425"/>
      <c r="AB853" s="425"/>
      <c r="AC853" s="425"/>
      <c r="AD853" s="425"/>
    </row>
    <row r="854" spans="1:39" ht="24.05" customHeight="1">
      <c r="A854" s="105"/>
      <c r="C854" s="425" t="s">
        <v>854</v>
      </c>
      <c r="D854" s="425"/>
      <c r="E854" s="425"/>
      <c r="F854" s="425"/>
      <c r="G854" s="425"/>
      <c r="H854" s="425"/>
      <c r="I854" s="425"/>
      <c r="J854" s="425"/>
      <c r="K854" s="425"/>
      <c r="L854" s="425"/>
      <c r="M854" s="425"/>
      <c r="N854" s="425"/>
      <c r="O854" s="425"/>
      <c r="P854" s="425"/>
      <c r="Q854" s="425"/>
      <c r="R854" s="425"/>
      <c r="S854" s="425"/>
      <c r="T854" s="425"/>
      <c r="U854" s="425"/>
      <c r="V854" s="425"/>
      <c r="W854" s="425"/>
      <c r="X854" s="425"/>
      <c r="Y854" s="425"/>
      <c r="Z854" s="425"/>
      <c r="AA854" s="425"/>
      <c r="AB854" s="425"/>
      <c r="AC854" s="425"/>
      <c r="AD854" s="425"/>
      <c r="AG854" s="91" t="s">
        <v>936</v>
      </c>
      <c r="AH854" s="92" t="s">
        <v>937</v>
      </c>
      <c r="AI854" s="92" t="s">
        <v>938</v>
      </c>
    </row>
    <row r="855" spans="1:39">
      <c r="A855" s="105"/>
      <c r="C855" s="190"/>
      <c r="D855" s="190"/>
      <c r="E855" s="190"/>
      <c r="F855" s="190"/>
      <c r="G855" s="190"/>
      <c r="H855" s="190"/>
      <c r="I855" s="190"/>
      <c r="J855" s="190"/>
      <c r="K855" s="190"/>
      <c r="L855" s="190"/>
      <c r="M855" s="190"/>
      <c r="N855" s="190"/>
      <c r="O855" s="190"/>
      <c r="P855" s="190"/>
      <c r="Q855" s="190"/>
      <c r="R855" s="190"/>
      <c r="S855" s="190"/>
      <c r="T855" s="190"/>
      <c r="U855" s="190"/>
      <c r="V855" s="190"/>
      <c r="W855" s="190"/>
      <c r="X855" s="190"/>
      <c r="Y855" s="190"/>
      <c r="Z855" s="190"/>
      <c r="AA855" s="190"/>
      <c r="AB855" s="190"/>
      <c r="AC855" s="190"/>
      <c r="AD855" s="190"/>
      <c r="AG855" s="91">
        <f>COUNTBLANK(M857:AD916)</f>
        <v>1080</v>
      </c>
      <c r="AH855" s="92">
        <v>1080</v>
      </c>
      <c r="AI855" s="92">
        <v>900</v>
      </c>
    </row>
    <row r="856" spans="1:39" ht="47.95" customHeight="1">
      <c r="A856" s="105"/>
      <c r="C856" s="450" t="s">
        <v>557</v>
      </c>
      <c r="D856" s="451"/>
      <c r="E856" s="451"/>
      <c r="F856" s="451"/>
      <c r="G856" s="451"/>
      <c r="H856" s="451"/>
      <c r="I856" s="451"/>
      <c r="J856" s="451"/>
      <c r="K856" s="451"/>
      <c r="L856" s="452"/>
      <c r="M856" s="426" t="s">
        <v>843</v>
      </c>
      <c r="N856" s="427"/>
      <c r="O856" s="427"/>
      <c r="P856" s="427"/>
      <c r="Q856" s="427"/>
      <c r="R856" s="428"/>
      <c r="S856" s="426" t="s">
        <v>844</v>
      </c>
      <c r="T856" s="427"/>
      <c r="U856" s="427"/>
      <c r="V856" s="427"/>
      <c r="W856" s="427"/>
      <c r="X856" s="428"/>
      <c r="Y856" s="426" t="s">
        <v>845</v>
      </c>
      <c r="Z856" s="427"/>
      <c r="AA856" s="427"/>
      <c r="AB856" s="427"/>
      <c r="AC856" s="427"/>
      <c r="AD856" s="428"/>
      <c r="AG856" s="244" t="s">
        <v>973</v>
      </c>
      <c r="AH856" s="245" t="s">
        <v>951</v>
      </c>
      <c r="AI856" s="245" t="s">
        <v>1003</v>
      </c>
      <c r="AJ856" s="96" t="s">
        <v>1002</v>
      </c>
      <c r="AK856" s="97" t="s">
        <v>945</v>
      </c>
      <c r="AL856" s="97" t="s">
        <v>946</v>
      </c>
      <c r="AM856" s="97" t="s">
        <v>947</v>
      </c>
    </row>
    <row r="857" spans="1:39">
      <c r="A857" s="105"/>
      <c r="C857" s="165" t="s">
        <v>105</v>
      </c>
      <c r="D857" s="396" t="str">
        <f>IF(D64="","",D64)</f>
        <v/>
      </c>
      <c r="E857" s="397"/>
      <c r="F857" s="397"/>
      <c r="G857" s="397"/>
      <c r="H857" s="397"/>
      <c r="I857" s="397"/>
      <c r="J857" s="397"/>
      <c r="K857" s="397"/>
      <c r="L857" s="398"/>
      <c r="M857" s="399"/>
      <c r="N857" s="400"/>
      <c r="O857" s="400"/>
      <c r="P857" s="400"/>
      <c r="Q857" s="400"/>
      <c r="R857" s="401"/>
      <c r="S857" s="402"/>
      <c r="T857" s="403"/>
      <c r="U857" s="403"/>
      <c r="V857" s="403"/>
      <c r="W857" s="403"/>
      <c r="X857" s="404"/>
      <c r="Y857" s="385"/>
      <c r="Z857" s="385"/>
      <c r="AA857" s="385"/>
      <c r="AB857" s="385"/>
      <c r="AC857" s="385"/>
      <c r="AD857" s="385"/>
      <c r="AG857" s="93">
        <f t="shared" ref="AG857:AG888" si="224">IF($AG$855=$AH$855,0,IF(AND(S857&lt;&gt;"NA",S857&lt;&gt;"NS",Y857&lt;&gt;"NA",Y857&lt;&gt;"NS",Y857&gt;S857),1,0))</f>
        <v>0</v>
      </c>
      <c r="AH857" s="93">
        <f>IF($AG$855=$AH$855,0,IF(OR(AND(D857="",M857&lt;&gt;""),AND(D857&lt;&gt;"",M857="")),1,0))</f>
        <v>0</v>
      </c>
      <c r="AI857" s="93">
        <f>IF(OR(AND(M857=1,COUNTA(S857:AD857)&lt;&gt;COUNTA($S$856:$AD$856)),AND(M857&gt;1,COUNTA(S857:AD857)&gt;0)),1,0)</f>
        <v>0</v>
      </c>
      <c r="AJ857" s="119">
        <f>C840</f>
        <v>0</v>
      </c>
      <c r="AK857" s="99">
        <f>IF(AND(COUNTA(S857:S916)&lt;&gt;0,COUNTIF(S857:S916,"NA")),"NA",SUM(S857:S916))</f>
        <v>0</v>
      </c>
      <c r="AL857" s="99">
        <f>COUNTIF(S857:S916, "NS")</f>
        <v>0</v>
      </c>
      <c r="AM857" s="118">
        <f>IF(AG855=AH855, 0, IF(OR(AND(AJ857 =0, AL857 &gt;0), AND(AJ857 ="NS", AK857&gt;0), AND(AJ857 ="NS", AK857 =0, AL857=0), AND(AJ857="NA", AK857&lt;&gt;"NA") ), 1, IF(OR(AND(AL857&gt;=2, AK857&lt;AJ857), AND(AJ857="NS", AK857=0, AL857&gt;0), AK857&lt;=AJ857 ), 0, 1)))</f>
        <v>0</v>
      </c>
    </row>
    <row r="858" spans="1:39">
      <c r="A858" s="105"/>
      <c r="C858" s="165" t="s">
        <v>107</v>
      </c>
      <c r="D858" s="396" t="str">
        <f t="shared" ref="D858:D916" si="225">IF(D65="","",D65)</f>
        <v/>
      </c>
      <c r="E858" s="397"/>
      <c r="F858" s="397"/>
      <c r="G858" s="397"/>
      <c r="H858" s="397"/>
      <c r="I858" s="397"/>
      <c r="J858" s="397"/>
      <c r="K858" s="397"/>
      <c r="L858" s="398"/>
      <c r="M858" s="399"/>
      <c r="N858" s="400"/>
      <c r="O858" s="400"/>
      <c r="P858" s="400"/>
      <c r="Q858" s="400"/>
      <c r="R858" s="401"/>
      <c r="S858" s="402"/>
      <c r="T858" s="403"/>
      <c r="U858" s="403"/>
      <c r="V858" s="403"/>
      <c r="W858" s="403"/>
      <c r="X858" s="404"/>
      <c r="Y858" s="385"/>
      <c r="Z858" s="385"/>
      <c r="AA858" s="385"/>
      <c r="AB858" s="385"/>
      <c r="AC858" s="385"/>
      <c r="AD858" s="385"/>
      <c r="AG858" s="93">
        <f t="shared" si="224"/>
        <v>0</v>
      </c>
      <c r="AH858" s="93">
        <f t="shared" ref="AH858:AH916" si="226">IF($AG$855=$AH$855,0,IF(OR(AND(D858="",M858&lt;&gt;""),AND(D858&lt;&gt;"",M858="")),1,0))</f>
        <v>0</v>
      </c>
      <c r="AI858" s="93">
        <f t="shared" ref="AI858:AI916" si="227">IF(OR(AND(M858=1,COUNTA(S858:AD858)&lt;&gt;COUNTA($S$856:$AD$856)),AND(M858&gt;1,COUNTA(S858:AD858)&gt;0)),1,0)</f>
        <v>0</v>
      </c>
    </row>
    <row r="859" spans="1:39">
      <c r="A859" s="105"/>
      <c r="C859" s="165" t="s">
        <v>115</v>
      </c>
      <c r="D859" s="396" t="str">
        <f t="shared" si="225"/>
        <v/>
      </c>
      <c r="E859" s="397"/>
      <c r="F859" s="397"/>
      <c r="G859" s="397"/>
      <c r="H859" s="397"/>
      <c r="I859" s="397"/>
      <c r="J859" s="397"/>
      <c r="K859" s="397"/>
      <c r="L859" s="398"/>
      <c r="M859" s="399"/>
      <c r="N859" s="400"/>
      <c r="O859" s="400"/>
      <c r="P859" s="400"/>
      <c r="Q859" s="400"/>
      <c r="R859" s="401"/>
      <c r="S859" s="402"/>
      <c r="T859" s="403"/>
      <c r="U859" s="403"/>
      <c r="V859" s="403"/>
      <c r="W859" s="403"/>
      <c r="X859" s="404"/>
      <c r="Y859" s="385"/>
      <c r="Z859" s="385"/>
      <c r="AA859" s="385"/>
      <c r="AB859" s="385"/>
      <c r="AC859" s="385"/>
      <c r="AD859" s="385"/>
      <c r="AG859" s="93">
        <f t="shared" si="224"/>
        <v>0</v>
      </c>
      <c r="AH859" s="93">
        <f t="shared" si="226"/>
        <v>0</v>
      </c>
      <c r="AI859" s="93">
        <f t="shared" si="227"/>
        <v>0</v>
      </c>
    </row>
    <row r="860" spans="1:39">
      <c r="A860" s="105"/>
      <c r="C860" s="165" t="s">
        <v>117</v>
      </c>
      <c r="D860" s="396" t="str">
        <f>IF(D67="","",D67)</f>
        <v/>
      </c>
      <c r="E860" s="397"/>
      <c r="F860" s="397"/>
      <c r="G860" s="397"/>
      <c r="H860" s="397"/>
      <c r="I860" s="397"/>
      <c r="J860" s="397"/>
      <c r="K860" s="397"/>
      <c r="L860" s="398"/>
      <c r="M860" s="399"/>
      <c r="N860" s="400"/>
      <c r="O860" s="400"/>
      <c r="P860" s="400"/>
      <c r="Q860" s="400"/>
      <c r="R860" s="401"/>
      <c r="S860" s="402"/>
      <c r="T860" s="403"/>
      <c r="U860" s="403"/>
      <c r="V860" s="403"/>
      <c r="W860" s="403"/>
      <c r="X860" s="404"/>
      <c r="Y860" s="385"/>
      <c r="Z860" s="385"/>
      <c r="AA860" s="385"/>
      <c r="AB860" s="385"/>
      <c r="AC860" s="385"/>
      <c r="AD860" s="385"/>
      <c r="AG860" s="93">
        <f t="shared" si="224"/>
        <v>0</v>
      </c>
      <c r="AH860" s="93">
        <f t="shared" si="226"/>
        <v>0</v>
      </c>
      <c r="AI860" s="93">
        <f t="shared" si="227"/>
        <v>0</v>
      </c>
    </row>
    <row r="861" spans="1:39">
      <c r="A861" s="105"/>
      <c r="C861" s="165" t="s">
        <v>119</v>
      </c>
      <c r="D861" s="396" t="str">
        <f>IF(D68="","",D68)</f>
        <v/>
      </c>
      <c r="E861" s="397"/>
      <c r="F861" s="397"/>
      <c r="G861" s="397"/>
      <c r="H861" s="397"/>
      <c r="I861" s="397"/>
      <c r="J861" s="397"/>
      <c r="K861" s="397"/>
      <c r="L861" s="398"/>
      <c r="M861" s="399"/>
      <c r="N861" s="400"/>
      <c r="O861" s="400"/>
      <c r="P861" s="400"/>
      <c r="Q861" s="400"/>
      <c r="R861" s="401"/>
      <c r="S861" s="402"/>
      <c r="T861" s="403"/>
      <c r="U861" s="403"/>
      <c r="V861" s="403"/>
      <c r="W861" s="403"/>
      <c r="X861" s="404"/>
      <c r="Y861" s="385"/>
      <c r="Z861" s="385"/>
      <c r="AA861" s="385"/>
      <c r="AB861" s="385"/>
      <c r="AC861" s="385"/>
      <c r="AD861" s="385"/>
      <c r="AG861" s="93">
        <f t="shared" si="224"/>
        <v>0</v>
      </c>
      <c r="AH861" s="93">
        <f t="shared" si="226"/>
        <v>0</v>
      </c>
      <c r="AI861" s="93">
        <f t="shared" si="227"/>
        <v>0</v>
      </c>
    </row>
    <row r="862" spans="1:39">
      <c r="A862" s="105"/>
      <c r="C862" s="165" t="s">
        <v>127</v>
      </c>
      <c r="D862" s="396" t="str">
        <f t="shared" si="225"/>
        <v/>
      </c>
      <c r="E862" s="397"/>
      <c r="F862" s="397"/>
      <c r="G862" s="397"/>
      <c r="H862" s="397"/>
      <c r="I862" s="397"/>
      <c r="J862" s="397"/>
      <c r="K862" s="397"/>
      <c r="L862" s="398"/>
      <c r="M862" s="399"/>
      <c r="N862" s="400"/>
      <c r="O862" s="400"/>
      <c r="P862" s="400"/>
      <c r="Q862" s="400"/>
      <c r="R862" s="401"/>
      <c r="S862" s="402"/>
      <c r="T862" s="403"/>
      <c r="U862" s="403"/>
      <c r="V862" s="403"/>
      <c r="W862" s="403"/>
      <c r="X862" s="404"/>
      <c r="Y862" s="385"/>
      <c r="Z862" s="385"/>
      <c r="AA862" s="385"/>
      <c r="AB862" s="385"/>
      <c r="AC862" s="385"/>
      <c r="AD862" s="385"/>
      <c r="AG862" s="93">
        <f t="shared" si="224"/>
        <v>0</v>
      </c>
      <c r="AH862" s="93">
        <f t="shared" si="226"/>
        <v>0</v>
      </c>
      <c r="AI862" s="93">
        <f t="shared" si="227"/>
        <v>0</v>
      </c>
    </row>
    <row r="863" spans="1:39">
      <c r="A863" s="105"/>
      <c r="C863" s="165" t="s">
        <v>129</v>
      </c>
      <c r="D863" s="396" t="str">
        <f t="shared" si="225"/>
        <v/>
      </c>
      <c r="E863" s="397"/>
      <c r="F863" s="397"/>
      <c r="G863" s="397"/>
      <c r="H863" s="397"/>
      <c r="I863" s="397"/>
      <c r="J863" s="397"/>
      <c r="K863" s="397"/>
      <c r="L863" s="398"/>
      <c r="M863" s="399"/>
      <c r="N863" s="400"/>
      <c r="O863" s="400"/>
      <c r="P863" s="400"/>
      <c r="Q863" s="400"/>
      <c r="R863" s="401"/>
      <c r="S863" s="402"/>
      <c r="T863" s="403"/>
      <c r="U863" s="403"/>
      <c r="V863" s="403"/>
      <c r="W863" s="403"/>
      <c r="X863" s="404"/>
      <c r="Y863" s="385"/>
      <c r="Z863" s="385"/>
      <c r="AA863" s="385"/>
      <c r="AB863" s="385"/>
      <c r="AC863" s="385"/>
      <c r="AD863" s="385"/>
      <c r="AG863" s="93">
        <f t="shared" si="224"/>
        <v>0</v>
      </c>
      <c r="AH863" s="93">
        <f t="shared" si="226"/>
        <v>0</v>
      </c>
      <c r="AI863" s="93">
        <f t="shared" si="227"/>
        <v>0</v>
      </c>
    </row>
    <row r="864" spans="1:39">
      <c r="A864" s="105"/>
      <c r="C864" s="165" t="s">
        <v>131</v>
      </c>
      <c r="D864" s="396" t="str">
        <f t="shared" si="225"/>
        <v/>
      </c>
      <c r="E864" s="397"/>
      <c r="F864" s="397"/>
      <c r="G864" s="397"/>
      <c r="H864" s="397"/>
      <c r="I864" s="397"/>
      <c r="J864" s="397"/>
      <c r="K864" s="397"/>
      <c r="L864" s="398"/>
      <c r="M864" s="399"/>
      <c r="N864" s="400"/>
      <c r="O864" s="400"/>
      <c r="P864" s="400"/>
      <c r="Q864" s="400"/>
      <c r="R864" s="401"/>
      <c r="S864" s="402"/>
      <c r="T864" s="403"/>
      <c r="U864" s="403"/>
      <c r="V864" s="403"/>
      <c r="W864" s="403"/>
      <c r="X864" s="404"/>
      <c r="Y864" s="385"/>
      <c r="Z864" s="385"/>
      <c r="AA864" s="385"/>
      <c r="AB864" s="385"/>
      <c r="AC864" s="385"/>
      <c r="AD864" s="385"/>
      <c r="AG864" s="93">
        <f t="shared" si="224"/>
        <v>0</v>
      </c>
      <c r="AH864" s="93">
        <f t="shared" si="226"/>
        <v>0</v>
      </c>
      <c r="AI864" s="93">
        <f t="shared" si="227"/>
        <v>0</v>
      </c>
    </row>
    <row r="865" spans="1:35">
      <c r="A865" s="105"/>
      <c r="C865" s="165" t="s">
        <v>133</v>
      </c>
      <c r="D865" s="396" t="str">
        <f t="shared" si="225"/>
        <v/>
      </c>
      <c r="E865" s="397"/>
      <c r="F865" s="397"/>
      <c r="G865" s="397"/>
      <c r="H865" s="397"/>
      <c r="I865" s="397"/>
      <c r="J865" s="397"/>
      <c r="K865" s="397"/>
      <c r="L865" s="398"/>
      <c r="M865" s="399"/>
      <c r="N865" s="400"/>
      <c r="O865" s="400"/>
      <c r="P865" s="400"/>
      <c r="Q865" s="400"/>
      <c r="R865" s="401"/>
      <c r="S865" s="402"/>
      <c r="T865" s="403"/>
      <c r="U865" s="403"/>
      <c r="V865" s="403"/>
      <c r="W865" s="403"/>
      <c r="X865" s="404"/>
      <c r="Y865" s="385"/>
      <c r="Z865" s="385"/>
      <c r="AA865" s="385"/>
      <c r="AB865" s="385"/>
      <c r="AC865" s="385"/>
      <c r="AD865" s="385"/>
      <c r="AG865" s="93">
        <f t="shared" si="224"/>
        <v>0</v>
      </c>
      <c r="AH865" s="93">
        <f t="shared" si="226"/>
        <v>0</v>
      </c>
      <c r="AI865" s="93">
        <f t="shared" si="227"/>
        <v>0</v>
      </c>
    </row>
    <row r="866" spans="1:35">
      <c r="A866" s="105"/>
      <c r="C866" s="165" t="s">
        <v>156</v>
      </c>
      <c r="D866" s="396" t="str">
        <f t="shared" si="225"/>
        <v/>
      </c>
      <c r="E866" s="397"/>
      <c r="F866" s="397"/>
      <c r="G866" s="397"/>
      <c r="H866" s="397"/>
      <c r="I866" s="397"/>
      <c r="J866" s="397"/>
      <c r="K866" s="397"/>
      <c r="L866" s="398"/>
      <c r="M866" s="399"/>
      <c r="N866" s="400"/>
      <c r="O866" s="400"/>
      <c r="P866" s="400"/>
      <c r="Q866" s="400"/>
      <c r="R866" s="401"/>
      <c r="S866" s="402"/>
      <c r="T866" s="403"/>
      <c r="U866" s="403"/>
      <c r="V866" s="403"/>
      <c r="W866" s="403"/>
      <c r="X866" s="404"/>
      <c r="Y866" s="385"/>
      <c r="Z866" s="385"/>
      <c r="AA866" s="385"/>
      <c r="AB866" s="385"/>
      <c r="AC866" s="385"/>
      <c r="AD866" s="385"/>
      <c r="AG866" s="93">
        <f t="shared" si="224"/>
        <v>0</v>
      </c>
      <c r="AH866" s="93">
        <f t="shared" si="226"/>
        <v>0</v>
      </c>
      <c r="AI866" s="93">
        <f t="shared" si="227"/>
        <v>0</v>
      </c>
    </row>
    <row r="867" spans="1:35">
      <c r="A867" s="105"/>
      <c r="C867" s="165" t="s">
        <v>158</v>
      </c>
      <c r="D867" s="396" t="str">
        <f t="shared" si="225"/>
        <v/>
      </c>
      <c r="E867" s="397"/>
      <c r="F867" s="397"/>
      <c r="G867" s="397"/>
      <c r="H867" s="397"/>
      <c r="I867" s="397"/>
      <c r="J867" s="397"/>
      <c r="K867" s="397"/>
      <c r="L867" s="398"/>
      <c r="M867" s="399"/>
      <c r="N867" s="400"/>
      <c r="O867" s="400"/>
      <c r="P867" s="400"/>
      <c r="Q867" s="400"/>
      <c r="R867" s="401"/>
      <c r="S867" s="402"/>
      <c r="T867" s="403"/>
      <c r="U867" s="403"/>
      <c r="V867" s="403"/>
      <c r="W867" s="403"/>
      <c r="X867" s="404"/>
      <c r="Y867" s="385"/>
      <c r="Z867" s="385"/>
      <c r="AA867" s="385"/>
      <c r="AB867" s="385"/>
      <c r="AC867" s="385"/>
      <c r="AD867" s="385"/>
      <c r="AG867" s="93">
        <f t="shared" si="224"/>
        <v>0</v>
      </c>
      <c r="AH867" s="93">
        <f t="shared" si="226"/>
        <v>0</v>
      </c>
      <c r="AI867" s="93">
        <f t="shared" si="227"/>
        <v>0</v>
      </c>
    </row>
    <row r="868" spans="1:35">
      <c r="A868" s="105"/>
      <c r="C868" s="165" t="s">
        <v>160</v>
      </c>
      <c r="D868" s="396" t="str">
        <f t="shared" si="225"/>
        <v/>
      </c>
      <c r="E868" s="397"/>
      <c r="F868" s="397"/>
      <c r="G868" s="397"/>
      <c r="H868" s="397"/>
      <c r="I868" s="397"/>
      <c r="J868" s="397"/>
      <c r="K868" s="397"/>
      <c r="L868" s="398"/>
      <c r="M868" s="399"/>
      <c r="N868" s="400"/>
      <c r="O868" s="400"/>
      <c r="P868" s="400"/>
      <c r="Q868" s="400"/>
      <c r="R868" s="401"/>
      <c r="S868" s="402"/>
      <c r="T868" s="403"/>
      <c r="U868" s="403"/>
      <c r="V868" s="403"/>
      <c r="W868" s="403"/>
      <c r="X868" s="404"/>
      <c r="Y868" s="385"/>
      <c r="Z868" s="385"/>
      <c r="AA868" s="385"/>
      <c r="AB868" s="385"/>
      <c r="AC868" s="385"/>
      <c r="AD868" s="385"/>
      <c r="AG868" s="93">
        <f t="shared" si="224"/>
        <v>0</v>
      </c>
      <c r="AH868" s="93">
        <f t="shared" si="226"/>
        <v>0</v>
      </c>
      <c r="AI868" s="93">
        <f t="shared" si="227"/>
        <v>0</v>
      </c>
    </row>
    <row r="869" spans="1:35">
      <c r="A869" s="105"/>
      <c r="C869" s="165" t="s">
        <v>162</v>
      </c>
      <c r="D869" s="396" t="str">
        <f t="shared" si="225"/>
        <v/>
      </c>
      <c r="E869" s="397"/>
      <c r="F869" s="397"/>
      <c r="G869" s="397"/>
      <c r="H869" s="397"/>
      <c r="I869" s="397"/>
      <c r="J869" s="397"/>
      <c r="K869" s="397"/>
      <c r="L869" s="398"/>
      <c r="M869" s="399"/>
      <c r="N869" s="400"/>
      <c r="O869" s="400"/>
      <c r="P869" s="400"/>
      <c r="Q869" s="400"/>
      <c r="R869" s="401"/>
      <c r="S869" s="402"/>
      <c r="T869" s="403"/>
      <c r="U869" s="403"/>
      <c r="V869" s="403"/>
      <c r="W869" s="403"/>
      <c r="X869" s="404"/>
      <c r="Y869" s="385"/>
      <c r="Z869" s="385"/>
      <c r="AA869" s="385"/>
      <c r="AB869" s="385"/>
      <c r="AC869" s="385"/>
      <c r="AD869" s="385"/>
      <c r="AG869" s="93">
        <f t="shared" si="224"/>
        <v>0</v>
      </c>
      <c r="AH869" s="93">
        <f t="shared" si="226"/>
        <v>0</v>
      </c>
      <c r="AI869" s="93">
        <f t="shared" si="227"/>
        <v>0</v>
      </c>
    </row>
    <row r="870" spans="1:35">
      <c r="A870" s="105"/>
      <c r="C870" s="165" t="s">
        <v>164</v>
      </c>
      <c r="D870" s="396" t="str">
        <f t="shared" si="225"/>
        <v/>
      </c>
      <c r="E870" s="397"/>
      <c r="F870" s="397"/>
      <c r="G870" s="397"/>
      <c r="H870" s="397"/>
      <c r="I870" s="397"/>
      <c r="J870" s="397"/>
      <c r="K870" s="397"/>
      <c r="L870" s="398"/>
      <c r="M870" s="399"/>
      <c r="N870" s="400"/>
      <c r="O870" s="400"/>
      <c r="P870" s="400"/>
      <c r="Q870" s="400"/>
      <c r="R870" s="401"/>
      <c r="S870" s="402"/>
      <c r="T870" s="403"/>
      <c r="U870" s="403"/>
      <c r="V870" s="403"/>
      <c r="W870" s="403"/>
      <c r="X870" s="404"/>
      <c r="Y870" s="385"/>
      <c r="Z870" s="385"/>
      <c r="AA870" s="385"/>
      <c r="AB870" s="385"/>
      <c r="AC870" s="385"/>
      <c r="AD870" s="385"/>
      <c r="AG870" s="93">
        <f t="shared" si="224"/>
        <v>0</v>
      </c>
      <c r="AH870" s="93">
        <f t="shared" si="226"/>
        <v>0</v>
      </c>
      <c r="AI870" s="93">
        <f t="shared" si="227"/>
        <v>0</v>
      </c>
    </row>
    <row r="871" spans="1:35">
      <c r="A871" s="105"/>
      <c r="C871" s="165" t="s">
        <v>166</v>
      </c>
      <c r="D871" s="396" t="str">
        <f t="shared" si="225"/>
        <v/>
      </c>
      <c r="E871" s="397"/>
      <c r="F871" s="397"/>
      <c r="G871" s="397"/>
      <c r="H871" s="397"/>
      <c r="I871" s="397"/>
      <c r="J871" s="397"/>
      <c r="K871" s="397"/>
      <c r="L871" s="398"/>
      <c r="M871" s="399"/>
      <c r="N871" s="400"/>
      <c r="O871" s="400"/>
      <c r="P871" s="400"/>
      <c r="Q871" s="400"/>
      <c r="R871" s="401"/>
      <c r="S871" s="402"/>
      <c r="T871" s="403"/>
      <c r="U871" s="403"/>
      <c r="V871" s="403"/>
      <c r="W871" s="403"/>
      <c r="X871" s="404"/>
      <c r="Y871" s="385"/>
      <c r="Z871" s="385"/>
      <c r="AA871" s="385"/>
      <c r="AB871" s="385"/>
      <c r="AC871" s="385"/>
      <c r="AD871" s="385"/>
      <c r="AG871" s="93">
        <f t="shared" si="224"/>
        <v>0</v>
      </c>
      <c r="AH871" s="93">
        <f t="shared" si="226"/>
        <v>0</v>
      </c>
      <c r="AI871" s="93">
        <f t="shared" si="227"/>
        <v>0</v>
      </c>
    </row>
    <row r="872" spans="1:35">
      <c r="A872" s="105"/>
      <c r="C872" s="165" t="s">
        <v>168</v>
      </c>
      <c r="D872" s="396" t="str">
        <f t="shared" si="225"/>
        <v/>
      </c>
      <c r="E872" s="397"/>
      <c r="F872" s="397"/>
      <c r="G872" s="397"/>
      <c r="H872" s="397"/>
      <c r="I872" s="397"/>
      <c r="J872" s="397"/>
      <c r="K872" s="397"/>
      <c r="L872" s="398"/>
      <c r="M872" s="399"/>
      <c r="N872" s="400"/>
      <c r="O872" s="400"/>
      <c r="P872" s="400"/>
      <c r="Q872" s="400"/>
      <c r="R872" s="401"/>
      <c r="S872" s="402"/>
      <c r="T872" s="403"/>
      <c r="U872" s="403"/>
      <c r="V872" s="403"/>
      <c r="W872" s="403"/>
      <c r="X872" s="404"/>
      <c r="Y872" s="385"/>
      <c r="Z872" s="385"/>
      <c r="AA872" s="385"/>
      <c r="AB872" s="385"/>
      <c r="AC872" s="385"/>
      <c r="AD872" s="385"/>
      <c r="AG872" s="93">
        <f t="shared" si="224"/>
        <v>0</v>
      </c>
      <c r="AH872" s="93">
        <f t="shared" si="226"/>
        <v>0</v>
      </c>
      <c r="AI872" s="93">
        <f t="shared" si="227"/>
        <v>0</v>
      </c>
    </row>
    <row r="873" spans="1:35">
      <c r="A873" s="105"/>
      <c r="C873" s="165" t="s">
        <v>492</v>
      </c>
      <c r="D873" s="396" t="str">
        <f t="shared" si="225"/>
        <v/>
      </c>
      <c r="E873" s="397"/>
      <c r="F873" s="397"/>
      <c r="G873" s="397"/>
      <c r="H873" s="397"/>
      <c r="I873" s="397"/>
      <c r="J873" s="397"/>
      <c r="K873" s="397"/>
      <c r="L873" s="398"/>
      <c r="M873" s="399"/>
      <c r="N873" s="400"/>
      <c r="O873" s="400"/>
      <c r="P873" s="400"/>
      <c r="Q873" s="400"/>
      <c r="R873" s="401"/>
      <c r="S873" s="402"/>
      <c r="T873" s="403"/>
      <c r="U873" s="403"/>
      <c r="V873" s="403"/>
      <c r="W873" s="403"/>
      <c r="X873" s="404"/>
      <c r="Y873" s="385"/>
      <c r="Z873" s="385"/>
      <c r="AA873" s="385"/>
      <c r="AB873" s="385"/>
      <c r="AC873" s="385"/>
      <c r="AD873" s="385"/>
      <c r="AG873" s="93">
        <f t="shared" si="224"/>
        <v>0</v>
      </c>
      <c r="AH873" s="93">
        <f t="shared" si="226"/>
        <v>0</v>
      </c>
      <c r="AI873" s="93">
        <f t="shared" si="227"/>
        <v>0</v>
      </c>
    </row>
    <row r="874" spans="1:35">
      <c r="A874" s="105"/>
      <c r="C874" s="165" t="s">
        <v>494</v>
      </c>
      <c r="D874" s="396" t="str">
        <f t="shared" si="225"/>
        <v/>
      </c>
      <c r="E874" s="397"/>
      <c r="F874" s="397"/>
      <c r="G874" s="397"/>
      <c r="H874" s="397"/>
      <c r="I874" s="397"/>
      <c r="J874" s="397"/>
      <c r="K874" s="397"/>
      <c r="L874" s="398"/>
      <c r="M874" s="399"/>
      <c r="N874" s="400"/>
      <c r="O874" s="400"/>
      <c r="P874" s="400"/>
      <c r="Q874" s="400"/>
      <c r="R874" s="401"/>
      <c r="S874" s="402"/>
      <c r="T874" s="403"/>
      <c r="U874" s="403"/>
      <c r="V874" s="403"/>
      <c r="W874" s="403"/>
      <c r="X874" s="404"/>
      <c r="Y874" s="385"/>
      <c r="Z874" s="385"/>
      <c r="AA874" s="385"/>
      <c r="AB874" s="385"/>
      <c r="AC874" s="385"/>
      <c r="AD874" s="385"/>
      <c r="AG874" s="93">
        <f t="shared" si="224"/>
        <v>0</v>
      </c>
      <c r="AH874" s="93">
        <f t="shared" si="226"/>
        <v>0</v>
      </c>
      <c r="AI874" s="93">
        <f t="shared" si="227"/>
        <v>0</v>
      </c>
    </row>
    <row r="875" spans="1:35">
      <c r="A875" s="105"/>
      <c r="C875" s="165" t="s">
        <v>496</v>
      </c>
      <c r="D875" s="396" t="str">
        <f t="shared" si="225"/>
        <v/>
      </c>
      <c r="E875" s="397"/>
      <c r="F875" s="397"/>
      <c r="G875" s="397"/>
      <c r="H875" s="397"/>
      <c r="I875" s="397"/>
      <c r="J875" s="397"/>
      <c r="K875" s="397"/>
      <c r="L875" s="398"/>
      <c r="M875" s="399"/>
      <c r="N875" s="400"/>
      <c r="O875" s="400"/>
      <c r="P875" s="400"/>
      <c r="Q875" s="400"/>
      <c r="R875" s="401"/>
      <c r="S875" s="402"/>
      <c r="T875" s="403"/>
      <c r="U875" s="403"/>
      <c r="V875" s="403"/>
      <c r="W875" s="403"/>
      <c r="X875" s="404"/>
      <c r="Y875" s="385"/>
      <c r="Z875" s="385"/>
      <c r="AA875" s="385"/>
      <c r="AB875" s="385"/>
      <c r="AC875" s="385"/>
      <c r="AD875" s="385"/>
      <c r="AG875" s="93">
        <f t="shared" si="224"/>
        <v>0</v>
      </c>
      <c r="AH875" s="93">
        <f t="shared" si="226"/>
        <v>0</v>
      </c>
      <c r="AI875" s="93">
        <f t="shared" si="227"/>
        <v>0</v>
      </c>
    </row>
    <row r="876" spans="1:35">
      <c r="A876" s="105"/>
      <c r="C876" s="165" t="s">
        <v>498</v>
      </c>
      <c r="D876" s="396" t="str">
        <f t="shared" si="225"/>
        <v/>
      </c>
      <c r="E876" s="397"/>
      <c r="F876" s="397"/>
      <c r="G876" s="397"/>
      <c r="H876" s="397"/>
      <c r="I876" s="397"/>
      <c r="J876" s="397"/>
      <c r="K876" s="397"/>
      <c r="L876" s="398"/>
      <c r="M876" s="399"/>
      <c r="N876" s="400"/>
      <c r="O876" s="400"/>
      <c r="P876" s="400"/>
      <c r="Q876" s="400"/>
      <c r="R876" s="401"/>
      <c r="S876" s="402"/>
      <c r="T876" s="403"/>
      <c r="U876" s="403"/>
      <c r="V876" s="403"/>
      <c r="W876" s="403"/>
      <c r="X876" s="404"/>
      <c r="Y876" s="385"/>
      <c r="Z876" s="385"/>
      <c r="AA876" s="385"/>
      <c r="AB876" s="385"/>
      <c r="AC876" s="385"/>
      <c r="AD876" s="385"/>
      <c r="AG876" s="93">
        <f t="shared" si="224"/>
        <v>0</v>
      </c>
      <c r="AH876" s="93">
        <f t="shared" si="226"/>
        <v>0</v>
      </c>
      <c r="AI876" s="93">
        <f t="shared" si="227"/>
        <v>0</v>
      </c>
    </row>
    <row r="877" spans="1:35">
      <c r="A877" s="105"/>
      <c r="C877" s="165" t="s">
        <v>500</v>
      </c>
      <c r="D877" s="396" t="str">
        <f t="shared" si="225"/>
        <v/>
      </c>
      <c r="E877" s="397"/>
      <c r="F877" s="397"/>
      <c r="G877" s="397"/>
      <c r="H877" s="397"/>
      <c r="I877" s="397"/>
      <c r="J877" s="397"/>
      <c r="K877" s="397"/>
      <c r="L877" s="398"/>
      <c r="M877" s="399"/>
      <c r="N877" s="400"/>
      <c r="O877" s="400"/>
      <c r="P877" s="400"/>
      <c r="Q877" s="400"/>
      <c r="R877" s="401"/>
      <c r="S877" s="402"/>
      <c r="T877" s="403"/>
      <c r="U877" s="403"/>
      <c r="V877" s="403"/>
      <c r="W877" s="403"/>
      <c r="X877" s="404"/>
      <c r="Y877" s="385"/>
      <c r="Z877" s="385"/>
      <c r="AA877" s="385"/>
      <c r="AB877" s="385"/>
      <c r="AC877" s="385"/>
      <c r="AD877" s="385"/>
      <c r="AG877" s="93">
        <f t="shared" si="224"/>
        <v>0</v>
      </c>
      <c r="AH877" s="93">
        <f t="shared" si="226"/>
        <v>0</v>
      </c>
      <c r="AI877" s="93">
        <f t="shared" si="227"/>
        <v>0</v>
      </c>
    </row>
    <row r="878" spans="1:35">
      <c r="A878" s="105"/>
      <c r="C878" s="165" t="s">
        <v>502</v>
      </c>
      <c r="D878" s="396" t="str">
        <f t="shared" si="225"/>
        <v/>
      </c>
      <c r="E878" s="397"/>
      <c r="F878" s="397"/>
      <c r="G878" s="397"/>
      <c r="H878" s="397"/>
      <c r="I878" s="397"/>
      <c r="J878" s="397"/>
      <c r="K878" s="397"/>
      <c r="L878" s="398"/>
      <c r="M878" s="399"/>
      <c r="N878" s="400"/>
      <c r="O878" s="400"/>
      <c r="P878" s="400"/>
      <c r="Q878" s="400"/>
      <c r="R878" s="401"/>
      <c r="S878" s="402"/>
      <c r="T878" s="403"/>
      <c r="U878" s="403"/>
      <c r="V878" s="403"/>
      <c r="W878" s="403"/>
      <c r="X878" s="404"/>
      <c r="Y878" s="385"/>
      <c r="Z878" s="385"/>
      <c r="AA878" s="385"/>
      <c r="AB878" s="385"/>
      <c r="AC878" s="385"/>
      <c r="AD878" s="385"/>
      <c r="AG878" s="93">
        <f t="shared" si="224"/>
        <v>0</v>
      </c>
      <c r="AH878" s="93">
        <f t="shared" si="226"/>
        <v>0</v>
      </c>
      <c r="AI878" s="93">
        <f t="shared" si="227"/>
        <v>0</v>
      </c>
    </row>
    <row r="879" spans="1:35">
      <c r="A879" s="105"/>
      <c r="C879" s="165" t="s">
        <v>504</v>
      </c>
      <c r="D879" s="396" t="str">
        <f t="shared" si="225"/>
        <v/>
      </c>
      <c r="E879" s="397"/>
      <c r="F879" s="397"/>
      <c r="G879" s="397"/>
      <c r="H879" s="397"/>
      <c r="I879" s="397"/>
      <c r="J879" s="397"/>
      <c r="K879" s="397"/>
      <c r="L879" s="398"/>
      <c r="M879" s="399"/>
      <c r="N879" s="400"/>
      <c r="O879" s="400"/>
      <c r="P879" s="400"/>
      <c r="Q879" s="400"/>
      <c r="R879" s="401"/>
      <c r="S879" s="402"/>
      <c r="T879" s="403"/>
      <c r="U879" s="403"/>
      <c r="V879" s="403"/>
      <c r="W879" s="403"/>
      <c r="X879" s="404"/>
      <c r="Y879" s="385"/>
      <c r="Z879" s="385"/>
      <c r="AA879" s="385"/>
      <c r="AB879" s="385"/>
      <c r="AC879" s="385"/>
      <c r="AD879" s="385"/>
      <c r="AG879" s="93">
        <f t="shared" si="224"/>
        <v>0</v>
      </c>
      <c r="AH879" s="93">
        <f t="shared" si="226"/>
        <v>0</v>
      </c>
      <c r="AI879" s="93">
        <f t="shared" si="227"/>
        <v>0</v>
      </c>
    </row>
    <row r="880" spans="1:35">
      <c r="A880" s="105"/>
      <c r="C880" s="165" t="s">
        <v>506</v>
      </c>
      <c r="D880" s="396" t="str">
        <f t="shared" si="225"/>
        <v/>
      </c>
      <c r="E880" s="397"/>
      <c r="F880" s="397"/>
      <c r="G880" s="397"/>
      <c r="H880" s="397"/>
      <c r="I880" s="397"/>
      <c r="J880" s="397"/>
      <c r="K880" s="397"/>
      <c r="L880" s="398"/>
      <c r="M880" s="399"/>
      <c r="N880" s="400"/>
      <c r="O880" s="400"/>
      <c r="P880" s="400"/>
      <c r="Q880" s="400"/>
      <c r="R880" s="401"/>
      <c r="S880" s="402"/>
      <c r="T880" s="403"/>
      <c r="U880" s="403"/>
      <c r="V880" s="403"/>
      <c r="W880" s="403"/>
      <c r="X880" s="404"/>
      <c r="Y880" s="385"/>
      <c r="Z880" s="385"/>
      <c r="AA880" s="385"/>
      <c r="AB880" s="385"/>
      <c r="AC880" s="385"/>
      <c r="AD880" s="385"/>
      <c r="AG880" s="93">
        <f t="shared" si="224"/>
        <v>0</v>
      </c>
      <c r="AH880" s="93">
        <f t="shared" si="226"/>
        <v>0</v>
      </c>
      <c r="AI880" s="93">
        <f t="shared" si="227"/>
        <v>0</v>
      </c>
    </row>
    <row r="881" spans="1:35">
      <c r="A881" s="105"/>
      <c r="C881" s="165" t="s">
        <v>507</v>
      </c>
      <c r="D881" s="396" t="str">
        <f t="shared" si="225"/>
        <v/>
      </c>
      <c r="E881" s="397"/>
      <c r="F881" s="397"/>
      <c r="G881" s="397"/>
      <c r="H881" s="397"/>
      <c r="I881" s="397"/>
      <c r="J881" s="397"/>
      <c r="K881" s="397"/>
      <c r="L881" s="398"/>
      <c r="M881" s="399"/>
      <c r="N881" s="400"/>
      <c r="O881" s="400"/>
      <c r="P881" s="400"/>
      <c r="Q881" s="400"/>
      <c r="R881" s="401"/>
      <c r="S881" s="402"/>
      <c r="T881" s="403"/>
      <c r="U881" s="403"/>
      <c r="V881" s="403"/>
      <c r="W881" s="403"/>
      <c r="X881" s="404"/>
      <c r="Y881" s="385"/>
      <c r="Z881" s="385"/>
      <c r="AA881" s="385"/>
      <c r="AB881" s="385"/>
      <c r="AC881" s="385"/>
      <c r="AD881" s="385"/>
      <c r="AG881" s="93">
        <f t="shared" si="224"/>
        <v>0</v>
      </c>
      <c r="AH881" s="93">
        <f t="shared" si="226"/>
        <v>0</v>
      </c>
      <c r="AI881" s="93">
        <f t="shared" si="227"/>
        <v>0</v>
      </c>
    </row>
    <row r="882" spans="1:35">
      <c r="A882" s="105"/>
      <c r="C882" s="165" t="s">
        <v>522</v>
      </c>
      <c r="D882" s="396" t="str">
        <f t="shared" si="225"/>
        <v/>
      </c>
      <c r="E882" s="397"/>
      <c r="F882" s="397"/>
      <c r="G882" s="397"/>
      <c r="H882" s="397"/>
      <c r="I882" s="397"/>
      <c r="J882" s="397"/>
      <c r="K882" s="397"/>
      <c r="L882" s="398"/>
      <c r="M882" s="399"/>
      <c r="N882" s="400"/>
      <c r="O882" s="400"/>
      <c r="P882" s="400"/>
      <c r="Q882" s="400"/>
      <c r="R882" s="401"/>
      <c r="S882" s="402"/>
      <c r="T882" s="403"/>
      <c r="U882" s="403"/>
      <c r="V882" s="403"/>
      <c r="W882" s="403"/>
      <c r="X882" s="404"/>
      <c r="Y882" s="385"/>
      <c r="Z882" s="385"/>
      <c r="AA882" s="385"/>
      <c r="AB882" s="385"/>
      <c r="AC882" s="385"/>
      <c r="AD882" s="385"/>
      <c r="AG882" s="93">
        <f t="shared" si="224"/>
        <v>0</v>
      </c>
      <c r="AH882" s="93">
        <f t="shared" si="226"/>
        <v>0</v>
      </c>
      <c r="AI882" s="93">
        <f t="shared" si="227"/>
        <v>0</v>
      </c>
    </row>
    <row r="883" spans="1:35">
      <c r="A883" s="105"/>
      <c r="C883" s="165" t="s">
        <v>523</v>
      </c>
      <c r="D883" s="396" t="str">
        <f t="shared" si="225"/>
        <v/>
      </c>
      <c r="E883" s="397"/>
      <c r="F883" s="397"/>
      <c r="G883" s="397"/>
      <c r="H883" s="397"/>
      <c r="I883" s="397"/>
      <c r="J883" s="397"/>
      <c r="K883" s="397"/>
      <c r="L883" s="398"/>
      <c r="M883" s="399"/>
      <c r="N883" s="400"/>
      <c r="O883" s="400"/>
      <c r="P883" s="400"/>
      <c r="Q883" s="400"/>
      <c r="R883" s="401"/>
      <c r="S883" s="402"/>
      <c r="T883" s="403"/>
      <c r="U883" s="403"/>
      <c r="V883" s="403"/>
      <c r="W883" s="403"/>
      <c r="X883" s="404"/>
      <c r="Y883" s="385"/>
      <c r="Z883" s="385"/>
      <c r="AA883" s="385"/>
      <c r="AB883" s="385"/>
      <c r="AC883" s="385"/>
      <c r="AD883" s="385"/>
      <c r="AG883" s="93">
        <f t="shared" si="224"/>
        <v>0</v>
      </c>
      <c r="AH883" s="93">
        <f t="shared" si="226"/>
        <v>0</v>
      </c>
      <c r="AI883" s="93">
        <f t="shared" si="227"/>
        <v>0</v>
      </c>
    </row>
    <row r="884" spans="1:35">
      <c r="A884" s="105"/>
      <c r="C884" s="165" t="s">
        <v>524</v>
      </c>
      <c r="D884" s="396" t="str">
        <f t="shared" si="225"/>
        <v/>
      </c>
      <c r="E884" s="397"/>
      <c r="F884" s="397"/>
      <c r="G884" s="397"/>
      <c r="H884" s="397"/>
      <c r="I884" s="397"/>
      <c r="J884" s="397"/>
      <c r="K884" s="397"/>
      <c r="L884" s="398"/>
      <c r="M884" s="399"/>
      <c r="N884" s="400"/>
      <c r="O884" s="400"/>
      <c r="P884" s="400"/>
      <c r="Q884" s="400"/>
      <c r="R884" s="401"/>
      <c r="S884" s="402"/>
      <c r="T884" s="403"/>
      <c r="U884" s="403"/>
      <c r="V884" s="403"/>
      <c r="W884" s="403"/>
      <c r="X884" s="404"/>
      <c r="Y884" s="385"/>
      <c r="Z884" s="385"/>
      <c r="AA884" s="385"/>
      <c r="AB884" s="385"/>
      <c r="AC884" s="385"/>
      <c r="AD884" s="385"/>
      <c r="AG884" s="93">
        <f t="shared" si="224"/>
        <v>0</v>
      </c>
      <c r="AH884" s="93">
        <f t="shared" si="226"/>
        <v>0</v>
      </c>
      <c r="AI884" s="93">
        <f t="shared" si="227"/>
        <v>0</v>
      </c>
    </row>
    <row r="885" spans="1:35">
      <c r="A885" s="105"/>
      <c r="C885" s="167" t="s">
        <v>525</v>
      </c>
      <c r="D885" s="396" t="str">
        <f t="shared" si="225"/>
        <v/>
      </c>
      <c r="E885" s="397"/>
      <c r="F885" s="397"/>
      <c r="G885" s="397"/>
      <c r="H885" s="397"/>
      <c r="I885" s="397"/>
      <c r="J885" s="397"/>
      <c r="K885" s="397"/>
      <c r="L885" s="398"/>
      <c r="M885" s="399"/>
      <c r="N885" s="400"/>
      <c r="O885" s="400"/>
      <c r="P885" s="400"/>
      <c r="Q885" s="400"/>
      <c r="R885" s="401"/>
      <c r="S885" s="402"/>
      <c r="T885" s="403"/>
      <c r="U885" s="403"/>
      <c r="V885" s="403"/>
      <c r="W885" s="403"/>
      <c r="X885" s="404"/>
      <c r="Y885" s="385"/>
      <c r="Z885" s="385"/>
      <c r="AA885" s="385"/>
      <c r="AB885" s="385"/>
      <c r="AC885" s="385"/>
      <c r="AD885" s="385"/>
      <c r="AG885" s="93">
        <f t="shared" si="224"/>
        <v>0</v>
      </c>
      <c r="AH885" s="93">
        <f t="shared" si="226"/>
        <v>0</v>
      </c>
      <c r="AI885" s="93">
        <f t="shared" si="227"/>
        <v>0</v>
      </c>
    </row>
    <row r="886" spans="1:35">
      <c r="A886" s="105"/>
      <c r="C886" s="167" t="s">
        <v>526</v>
      </c>
      <c r="D886" s="396" t="str">
        <f t="shared" si="225"/>
        <v/>
      </c>
      <c r="E886" s="397"/>
      <c r="F886" s="397"/>
      <c r="G886" s="397"/>
      <c r="H886" s="397"/>
      <c r="I886" s="397"/>
      <c r="J886" s="397"/>
      <c r="K886" s="397"/>
      <c r="L886" s="398"/>
      <c r="M886" s="399"/>
      <c r="N886" s="400"/>
      <c r="O886" s="400"/>
      <c r="P886" s="400"/>
      <c r="Q886" s="400"/>
      <c r="R886" s="401"/>
      <c r="S886" s="402"/>
      <c r="T886" s="403"/>
      <c r="U886" s="403"/>
      <c r="V886" s="403"/>
      <c r="W886" s="403"/>
      <c r="X886" s="404"/>
      <c r="Y886" s="385"/>
      <c r="Z886" s="385"/>
      <c r="AA886" s="385"/>
      <c r="AB886" s="385"/>
      <c r="AC886" s="385"/>
      <c r="AD886" s="385"/>
      <c r="AG886" s="93">
        <f t="shared" si="224"/>
        <v>0</v>
      </c>
      <c r="AH886" s="93">
        <f t="shared" si="226"/>
        <v>0</v>
      </c>
      <c r="AI886" s="93">
        <f t="shared" si="227"/>
        <v>0</v>
      </c>
    </row>
    <row r="887" spans="1:35">
      <c r="A887" s="105"/>
      <c r="C887" s="167" t="s">
        <v>527</v>
      </c>
      <c r="D887" s="396" t="str">
        <f t="shared" si="225"/>
        <v/>
      </c>
      <c r="E887" s="397"/>
      <c r="F887" s="397"/>
      <c r="G887" s="397"/>
      <c r="H887" s="397"/>
      <c r="I887" s="397"/>
      <c r="J887" s="397"/>
      <c r="K887" s="397"/>
      <c r="L887" s="398"/>
      <c r="M887" s="399"/>
      <c r="N887" s="400"/>
      <c r="O887" s="400"/>
      <c r="P887" s="400"/>
      <c r="Q887" s="400"/>
      <c r="R887" s="401"/>
      <c r="S887" s="402"/>
      <c r="T887" s="403"/>
      <c r="U887" s="403"/>
      <c r="V887" s="403"/>
      <c r="W887" s="403"/>
      <c r="X887" s="404"/>
      <c r="Y887" s="385"/>
      <c r="Z887" s="385"/>
      <c r="AA887" s="385"/>
      <c r="AB887" s="385"/>
      <c r="AC887" s="385"/>
      <c r="AD887" s="385"/>
      <c r="AG887" s="93">
        <f t="shared" si="224"/>
        <v>0</v>
      </c>
      <c r="AH887" s="93">
        <f t="shared" si="226"/>
        <v>0</v>
      </c>
      <c r="AI887" s="93">
        <f t="shared" si="227"/>
        <v>0</v>
      </c>
    </row>
    <row r="888" spans="1:35">
      <c r="A888" s="105"/>
      <c r="C888" s="167" t="s">
        <v>528</v>
      </c>
      <c r="D888" s="396" t="str">
        <f t="shared" si="225"/>
        <v/>
      </c>
      <c r="E888" s="397"/>
      <c r="F888" s="397"/>
      <c r="G888" s="397"/>
      <c r="H888" s="397"/>
      <c r="I888" s="397"/>
      <c r="J888" s="397"/>
      <c r="K888" s="397"/>
      <c r="L888" s="398"/>
      <c r="M888" s="399"/>
      <c r="N888" s="400"/>
      <c r="O888" s="400"/>
      <c r="P888" s="400"/>
      <c r="Q888" s="400"/>
      <c r="R888" s="401"/>
      <c r="S888" s="402"/>
      <c r="T888" s="403"/>
      <c r="U888" s="403"/>
      <c r="V888" s="403"/>
      <c r="W888" s="403"/>
      <c r="X888" s="404"/>
      <c r="Y888" s="385"/>
      <c r="Z888" s="385"/>
      <c r="AA888" s="385"/>
      <c r="AB888" s="385"/>
      <c r="AC888" s="385"/>
      <c r="AD888" s="385"/>
      <c r="AG888" s="93">
        <f t="shared" si="224"/>
        <v>0</v>
      </c>
      <c r="AH888" s="93">
        <f t="shared" si="226"/>
        <v>0</v>
      </c>
      <c r="AI888" s="93">
        <f t="shared" si="227"/>
        <v>0</v>
      </c>
    </row>
    <row r="889" spans="1:35">
      <c r="A889" s="105"/>
      <c r="C889" s="167" t="s">
        <v>529</v>
      </c>
      <c r="D889" s="396" t="str">
        <f t="shared" si="225"/>
        <v/>
      </c>
      <c r="E889" s="397"/>
      <c r="F889" s="397"/>
      <c r="G889" s="397"/>
      <c r="H889" s="397"/>
      <c r="I889" s="397"/>
      <c r="J889" s="397"/>
      <c r="K889" s="397"/>
      <c r="L889" s="398"/>
      <c r="M889" s="399"/>
      <c r="N889" s="400"/>
      <c r="O889" s="400"/>
      <c r="P889" s="400"/>
      <c r="Q889" s="400"/>
      <c r="R889" s="401"/>
      <c r="S889" s="402"/>
      <c r="T889" s="403"/>
      <c r="U889" s="403"/>
      <c r="V889" s="403"/>
      <c r="W889" s="403"/>
      <c r="X889" s="404"/>
      <c r="Y889" s="385"/>
      <c r="Z889" s="385"/>
      <c r="AA889" s="385"/>
      <c r="AB889" s="385"/>
      <c r="AC889" s="385"/>
      <c r="AD889" s="385"/>
      <c r="AG889" s="93">
        <f t="shared" ref="AG889:AG916" si="228">IF($AG$855=$AH$855,0,IF(AND(S889&lt;&gt;"NA",S889&lt;&gt;"NS",Y889&lt;&gt;"NA",Y889&lt;&gt;"NS",Y889&gt;S889),1,0))</f>
        <v>0</v>
      </c>
      <c r="AH889" s="93">
        <f t="shared" si="226"/>
        <v>0</v>
      </c>
      <c r="AI889" s="93">
        <f t="shared" si="227"/>
        <v>0</v>
      </c>
    </row>
    <row r="890" spans="1:35">
      <c r="A890" s="105"/>
      <c r="C890" s="167" t="s">
        <v>530</v>
      </c>
      <c r="D890" s="396" t="str">
        <f t="shared" si="225"/>
        <v/>
      </c>
      <c r="E890" s="397"/>
      <c r="F890" s="397"/>
      <c r="G890" s="397"/>
      <c r="H890" s="397"/>
      <c r="I890" s="397"/>
      <c r="J890" s="397"/>
      <c r="K890" s="397"/>
      <c r="L890" s="398"/>
      <c r="M890" s="399"/>
      <c r="N890" s="400"/>
      <c r="O890" s="400"/>
      <c r="P890" s="400"/>
      <c r="Q890" s="400"/>
      <c r="R890" s="401"/>
      <c r="S890" s="402"/>
      <c r="T890" s="403"/>
      <c r="U890" s="403"/>
      <c r="V890" s="403"/>
      <c r="W890" s="403"/>
      <c r="X890" s="404"/>
      <c r="Y890" s="385"/>
      <c r="Z890" s="385"/>
      <c r="AA890" s="385"/>
      <c r="AB890" s="385"/>
      <c r="AC890" s="385"/>
      <c r="AD890" s="385"/>
      <c r="AG890" s="93">
        <f t="shared" si="228"/>
        <v>0</v>
      </c>
      <c r="AH890" s="93">
        <f t="shared" si="226"/>
        <v>0</v>
      </c>
      <c r="AI890" s="93">
        <f t="shared" si="227"/>
        <v>0</v>
      </c>
    </row>
    <row r="891" spans="1:35">
      <c r="A891" s="105"/>
      <c r="C891" s="167" t="s">
        <v>531</v>
      </c>
      <c r="D891" s="396" t="str">
        <f t="shared" si="225"/>
        <v/>
      </c>
      <c r="E891" s="397"/>
      <c r="F891" s="397"/>
      <c r="G891" s="397"/>
      <c r="H891" s="397"/>
      <c r="I891" s="397"/>
      <c r="J891" s="397"/>
      <c r="K891" s="397"/>
      <c r="L891" s="398"/>
      <c r="M891" s="399"/>
      <c r="N891" s="400"/>
      <c r="O891" s="400"/>
      <c r="P891" s="400"/>
      <c r="Q891" s="400"/>
      <c r="R891" s="401"/>
      <c r="S891" s="402"/>
      <c r="T891" s="403"/>
      <c r="U891" s="403"/>
      <c r="V891" s="403"/>
      <c r="W891" s="403"/>
      <c r="X891" s="404"/>
      <c r="Y891" s="385"/>
      <c r="Z891" s="385"/>
      <c r="AA891" s="385"/>
      <c r="AB891" s="385"/>
      <c r="AC891" s="385"/>
      <c r="AD891" s="385"/>
      <c r="AG891" s="93">
        <f t="shared" si="228"/>
        <v>0</v>
      </c>
      <c r="AH891" s="93">
        <f t="shared" si="226"/>
        <v>0</v>
      </c>
      <c r="AI891" s="93">
        <f t="shared" si="227"/>
        <v>0</v>
      </c>
    </row>
    <row r="892" spans="1:35">
      <c r="A892" s="105"/>
      <c r="C892" s="167" t="s">
        <v>532</v>
      </c>
      <c r="D892" s="396" t="str">
        <f t="shared" si="225"/>
        <v/>
      </c>
      <c r="E892" s="397"/>
      <c r="F892" s="397"/>
      <c r="G892" s="397"/>
      <c r="H892" s="397"/>
      <c r="I892" s="397"/>
      <c r="J892" s="397"/>
      <c r="K892" s="397"/>
      <c r="L892" s="398"/>
      <c r="M892" s="399"/>
      <c r="N892" s="400"/>
      <c r="O892" s="400"/>
      <c r="P892" s="400"/>
      <c r="Q892" s="400"/>
      <c r="R892" s="401"/>
      <c r="S892" s="402"/>
      <c r="T892" s="403"/>
      <c r="U892" s="403"/>
      <c r="V892" s="403"/>
      <c r="W892" s="403"/>
      <c r="X892" s="404"/>
      <c r="Y892" s="385"/>
      <c r="Z892" s="385"/>
      <c r="AA892" s="385"/>
      <c r="AB892" s="385"/>
      <c r="AC892" s="385"/>
      <c r="AD892" s="385"/>
      <c r="AG892" s="93">
        <f t="shared" si="228"/>
        <v>0</v>
      </c>
      <c r="AH892" s="93">
        <f t="shared" si="226"/>
        <v>0</v>
      </c>
      <c r="AI892" s="93">
        <f t="shared" si="227"/>
        <v>0</v>
      </c>
    </row>
    <row r="893" spans="1:35">
      <c r="A893" s="105"/>
      <c r="C893" s="167" t="s">
        <v>533</v>
      </c>
      <c r="D893" s="396" t="str">
        <f t="shared" si="225"/>
        <v/>
      </c>
      <c r="E893" s="397"/>
      <c r="F893" s="397"/>
      <c r="G893" s="397"/>
      <c r="H893" s="397"/>
      <c r="I893" s="397"/>
      <c r="J893" s="397"/>
      <c r="K893" s="397"/>
      <c r="L893" s="398"/>
      <c r="M893" s="399"/>
      <c r="N893" s="400"/>
      <c r="O893" s="400"/>
      <c r="P893" s="400"/>
      <c r="Q893" s="400"/>
      <c r="R893" s="401"/>
      <c r="S893" s="402"/>
      <c r="T893" s="403"/>
      <c r="U893" s="403"/>
      <c r="V893" s="403"/>
      <c r="W893" s="403"/>
      <c r="X893" s="404"/>
      <c r="Y893" s="385"/>
      <c r="Z893" s="385"/>
      <c r="AA893" s="385"/>
      <c r="AB893" s="385"/>
      <c r="AC893" s="385"/>
      <c r="AD893" s="385"/>
      <c r="AG893" s="93">
        <f t="shared" si="228"/>
        <v>0</v>
      </c>
      <c r="AH893" s="93">
        <f t="shared" si="226"/>
        <v>0</v>
      </c>
      <c r="AI893" s="93">
        <f t="shared" si="227"/>
        <v>0</v>
      </c>
    </row>
    <row r="894" spans="1:35">
      <c r="A894" s="105"/>
      <c r="C894" s="167" t="s">
        <v>534</v>
      </c>
      <c r="D894" s="396" t="str">
        <f t="shared" si="225"/>
        <v/>
      </c>
      <c r="E894" s="397"/>
      <c r="F894" s="397"/>
      <c r="G894" s="397"/>
      <c r="H894" s="397"/>
      <c r="I894" s="397"/>
      <c r="J894" s="397"/>
      <c r="K894" s="397"/>
      <c r="L894" s="398"/>
      <c r="M894" s="399"/>
      <c r="N894" s="400"/>
      <c r="O894" s="400"/>
      <c r="P894" s="400"/>
      <c r="Q894" s="400"/>
      <c r="R894" s="401"/>
      <c r="S894" s="402"/>
      <c r="T894" s="403"/>
      <c r="U894" s="403"/>
      <c r="V894" s="403"/>
      <c r="W894" s="403"/>
      <c r="X894" s="404"/>
      <c r="Y894" s="385"/>
      <c r="Z894" s="385"/>
      <c r="AA894" s="385"/>
      <c r="AB894" s="385"/>
      <c r="AC894" s="385"/>
      <c r="AD894" s="385"/>
      <c r="AG894" s="93">
        <f t="shared" si="228"/>
        <v>0</v>
      </c>
      <c r="AH894" s="93">
        <f t="shared" si="226"/>
        <v>0</v>
      </c>
      <c r="AI894" s="93">
        <f t="shared" si="227"/>
        <v>0</v>
      </c>
    </row>
    <row r="895" spans="1:35">
      <c r="A895" s="105"/>
      <c r="C895" s="167" t="s">
        <v>535</v>
      </c>
      <c r="D895" s="396" t="str">
        <f t="shared" si="225"/>
        <v/>
      </c>
      <c r="E895" s="397"/>
      <c r="F895" s="397"/>
      <c r="G895" s="397"/>
      <c r="H895" s="397"/>
      <c r="I895" s="397"/>
      <c r="J895" s="397"/>
      <c r="K895" s="397"/>
      <c r="L895" s="398"/>
      <c r="M895" s="399"/>
      <c r="N895" s="400"/>
      <c r="O895" s="400"/>
      <c r="P895" s="400"/>
      <c r="Q895" s="400"/>
      <c r="R895" s="401"/>
      <c r="S895" s="402"/>
      <c r="T895" s="403"/>
      <c r="U895" s="403"/>
      <c r="V895" s="403"/>
      <c r="W895" s="403"/>
      <c r="X895" s="404"/>
      <c r="Y895" s="385"/>
      <c r="Z895" s="385"/>
      <c r="AA895" s="385"/>
      <c r="AB895" s="385"/>
      <c r="AC895" s="385"/>
      <c r="AD895" s="385"/>
      <c r="AG895" s="93">
        <f t="shared" si="228"/>
        <v>0</v>
      </c>
      <c r="AH895" s="93">
        <f t="shared" si="226"/>
        <v>0</v>
      </c>
      <c r="AI895" s="93">
        <f t="shared" si="227"/>
        <v>0</v>
      </c>
    </row>
    <row r="896" spans="1:35">
      <c r="A896" s="105"/>
      <c r="C896" s="167" t="s">
        <v>536</v>
      </c>
      <c r="D896" s="396" t="str">
        <f t="shared" si="225"/>
        <v/>
      </c>
      <c r="E896" s="397"/>
      <c r="F896" s="397"/>
      <c r="G896" s="397"/>
      <c r="H896" s="397"/>
      <c r="I896" s="397"/>
      <c r="J896" s="397"/>
      <c r="K896" s="397"/>
      <c r="L896" s="398"/>
      <c r="M896" s="399"/>
      <c r="N896" s="400"/>
      <c r="O896" s="400"/>
      <c r="P896" s="400"/>
      <c r="Q896" s="400"/>
      <c r="R896" s="401"/>
      <c r="S896" s="402"/>
      <c r="T896" s="403"/>
      <c r="U896" s="403"/>
      <c r="V896" s="403"/>
      <c r="W896" s="403"/>
      <c r="X896" s="404"/>
      <c r="Y896" s="385"/>
      <c r="Z896" s="385"/>
      <c r="AA896" s="385"/>
      <c r="AB896" s="385"/>
      <c r="AC896" s="385"/>
      <c r="AD896" s="385"/>
      <c r="AG896" s="93">
        <f t="shared" si="228"/>
        <v>0</v>
      </c>
      <c r="AH896" s="93">
        <f t="shared" si="226"/>
        <v>0</v>
      </c>
      <c r="AI896" s="93">
        <f t="shared" si="227"/>
        <v>0</v>
      </c>
    </row>
    <row r="897" spans="1:35">
      <c r="A897" s="105"/>
      <c r="C897" s="167" t="s">
        <v>537</v>
      </c>
      <c r="D897" s="396" t="str">
        <f t="shared" si="225"/>
        <v/>
      </c>
      <c r="E897" s="397"/>
      <c r="F897" s="397"/>
      <c r="G897" s="397"/>
      <c r="H897" s="397"/>
      <c r="I897" s="397"/>
      <c r="J897" s="397"/>
      <c r="K897" s="397"/>
      <c r="L897" s="398"/>
      <c r="M897" s="399"/>
      <c r="N897" s="400"/>
      <c r="O897" s="400"/>
      <c r="P897" s="400"/>
      <c r="Q897" s="400"/>
      <c r="R897" s="401"/>
      <c r="S897" s="402"/>
      <c r="T897" s="403"/>
      <c r="U897" s="403"/>
      <c r="V897" s="403"/>
      <c r="W897" s="403"/>
      <c r="X897" s="404"/>
      <c r="Y897" s="385"/>
      <c r="Z897" s="385"/>
      <c r="AA897" s="385"/>
      <c r="AB897" s="385"/>
      <c r="AC897" s="385"/>
      <c r="AD897" s="385"/>
      <c r="AG897" s="93">
        <f t="shared" si="228"/>
        <v>0</v>
      </c>
      <c r="AH897" s="93">
        <f t="shared" si="226"/>
        <v>0</v>
      </c>
      <c r="AI897" s="93">
        <f t="shared" si="227"/>
        <v>0</v>
      </c>
    </row>
    <row r="898" spans="1:35">
      <c r="A898" s="105"/>
      <c r="C898" s="167" t="s">
        <v>538</v>
      </c>
      <c r="D898" s="396" t="str">
        <f t="shared" si="225"/>
        <v/>
      </c>
      <c r="E898" s="397"/>
      <c r="F898" s="397"/>
      <c r="G898" s="397"/>
      <c r="H898" s="397"/>
      <c r="I898" s="397"/>
      <c r="J898" s="397"/>
      <c r="K898" s="397"/>
      <c r="L898" s="398"/>
      <c r="M898" s="399"/>
      <c r="N898" s="400"/>
      <c r="O898" s="400"/>
      <c r="P898" s="400"/>
      <c r="Q898" s="400"/>
      <c r="R898" s="401"/>
      <c r="S898" s="402"/>
      <c r="T898" s="403"/>
      <c r="U898" s="403"/>
      <c r="V898" s="403"/>
      <c r="W898" s="403"/>
      <c r="X898" s="404"/>
      <c r="Y898" s="385"/>
      <c r="Z898" s="385"/>
      <c r="AA898" s="385"/>
      <c r="AB898" s="385"/>
      <c r="AC898" s="385"/>
      <c r="AD898" s="385"/>
      <c r="AG898" s="93">
        <f t="shared" si="228"/>
        <v>0</v>
      </c>
      <c r="AH898" s="93">
        <f t="shared" si="226"/>
        <v>0</v>
      </c>
      <c r="AI898" s="93">
        <f t="shared" si="227"/>
        <v>0</v>
      </c>
    </row>
    <row r="899" spans="1:35">
      <c r="A899" s="105"/>
      <c r="C899" s="167" t="s">
        <v>539</v>
      </c>
      <c r="D899" s="396" t="str">
        <f t="shared" si="225"/>
        <v/>
      </c>
      <c r="E899" s="397"/>
      <c r="F899" s="397"/>
      <c r="G899" s="397"/>
      <c r="H899" s="397"/>
      <c r="I899" s="397"/>
      <c r="J899" s="397"/>
      <c r="K899" s="397"/>
      <c r="L899" s="398"/>
      <c r="M899" s="399"/>
      <c r="N899" s="400"/>
      <c r="O899" s="400"/>
      <c r="P899" s="400"/>
      <c r="Q899" s="400"/>
      <c r="R899" s="401"/>
      <c r="S899" s="402"/>
      <c r="T899" s="403"/>
      <c r="U899" s="403"/>
      <c r="V899" s="403"/>
      <c r="W899" s="403"/>
      <c r="X899" s="404"/>
      <c r="Y899" s="385"/>
      <c r="Z899" s="385"/>
      <c r="AA899" s="385"/>
      <c r="AB899" s="385"/>
      <c r="AC899" s="385"/>
      <c r="AD899" s="385"/>
      <c r="AG899" s="93">
        <f t="shared" si="228"/>
        <v>0</v>
      </c>
      <c r="AH899" s="93">
        <f t="shared" si="226"/>
        <v>0</v>
      </c>
      <c r="AI899" s="93">
        <f t="shared" si="227"/>
        <v>0</v>
      </c>
    </row>
    <row r="900" spans="1:35">
      <c r="A900" s="105"/>
      <c r="C900" s="167" t="s">
        <v>540</v>
      </c>
      <c r="D900" s="396" t="str">
        <f t="shared" si="225"/>
        <v/>
      </c>
      <c r="E900" s="397"/>
      <c r="F900" s="397"/>
      <c r="G900" s="397"/>
      <c r="H900" s="397"/>
      <c r="I900" s="397"/>
      <c r="J900" s="397"/>
      <c r="K900" s="397"/>
      <c r="L900" s="398"/>
      <c r="M900" s="399"/>
      <c r="N900" s="400"/>
      <c r="O900" s="400"/>
      <c r="P900" s="400"/>
      <c r="Q900" s="400"/>
      <c r="R900" s="401"/>
      <c r="S900" s="402"/>
      <c r="T900" s="403"/>
      <c r="U900" s="403"/>
      <c r="V900" s="403"/>
      <c r="W900" s="403"/>
      <c r="X900" s="404"/>
      <c r="Y900" s="385"/>
      <c r="Z900" s="385"/>
      <c r="AA900" s="385"/>
      <c r="AB900" s="385"/>
      <c r="AC900" s="385"/>
      <c r="AD900" s="385"/>
      <c r="AG900" s="93">
        <f t="shared" si="228"/>
        <v>0</v>
      </c>
      <c r="AH900" s="93">
        <f t="shared" si="226"/>
        <v>0</v>
      </c>
      <c r="AI900" s="93">
        <f t="shared" si="227"/>
        <v>0</v>
      </c>
    </row>
    <row r="901" spans="1:35">
      <c r="A901" s="105"/>
      <c r="C901" s="167" t="s">
        <v>541</v>
      </c>
      <c r="D901" s="396" t="str">
        <f t="shared" si="225"/>
        <v/>
      </c>
      <c r="E901" s="397"/>
      <c r="F901" s="397"/>
      <c r="G901" s="397"/>
      <c r="H901" s="397"/>
      <c r="I901" s="397"/>
      <c r="J901" s="397"/>
      <c r="K901" s="397"/>
      <c r="L901" s="398"/>
      <c r="M901" s="399"/>
      <c r="N901" s="400"/>
      <c r="O901" s="400"/>
      <c r="P901" s="400"/>
      <c r="Q901" s="400"/>
      <c r="R901" s="401"/>
      <c r="S901" s="402"/>
      <c r="T901" s="403"/>
      <c r="U901" s="403"/>
      <c r="V901" s="403"/>
      <c r="W901" s="403"/>
      <c r="X901" s="404"/>
      <c r="Y901" s="385"/>
      <c r="Z901" s="385"/>
      <c r="AA901" s="385"/>
      <c r="AB901" s="385"/>
      <c r="AC901" s="385"/>
      <c r="AD901" s="385"/>
      <c r="AG901" s="93">
        <f t="shared" si="228"/>
        <v>0</v>
      </c>
      <c r="AH901" s="93">
        <f t="shared" si="226"/>
        <v>0</v>
      </c>
      <c r="AI901" s="93">
        <f t="shared" si="227"/>
        <v>0</v>
      </c>
    </row>
    <row r="902" spans="1:35">
      <c r="A902" s="105"/>
      <c r="C902" s="167" t="s">
        <v>542</v>
      </c>
      <c r="D902" s="396" t="str">
        <f t="shared" si="225"/>
        <v/>
      </c>
      <c r="E902" s="397"/>
      <c r="F902" s="397"/>
      <c r="G902" s="397"/>
      <c r="H902" s="397"/>
      <c r="I902" s="397"/>
      <c r="J902" s="397"/>
      <c r="K902" s="397"/>
      <c r="L902" s="398"/>
      <c r="M902" s="399"/>
      <c r="N902" s="400"/>
      <c r="O902" s="400"/>
      <c r="P902" s="400"/>
      <c r="Q902" s="400"/>
      <c r="R902" s="401"/>
      <c r="S902" s="402"/>
      <c r="T902" s="403"/>
      <c r="U902" s="403"/>
      <c r="V902" s="403"/>
      <c r="W902" s="403"/>
      <c r="X902" s="404"/>
      <c r="Y902" s="385"/>
      <c r="Z902" s="385"/>
      <c r="AA902" s="385"/>
      <c r="AB902" s="385"/>
      <c r="AC902" s="385"/>
      <c r="AD902" s="385"/>
      <c r="AG902" s="93">
        <f t="shared" si="228"/>
        <v>0</v>
      </c>
      <c r="AH902" s="93">
        <f t="shared" si="226"/>
        <v>0</v>
      </c>
      <c r="AI902" s="93">
        <f t="shared" si="227"/>
        <v>0</v>
      </c>
    </row>
    <row r="903" spans="1:35">
      <c r="A903" s="105"/>
      <c r="C903" s="167" t="s">
        <v>543</v>
      </c>
      <c r="D903" s="396" t="str">
        <f t="shared" si="225"/>
        <v/>
      </c>
      <c r="E903" s="397"/>
      <c r="F903" s="397"/>
      <c r="G903" s="397"/>
      <c r="H903" s="397"/>
      <c r="I903" s="397"/>
      <c r="J903" s="397"/>
      <c r="K903" s="397"/>
      <c r="L903" s="398"/>
      <c r="M903" s="399"/>
      <c r="N903" s="400"/>
      <c r="O903" s="400"/>
      <c r="P903" s="400"/>
      <c r="Q903" s="400"/>
      <c r="R903" s="401"/>
      <c r="S903" s="402"/>
      <c r="T903" s="403"/>
      <c r="U903" s="403"/>
      <c r="V903" s="403"/>
      <c r="W903" s="403"/>
      <c r="X903" s="404"/>
      <c r="Y903" s="385"/>
      <c r="Z903" s="385"/>
      <c r="AA903" s="385"/>
      <c r="AB903" s="385"/>
      <c r="AC903" s="385"/>
      <c r="AD903" s="385"/>
      <c r="AG903" s="93">
        <f t="shared" si="228"/>
        <v>0</v>
      </c>
      <c r="AH903" s="93">
        <f t="shared" si="226"/>
        <v>0</v>
      </c>
      <c r="AI903" s="93">
        <f t="shared" si="227"/>
        <v>0</v>
      </c>
    </row>
    <row r="904" spans="1:35">
      <c r="A904" s="105"/>
      <c r="C904" s="167" t="s">
        <v>544</v>
      </c>
      <c r="D904" s="396" t="str">
        <f t="shared" si="225"/>
        <v/>
      </c>
      <c r="E904" s="397"/>
      <c r="F904" s="397"/>
      <c r="G904" s="397"/>
      <c r="H904" s="397"/>
      <c r="I904" s="397"/>
      <c r="J904" s="397"/>
      <c r="K904" s="397"/>
      <c r="L904" s="398"/>
      <c r="M904" s="399"/>
      <c r="N904" s="400"/>
      <c r="O904" s="400"/>
      <c r="P904" s="400"/>
      <c r="Q904" s="400"/>
      <c r="R904" s="401"/>
      <c r="S904" s="402"/>
      <c r="T904" s="403"/>
      <c r="U904" s="403"/>
      <c r="V904" s="403"/>
      <c r="W904" s="403"/>
      <c r="X904" s="404"/>
      <c r="Y904" s="385"/>
      <c r="Z904" s="385"/>
      <c r="AA904" s="385"/>
      <c r="AB904" s="385"/>
      <c r="AC904" s="385"/>
      <c r="AD904" s="385"/>
      <c r="AG904" s="93">
        <f t="shared" si="228"/>
        <v>0</v>
      </c>
      <c r="AH904" s="93">
        <f t="shared" si="226"/>
        <v>0</v>
      </c>
      <c r="AI904" s="93">
        <f t="shared" si="227"/>
        <v>0</v>
      </c>
    </row>
    <row r="905" spans="1:35">
      <c r="A905" s="105"/>
      <c r="C905" s="167" t="s">
        <v>545</v>
      </c>
      <c r="D905" s="396" t="str">
        <f t="shared" si="225"/>
        <v/>
      </c>
      <c r="E905" s="397"/>
      <c r="F905" s="397"/>
      <c r="G905" s="397"/>
      <c r="H905" s="397"/>
      <c r="I905" s="397"/>
      <c r="J905" s="397"/>
      <c r="K905" s="397"/>
      <c r="L905" s="398"/>
      <c r="M905" s="399"/>
      <c r="N905" s="400"/>
      <c r="O905" s="400"/>
      <c r="P905" s="400"/>
      <c r="Q905" s="400"/>
      <c r="R905" s="401"/>
      <c r="S905" s="402"/>
      <c r="T905" s="403"/>
      <c r="U905" s="403"/>
      <c r="V905" s="403"/>
      <c r="W905" s="403"/>
      <c r="X905" s="404"/>
      <c r="Y905" s="385"/>
      <c r="Z905" s="385"/>
      <c r="AA905" s="385"/>
      <c r="AB905" s="385"/>
      <c r="AC905" s="385"/>
      <c r="AD905" s="385"/>
      <c r="AG905" s="93">
        <f t="shared" si="228"/>
        <v>0</v>
      </c>
      <c r="AH905" s="93">
        <f t="shared" si="226"/>
        <v>0</v>
      </c>
      <c r="AI905" s="93">
        <f t="shared" si="227"/>
        <v>0</v>
      </c>
    </row>
    <row r="906" spans="1:35">
      <c r="A906" s="105"/>
      <c r="C906" s="167" t="s">
        <v>546</v>
      </c>
      <c r="D906" s="396" t="str">
        <f t="shared" si="225"/>
        <v/>
      </c>
      <c r="E906" s="397"/>
      <c r="F906" s="397"/>
      <c r="G906" s="397"/>
      <c r="H906" s="397"/>
      <c r="I906" s="397"/>
      <c r="J906" s="397"/>
      <c r="K906" s="397"/>
      <c r="L906" s="398"/>
      <c r="M906" s="399"/>
      <c r="N906" s="400"/>
      <c r="O906" s="400"/>
      <c r="P906" s="400"/>
      <c r="Q906" s="400"/>
      <c r="R906" s="401"/>
      <c r="S906" s="402"/>
      <c r="T906" s="403"/>
      <c r="U906" s="403"/>
      <c r="V906" s="403"/>
      <c r="W906" s="403"/>
      <c r="X906" s="404"/>
      <c r="Y906" s="385"/>
      <c r="Z906" s="385"/>
      <c r="AA906" s="385"/>
      <c r="AB906" s="385"/>
      <c r="AC906" s="385"/>
      <c r="AD906" s="385"/>
      <c r="AG906" s="93">
        <f t="shared" si="228"/>
        <v>0</v>
      </c>
      <c r="AH906" s="93">
        <f t="shared" si="226"/>
        <v>0</v>
      </c>
      <c r="AI906" s="93">
        <f t="shared" si="227"/>
        <v>0</v>
      </c>
    </row>
    <row r="907" spans="1:35">
      <c r="A907" s="105"/>
      <c r="C907" s="167" t="s">
        <v>547</v>
      </c>
      <c r="D907" s="396" t="str">
        <f t="shared" si="225"/>
        <v/>
      </c>
      <c r="E907" s="397"/>
      <c r="F907" s="397"/>
      <c r="G907" s="397"/>
      <c r="H907" s="397"/>
      <c r="I907" s="397"/>
      <c r="J907" s="397"/>
      <c r="K907" s="397"/>
      <c r="L907" s="398"/>
      <c r="M907" s="399"/>
      <c r="N907" s="400"/>
      <c r="O907" s="400"/>
      <c r="P907" s="400"/>
      <c r="Q907" s="400"/>
      <c r="R907" s="401"/>
      <c r="S907" s="402"/>
      <c r="T907" s="403"/>
      <c r="U907" s="403"/>
      <c r="V907" s="403"/>
      <c r="W907" s="403"/>
      <c r="X907" s="404"/>
      <c r="Y907" s="385"/>
      <c r="Z907" s="385"/>
      <c r="AA907" s="385"/>
      <c r="AB907" s="385"/>
      <c r="AC907" s="385"/>
      <c r="AD907" s="385"/>
      <c r="AG907" s="93">
        <f t="shared" si="228"/>
        <v>0</v>
      </c>
      <c r="AH907" s="93">
        <f t="shared" si="226"/>
        <v>0</v>
      </c>
      <c r="AI907" s="93">
        <f t="shared" si="227"/>
        <v>0</v>
      </c>
    </row>
    <row r="908" spans="1:35">
      <c r="A908" s="105"/>
      <c r="C908" s="167" t="s">
        <v>548</v>
      </c>
      <c r="D908" s="396" t="str">
        <f t="shared" si="225"/>
        <v/>
      </c>
      <c r="E908" s="397"/>
      <c r="F908" s="397"/>
      <c r="G908" s="397"/>
      <c r="H908" s="397"/>
      <c r="I908" s="397"/>
      <c r="J908" s="397"/>
      <c r="K908" s="397"/>
      <c r="L908" s="398"/>
      <c r="M908" s="399"/>
      <c r="N908" s="400"/>
      <c r="O908" s="400"/>
      <c r="P908" s="400"/>
      <c r="Q908" s="400"/>
      <c r="R908" s="401"/>
      <c r="S908" s="402"/>
      <c r="T908" s="403"/>
      <c r="U908" s="403"/>
      <c r="V908" s="403"/>
      <c r="W908" s="403"/>
      <c r="X908" s="404"/>
      <c r="Y908" s="385"/>
      <c r="Z908" s="385"/>
      <c r="AA908" s="385"/>
      <c r="AB908" s="385"/>
      <c r="AC908" s="385"/>
      <c r="AD908" s="385"/>
      <c r="AG908" s="93">
        <f t="shared" si="228"/>
        <v>0</v>
      </c>
      <c r="AH908" s="93">
        <f t="shared" si="226"/>
        <v>0</v>
      </c>
      <c r="AI908" s="93">
        <f t="shared" si="227"/>
        <v>0</v>
      </c>
    </row>
    <row r="909" spans="1:35">
      <c r="A909" s="105"/>
      <c r="C909" s="167" t="s">
        <v>549</v>
      </c>
      <c r="D909" s="396" t="str">
        <f t="shared" si="225"/>
        <v/>
      </c>
      <c r="E909" s="397"/>
      <c r="F909" s="397"/>
      <c r="G909" s="397"/>
      <c r="H909" s="397"/>
      <c r="I909" s="397"/>
      <c r="J909" s="397"/>
      <c r="K909" s="397"/>
      <c r="L909" s="398"/>
      <c r="M909" s="399"/>
      <c r="N909" s="400"/>
      <c r="O909" s="400"/>
      <c r="P909" s="400"/>
      <c r="Q909" s="400"/>
      <c r="R909" s="401"/>
      <c r="S909" s="402"/>
      <c r="T909" s="403"/>
      <c r="U909" s="403"/>
      <c r="V909" s="403"/>
      <c r="W909" s="403"/>
      <c r="X909" s="404"/>
      <c r="Y909" s="385"/>
      <c r="Z909" s="385"/>
      <c r="AA909" s="385"/>
      <c r="AB909" s="385"/>
      <c r="AC909" s="385"/>
      <c r="AD909" s="385"/>
      <c r="AG909" s="93">
        <f t="shared" si="228"/>
        <v>0</v>
      </c>
      <c r="AH909" s="93">
        <f t="shared" si="226"/>
        <v>0</v>
      </c>
      <c r="AI909" s="93">
        <f t="shared" si="227"/>
        <v>0</v>
      </c>
    </row>
    <row r="910" spans="1:35">
      <c r="A910" s="105"/>
      <c r="C910" s="167" t="s">
        <v>550</v>
      </c>
      <c r="D910" s="396" t="str">
        <f t="shared" si="225"/>
        <v/>
      </c>
      <c r="E910" s="397"/>
      <c r="F910" s="397"/>
      <c r="G910" s="397"/>
      <c r="H910" s="397"/>
      <c r="I910" s="397"/>
      <c r="J910" s="397"/>
      <c r="K910" s="397"/>
      <c r="L910" s="398"/>
      <c r="M910" s="399"/>
      <c r="N910" s="400"/>
      <c r="O910" s="400"/>
      <c r="P910" s="400"/>
      <c r="Q910" s="400"/>
      <c r="R910" s="401"/>
      <c r="S910" s="402"/>
      <c r="T910" s="403"/>
      <c r="U910" s="403"/>
      <c r="V910" s="403"/>
      <c r="W910" s="403"/>
      <c r="X910" s="404"/>
      <c r="Y910" s="385"/>
      <c r="Z910" s="385"/>
      <c r="AA910" s="385"/>
      <c r="AB910" s="385"/>
      <c r="AC910" s="385"/>
      <c r="AD910" s="385"/>
      <c r="AG910" s="93">
        <f t="shared" si="228"/>
        <v>0</v>
      </c>
      <c r="AH910" s="93">
        <f t="shared" si="226"/>
        <v>0</v>
      </c>
      <c r="AI910" s="93">
        <f t="shared" si="227"/>
        <v>0</v>
      </c>
    </row>
    <row r="911" spans="1:35">
      <c r="A911" s="105"/>
      <c r="C911" s="167" t="s">
        <v>551</v>
      </c>
      <c r="D911" s="396" t="str">
        <f t="shared" si="225"/>
        <v/>
      </c>
      <c r="E911" s="397"/>
      <c r="F911" s="397"/>
      <c r="G911" s="397"/>
      <c r="H911" s="397"/>
      <c r="I911" s="397"/>
      <c r="J911" s="397"/>
      <c r="K911" s="397"/>
      <c r="L911" s="398"/>
      <c r="M911" s="399"/>
      <c r="N911" s="400"/>
      <c r="O911" s="400"/>
      <c r="P911" s="400"/>
      <c r="Q911" s="400"/>
      <c r="R911" s="401"/>
      <c r="S911" s="402"/>
      <c r="T911" s="403"/>
      <c r="U911" s="403"/>
      <c r="V911" s="403"/>
      <c r="W911" s="403"/>
      <c r="X911" s="404"/>
      <c r="Y911" s="385"/>
      <c r="Z911" s="385"/>
      <c r="AA911" s="385"/>
      <c r="AB911" s="385"/>
      <c r="AC911" s="385"/>
      <c r="AD911" s="385"/>
      <c r="AG911" s="93">
        <f t="shared" si="228"/>
        <v>0</v>
      </c>
      <c r="AH911" s="93">
        <f t="shared" si="226"/>
        <v>0</v>
      </c>
      <c r="AI911" s="93">
        <f t="shared" si="227"/>
        <v>0</v>
      </c>
    </row>
    <row r="912" spans="1:35">
      <c r="A912" s="105"/>
      <c r="C912" s="167" t="s">
        <v>552</v>
      </c>
      <c r="D912" s="396" t="str">
        <f t="shared" si="225"/>
        <v/>
      </c>
      <c r="E912" s="397"/>
      <c r="F912" s="397"/>
      <c r="G912" s="397"/>
      <c r="H912" s="397"/>
      <c r="I912" s="397"/>
      <c r="J912" s="397"/>
      <c r="K912" s="397"/>
      <c r="L912" s="398"/>
      <c r="M912" s="399"/>
      <c r="N912" s="400"/>
      <c r="O912" s="400"/>
      <c r="P912" s="400"/>
      <c r="Q912" s="400"/>
      <c r="R912" s="401"/>
      <c r="S912" s="402"/>
      <c r="T912" s="403"/>
      <c r="U912" s="403"/>
      <c r="V912" s="403"/>
      <c r="W912" s="403"/>
      <c r="X912" s="404"/>
      <c r="Y912" s="385"/>
      <c r="Z912" s="385"/>
      <c r="AA912" s="385"/>
      <c r="AB912" s="385"/>
      <c r="AC912" s="385"/>
      <c r="AD912" s="385"/>
      <c r="AG912" s="93">
        <f t="shared" si="228"/>
        <v>0</v>
      </c>
      <c r="AH912" s="93">
        <f t="shared" si="226"/>
        <v>0</v>
      </c>
      <c r="AI912" s="93">
        <f t="shared" si="227"/>
        <v>0</v>
      </c>
    </row>
    <row r="913" spans="1:35">
      <c r="A913" s="105"/>
      <c r="C913" s="167" t="s">
        <v>553</v>
      </c>
      <c r="D913" s="396" t="str">
        <f t="shared" si="225"/>
        <v/>
      </c>
      <c r="E913" s="397"/>
      <c r="F913" s="397"/>
      <c r="G913" s="397"/>
      <c r="H913" s="397"/>
      <c r="I913" s="397"/>
      <c r="J913" s="397"/>
      <c r="K913" s="397"/>
      <c r="L913" s="398"/>
      <c r="M913" s="399"/>
      <c r="N913" s="400"/>
      <c r="O913" s="400"/>
      <c r="P913" s="400"/>
      <c r="Q913" s="400"/>
      <c r="R913" s="401"/>
      <c r="S913" s="402"/>
      <c r="T913" s="403"/>
      <c r="U913" s="403"/>
      <c r="V913" s="403"/>
      <c r="W913" s="403"/>
      <c r="X913" s="404"/>
      <c r="Y913" s="385"/>
      <c r="Z913" s="385"/>
      <c r="AA913" s="385"/>
      <c r="AB913" s="385"/>
      <c r="AC913" s="385"/>
      <c r="AD913" s="385"/>
      <c r="AG913" s="93">
        <f t="shared" si="228"/>
        <v>0</v>
      </c>
      <c r="AH913" s="93">
        <f t="shared" si="226"/>
        <v>0</v>
      </c>
      <c r="AI913" s="93">
        <f t="shared" si="227"/>
        <v>0</v>
      </c>
    </row>
    <row r="914" spans="1:35">
      <c r="A914" s="105"/>
      <c r="C914" s="167" t="s">
        <v>554</v>
      </c>
      <c r="D914" s="396" t="str">
        <f t="shared" si="225"/>
        <v/>
      </c>
      <c r="E914" s="397"/>
      <c r="F914" s="397"/>
      <c r="G914" s="397"/>
      <c r="H914" s="397"/>
      <c r="I914" s="397"/>
      <c r="J914" s="397"/>
      <c r="K914" s="397"/>
      <c r="L914" s="398"/>
      <c r="M914" s="399"/>
      <c r="N914" s="400"/>
      <c r="O914" s="400"/>
      <c r="P914" s="400"/>
      <c r="Q914" s="400"/>
      <c r="R914" s="401"/>
      <c r="S914" s="402"/>
      <c r="T914" s="403"/>
      <c r="U914" s="403"/>
      <c r="V914" s="403"/>
      <c r="W914" s="403"/>
      <c r="X914" s="404"/>
      <c r="Y914" s="385"/>
      <c r="Z914" s="385"/>
      <c r="AA914" s="385"/>
      <c r="AB914" s="385"/>
      <c r="AC914" s="385"/>
      <c r="AD914" s="385"/>
      <c r="AG914" s="93">
        <f t="shared" si="228"/>
        <v>0</v>
      </c>
      <c r="AH914" s="93">
        <f t="shared" si="226"/>
        <v>0</v>
      </c>
      <c r="AI914" s="93">
        <f t="shared" si="227"/>
        <v>0</v>
      </c>
    </row>
    <row r="915" spans="1:35">
      <c r="A915" s="105"/>
      <c r="C915" s="167" t="s">
        <v>555</v>
      </c>
      <c r="D915" s="396" t="str">
        <f t="shared" si="225"/>
        <v/>
      </c>
      <c r="E915" s="397"/>
      <c r="F915" s="397"/>
      <c r="G915" s="397"/>
      <c r="H915" s="397"/>
      <c r="I915" s="397"/>
      <c r="J915" s="397"/>
      <c r="K915" s="397"/>
      <c r="L915" s="398"/>
      <c r="M915" s="399"/>
      <c r="N915" s="400"/>
      <c r="O915" s="400"/>
      <c r="P915" s="400"/>
      <c r="Q915" s="400"/>
      <c r="R915" s="401"/>
      <c r="S915" s="402"/>
      <c r="T915" s="403"/>
      <c r="U915" s="403"/>
      <c r="V915" s="403"/>
      <c r="W915" s="403"/>
      <c r="X915" s="404"/>
      <c r="Y915" s="385"/>
      <c r="Z915" s="385"/>
      <c r="AA915" s="385"/>
      <c r="AB915" s="385"/>
      <c r="AC915" s="385"/>
      <c r="AD915" s="385"/>
      <c r="AG915" s="93">
        <f t="shared" si="228"/>
        <v>0</v>
      </c>
      <c r="AH915" s="93">
        <f t="shared" si="226"/>
        <v>0</v>
      </c>
      <c r="AI915" s="93">
        <f t="shared" si="227"/>
        <v>0</v>
      </c>
    </row>
    <row r="916" spans="1:35">
      <c r="A916" s="105"/>
      <c r="C916" s="167" t="s">
        <v>556</v>
      </c>
      <c r="D916" s="396" t="str">
        <f t="shared" si="225"/>
        <v/>
      </c>
      <c r="E916" s="397"/>
      <c r="F916" s="397"/>
      <c r="G916" s="397"/>
      <c r="H916" s="397"/>
      <c r="I916" s="397"/>
      <c r="J916" s="397"/>
      <c r="K916" s="397"/>
      <c r="L916" s="398"/>
      <c r="M916" s="399"/>
      <c r="N916" s="400"/>
      <c r="O916" s="400"/>
      <c r="P916" s="400"/>
      <c r="Q916" s="400"/>
      <c r="R916" s="401"/>
      <c r="S916" s="402"/>
      <c r="T916" s="403"/>
      <c r="U916" s="403"/>
      <c r="V916" s="403"/>
      <c r="W916" s="403"/>
      <c r="X916" s="404"/>
      <c r="Y916" s="385"/>
      <c r="Z916" s="385"/>
      <c r="AA916" s="385"/>
      <c r="AB916" s="385"/>
      <c r="AC916" s="385"/>
      <c r="AD916" s="385"/>
      <c r="AG916" s="93">
        <f t="shared" si="228"/>
        <v>0</v>
      </c>
      <c r="AH916" s="93">
        <f t="shared" si="226"/>
        <v>0</v>
      </c>
      <c r="AI916" s="93">
        <f t="shared" si="227"/>
        <v>0</v>
      </c>
    </row>
    <row r="917" spans="1:35">
      <c r="A917" s="105"/>
      <c r="C917" s="190"/>
      <c r="D917" s="190"/>
      <c r="E917" s="190"/>
      <c r="F917" s="190"/>
      <c r="G917" s="190"/>
      <c r="H917" s="190"/>
      <c r="I917" s="190"/>
      <c r="J917" s="190"/>
      <c r="K917" s="190"/>
      <c r="L917" s="190"/>
      <c r="M917" s="190"/>
      <c r="N917" s="190"/>
      <c r="O917" s="190"/>
      <c r="P917" s="190"/>
      <c r="Q917" s="190"/>
      <c r="R917" s="21" t="s">
        <v>109</v>
      </c>
      <c r="S917" s="395">
        <f t="shared" ref="S917:Y917" si="229">IF(AND(SUM(S857:S916)=0,COUNTIF(S857:S916,"NS")&gt;0),"NS",
IF(AND(SUM(S857:S916)=0,COUNTIF(S857:S916,0)&gt;0),0,
IF(AND(SUM(S857:S916)=0,COUNTIF(S857:S916,"NA")&gt;0),"NA",
SUM(S857:S916))))</f>
        <v>0</v>
      </c>
      <c r="T917" s="395"/>
      <c r="U917" s="395"/>
      <c r="V917" s="395"/>
      <c r="W917" s="395"/>
      <c r="X917" s="395"/>
      <c r="Y917" s="395">
        <f t="shared" si="229"/>
        <v>0</v>
      </c>
      <c r="Z917" s="395"/>
      <c r="AA917" s="395"/>
      <c r="AB917" s="395"/>
      <c r="AC917" s="395"/>
      <c r="AD917" s="395"/>
      <c r="AG917" s="202">
        <f>SUM(AG857:AG916)</f>
        <v>0</v>
      </c>
      <c r="AH917" s="111">
        <f>SUM(AH857:AH916)</f>
        <v>0</v>
      </c>
      <c r="AI917" s="202">
        <f>SUM(AI857:AI916)</f>
        <v>0</v>
      </c>
    </row>
    <row r="918" spans="1:35">
      <c r="A918" s="105"/>
      <c r="C918" s="190"/>
      <c r="D918" s="190"/>
      <c r="E918" s="190"/>
      <c r="F918" s="190"/>
      <c r="G918" s="190"/>
      <c r="H918" s="190"/>
      <c r="I918" s="190"/>
      <c r="J918" s="190"/>
      <c r="K918" s="190"/>
      <c r="L918" s="190"/>
      <c r="M918" s="190"/>
      <c r="N918" s="190"/>
      <c r="O918" s="190"/>
      <c r="P918" s="190"/>
      <c r="Q918" s="190"/>
      <c r="R918" s="190"/>
      <c r="S918" s="190"/>
      <c r="T918" s="190"/>
      <c r="U918" s="190"/>
      <c r="V918" s="190"/>
      <c r="W918" s="190"/>
      <c r="X918" s="190"/>
      <c r="Y918" s="190"/>
      <c r="Z918" s="190"/>
      <c r="AA918" s="190"/>
      <c r="AB918" s="190"/>
      <c r="AC918" s="190"/>
      <c r="AD918" s="190"/>
    </row>
    <row r="919" spans="1:35" ht="24.05" customHeight="1">
      <c r="A919" s="105"/>
      <c r="C919" s="423" t="s">
        <v>187</v>
      </c>
      <c r="D919" s="423"/>
      <c r="E919" s="423"/>
      <c r="F919" s="423"/>
      <c r="G919" s="423"/>
      <c r="H919" s="423"/>
      <c r="I919" s="423"/>
      <c r="J919" s="423"/>
      <c r="K919" s="423"/>
      <c r="L919" s="423"/>
      <c r="M919" s="423"/>
      <c r="N919" s="423"/>
      <c r="O919" s="423"/>
      <c r="P919" s="423"/>
      <c r="Q919" s="423"/>
      <c r="R919" s="423"/>
      <c r="S919" s="423"/>
      <c r="T919" s="423"/>
      <c r="U919" s="423"/>
      <c r="V919" s="423"/>
      <c r="W919" s="423"/>
      <c r="X919" s="423"/>
      <c r="Y919" s="423"/>
      <c r="Z919" s="423"/>
      <c r="AA919" s="423"/>
      <c r="AB919" s="423"/>
      <c r="AC919" s="423"/>
      <c r="AD919" s="423"/>
    </row>
    <row r="920" spans="1:35" ht="60.05" customHeight="1">
      <c r="A920" s="105"/>
      <c r="C920" s="424"/>
      <c r="D920" s="424"/>
      <c r="E920" s="424"/>
      <c r="F920" s="424"/>
      <c r="G920" s="424"/>
      <c r="H920" s="424"/>
      <c r="I920" s="424"/>
      <c r="J920" s="424"/>
      <c r="K920" s="424"/>
      <c r="L920" s="424"/>
      <c r="M920" s="424"/>
      <c r="N920" s="424"/>
      <c r="O920" s="424"/>
      <c r="P920" s="424"/>
      <c r="Q920" s="424"/>
      <c r="R920" s="424"/>
      <c r="S920" s="424"/>
      <c r="T920" s="424"/>
      <c r="U920" s="424"/>
      <c r="V920" s="424"/>
      <c r="W920" s="424"/>
      <c r="X920" s="424"/>
      <c r="Y920" s="424"/>
      <c r="Z920" s="424"/>
      <c r="AA920" s="424"/>
      <c r="AB920" s="424"/>
      <c r="AC920" s="424"/>
      <c r="AD920" s="424"/>
    </row>
    <row r="921" spans="1:35">
      <c r="A921" s="105"/>
      <c r="C921" s="190"/>
      <c r="D921" s="190"/>
      <c r="E921" s="190"/>
      <c r="F921" s="190"/>
      <c r="G921" s="190"/>
      <c r="H921" s="190"/>
      <c r="I921" s="190"/>
      <c r="J921" s="190"/>
      <c r="K921" s="190"/>
      <c r="L921" s="190"/>
      <c r="M921" s="190"/>
      <c r="N921" s="190"/>
      <c r="O921" s="190"/>
      <c r="P921" s="190"/>
      <c r="Q921" s="190"/>
      <c r="R921" s="190"/>
      <c r="S921" s="190"/>
      <c r="T921" s="190"/>
      <c r="U921" s="190"/>
      <c r="V921" s="190"/>
      <c r="W921" s="190"/>
      <c r="X921" s="190"/>
      <c r="Y921" s="190"/>
      <c r="Z921" s="190"/>
      <c r="AA921" s="190"/>
      <c r="AB921" s="190"/>
      <c r="AC921" s="190"/>
      <c r="AD921" s="190"/>
    </row>
    <row r="922" spans="1:35">
      <c r="A922" s="105"/>
      <c r="B922" s="366" t="str">
        <f>IF(AG917=0,"","Error: las computadoras con conexión a internet no pueden ser mayores a las computadoras.")</f>
        <v/>
      </c>
      <c r="C922" s="366"/>
      <c r="D922" s="366"/>
      <c r="E922" s="366"/>
      <c r="F922" s="366"/>
      <c r="G922" s="366"/>
      <c r="H922" s="366"/>
      <c r="I922" s="366"/>
      <c r="J922" s="366"/>
      <c r="K922" s="366"/>
      <c r="L922" s="366"/>
      <c r="M922" s="366"/>
      <c r="N922" s="366"/>
      <c r="O922" s="366"/>
      <c r="P922" s="366"/>
      <c r="Q922" s="366"/>
      <c r="R922" s="366"/>
      <c r="S922" s="366"/>
      <c r="T922" s="366"/>
      <c r="U922" s="366"/>
      <c r="V922" s="366"/>
      <c r="W922" s="366"/>
      <c r="X922" s="366"/>
      <c r="Y922" s="366"/>
      <c r="Z922" s="366"/>
      <c r="AA922" s="366"/>
      <c r="AB922" s="366"/>
      <c r="AC922" s="366"/>
      <c r="AD922" s="366"/>
    </row>
    <row r="923" spans="1:35">
      <c r="A923" s="105"/>
      <c r="B923" s="366" t="str">
        <f>IF(AI917=0,"","Error: verificar la consistencia con códigos 2 o 9.")</f>
        <v/>
      </c>
      <c r="C923" s="366"/>
      <c r="D923" s="366"/>
      <c r="E923" s="366"/>
      <c r="F923" s="366"/>
      <c r="G923" s="366"/>
      <c r="H923" s="366"/>
      <c r="I923" s="366"/>
      <c r="J923" s="366"/>
      <c r="K923" s="366"/>
      <c r="L923" s="366"/>
      <c r="M923" s="366"/>
      <c r="N923" s="366"/>
      <c r="O923" s="366"/>
      <c r="P923" s="366"/>
      <c r="Q923" s="366"/>
      <c r="R923" s="366"/>
      <c r="S923" s="366"/>
      <c r="T923" s="366"/>
      <c r="U923" s="366"/>
      <c r="V923" s="366"/>
      <c r="W923" s="366"/>
      <c r="X923" s="366"/>
      <c r="Y923" s="366"/>
      <c r="Z923" s="366"/>
      <c r="AA923" s="366"/>
      <c r="AB923" s="366"/>
      <c r="AC923" s="366"/>
      <c r="AD923" s="366"/>
    </row>
    <row r="924" spans="1:35">
      <c r="A924" s="105"/>
      <c r="B924" s="366" t="str">
        <f>IF(AM857=0,"","Error: verificar la consistencia con la pregunta 26.")</f>
        <v/>
      </c>
      <c r="C924" s="366"/>
      <c r="D924" s="366"/>
      <c r="E924" s="366"/>
      <c r="F924" s="366"/>
      <c r="G924" s="366"/>
      <c r="H924" s="366"/>
      <c r="I924" s="366"/>
      <c r="J924" s="366"/>
      <c r="K924" s="366"/>
      <c r="L924" s="366"/>
      <c r="M924" s="366"/>
      <c r="N924" s="366"/>
      <c r="O924" s="366"/>
      <c r="P924" s="366"/>
      <c r="Q924" s="366"/>
      <c r="R924" s="366"/>
      <c r="S924" s="366"/>
      <c r="T924" s="366"/>
      <c r="U924" s="366"/>
      <c r="V924" s="366"/>
      <c r="W924" s="366"/>
      <c r="X924" s="366"/>
      <c r="Y924" s="366"/>
      <c r="Z924" s="366"/>
      <c r="AA924" s="366"/>
      <c r="AB924" s="366"/>
      <c r="AC924" s="366"/>
      <c r="AD924" s="366"/>
    </row>
    <row r="925" spans="1:35">
      <c r="A925" s="105"/>
      <c r="B925" s="367" t="str">
        <f>IF(AH917=0,"","Error: debe completar toda la información requerida.")</f>
        <v/>
      </c>
      <c r="C925" s="367"/>
      <c r="D925" s="367"/>
      <c r="E925" s="367"/>
      <c r="F925" s="367"/>
      <c r="G925" s="367"/>
      <c r="H925" s="367"/>
      <c r="I925" s="367"/>
      <c r="J925" s="367"/>
      <c r="K925" s="367"/>
      <c r="L925" s="367"/>
      <c r="M925" s="367"/>
      <c r="N925" s="367"/>
      <c r="O925" s="367"/>
      <c r="P925" s="367"/>
      <c r="Q925" s="367"/>
      <c r="R925" s="367"/>
      <c r="S925" s="367"/>
      <c r="T925" s="367"/>
      <c r="U925" s="367"/>
      <c r="V925" s="367"/>
      <c r="W925" s="367"/>
      <c r="X925" s="367"/>
      <c r="Y925" s="367"/>
      <c r="Z925" s="367"/>
      <c r="AA925" s="367"/>
      <c r="AB925" s="367"/>
      <c r="AC925" s="367"/>
      <c r="AD925" s="367"/>
    </row>
    <row r="926" spans="1:35" ht="15.75" thickBot="1">
      <c r="A926" s="105"/>
      <c r="C926" s="190"/>
      <c r="D926" s="190"/>
      <c r="E926" s="190"/>
      <c r="F926" s="190"/>
      <c r="G926" s="190"/>
      <c r="H926" s="190"/>
      <c r="I926" s="190"/>
      <c r="J926" s="190"/>
      <c r="K926" s="190"/>
      <c r="L926" s="190"/>
      <c r="M926" s="190"/>
      <c r="N926" s="190"/>
      <c r="O926" s="190"/>
      <c r="P926" s="190"/>
      <c r="Q926" s="190"/>
      <c r="R926" s="190"/>
      <c r="S926" s="190"/>
      <c r="T926" s="190"/>
      <c r="U926" s="190"/>
      <c r="V926" s="190"/>
      <c r="W926" s="190"/>
      <c r="X926" s="190"/>
      <c r="Y926" s="190"/>
      <c r="Z926" s="190"/>
      <c r="AA926" s="190"/>
      <c r="AB926" s="190"/>
      <c r="AC926" s="190"/>
      <c r="AD926" s="190"/>
    </row>
    <row r="927" spans="1:35" ht="15.75" thickBot="1">
      <c r="A927" s="105"/>
      <c r="B927" s="410" t="s">
        <v>856</v>
      </c>
      <c r="C927" s="411"/>
      <c r="D927" s="411"/>
      <c r="E927" s="411"/>
      <c r="F927" s="411"/>
      <c r="G927" s="411"/>
      <c r="H927" s="411"/>
      <c r="I927" s="411"/>
      <c r="J927" s="411"/>
      <c r="K927" s="411"/>
      <c r="L927" s="411"/>
      <c r="M927" s="411"/>
      <c r="N927" s="411"/>
      <c r="O927" s="411"/>
      <c r="P927" s="411"/>
      <c r="Q927" s="411"/>
      <c r="R927" s="411"/>
      <c r="S927" s="411"/>
      <c r="T927" s="411"/>
      <c r="U927" s="411"/>
      <c r="V927" s="411"/>
      <c r="W927" s="411"/>
      <c r="X927" s="411"/>
      <c r="Y927" s="411"/>
      <c r="Z927" s="411"/>
      <c r="AA927" s="411"/>
      <c r="AB927" s="411"/>
      <c r="AC927" s="411"/>
      <c r="AD927" s="412"/>
    </row>
    <row r="928" spans="1:35">
      <c r="A928" s="105"/>
      <c r="B928" s="413" t="s">
        <v>83</v>
      </c>
      <c r="C928" s="414"/>
      <c r="D928" s="414"/>
      <c r="E928" s="414"/>
      <c r="F928" s="414"/>
      <c r="G928" s="414"/>
      <c r="H928" s="414"/>
      <c r="I928" s="414"/>
      <c r="J928" s="414"/>
      <c r="K928" s="414"/>
      <c r="L928" s="414"/>
      <c r="M928" s="414"/>
      <c r="N928" s="414"/>
      <c r="O928" s="414"/>
      <c r="P928" s="414"/>
      <c r="Q928" s="414"/>
      <c r="R928" s="414"/>
      <c r="S928" s="414"/>
      <c r="T928" s="414"/>
      <c r="U928" s="414"/>
      <c r="V928" s="414"/>
      <c r="W928" s="414"/>
      <c r="X928" s="414"/>
      <c r="Y928" s="414"/>
      <c r="Z928" s="414"/>
      <c r="AA928" s="414"/>
      <c r="AB928" s="414"/>
      <c r="AC928" s="414"/>
      <c r="AD928" s="415"/>
    </row>
    <row r="929" spans="1:35" ht="24.05" customHeight="1">
      <c r="A929" s="105"/>
      <c r="B929" s="246"/>
      <c r="C929" s="416" t="s">
        <v>855</v>
      </c>
      <c r="D929" s="417"/>
      <c r="E929" s="417"/>
      <c r="F929" s="417"/>
      <c r="G929" s="417"/>
      <c r="H929" s="417"/>
      <c r="I929" s="417"/>
      <c r="J929" s="417"/>
      <c r="K929" s="417"/>
      <c r="L929" s="417"/>
      <c r="M929" s="417"/>
      <c r="N929" s="417"/>
      <c r="O929" s="417"/>
      <c r="P929" s="417"/>
      <c r="Q929" s="417"/>
      <c r="R929" s="417"/>
      <c r="S929" s="417"/>
      <c r="T929" s="417"/>
      <c r="U929" s="417"/>
      <c r="V929" s="417"/>
      <c r="W929" s="417"/>
      <c r="X929" s="417"/>
      <c r="Y929" s="417"/>
      <c r="Z929" s="417"/>
      <c r="AA929" s="417"/>
      <c r="AB929" s="417"/>
      <c r="AC929" s="417"/>
      <c r="AD929" s="418"/>
    </row>
    <row r="930" spans="1:35">
      <c r="A930" s="105"/>
      <c r="C930" s="190"/>
      <c r="D930" s="190"/>
      <c r="E930" s="190"/>
      <c r="F930" s="190"/>
      <c r="G930" s="190"/>
      <c r="H930" s="190"/>
      <c r="I930" s="190"/>
      <c r="J930" s="190"/>
      <c r="K930" s="190"/>
      <c r="L930" s="190"/>
      <c r="M930" s="190"/>
      <c r="N930" s="190"/>
      <c r="O930" s="190"/>
      <c r="P930" s="190"/>
      <c r="Q930" s="190"/>
      <c r="R930" s="190"/>
      <c r="S930" s="190"/>
      <c r="T930" s="190"/>
      <c r="U930" s="190"/>
      <c r="V930" s="190"/>
      <c r="W930" s="190"/>
      <c r="X930" s="190"/>
      <c r="Y930" s="190"/>
      <c r="Z930" s="190"/>
      <c r="AA930" s="190"/>
      <c r="AB930" s="190"/>
      <c r="AC930" s="190"/>
      <c r="AD930" s="190"/>
    </row>
    <row r="931" spans="1:35" ht="47.95" customHeight="1">
      <c r="A931" s="186" t="s">
        <v>355</v>
      </c>
      <c r="B931" s="419" t="s">
        <v>921</v>
      </c>
      <c r="C931" s="420"/>
      <c r="D931" s="420"/>
      <c r="E931" s="420"/>
      <c r="F931" s="420"/>
      <c r="G931" s="420"/>
      <c r="H931" s="420"/>
      <c r="I931" s="420"/>
      <c r="J931" s="420"/>
      <c r="K931" s="420"/>
      <c r="L931" s="420"/>
      <c r="M931" s="420"/>
      <c r="N931" s="420"/>
      <c r="O931" s="420"/>
      <c r="P931" s="420"/>
      <c r="Q931" s="420"/>
      <c r="R931" s="420"/>
      <c r="S931" s="420"/>
      <c r="T931" s="420"/>
      <c r="U931" s="420"/>
      <c r="V931" s="420"/>
      <c r="W931" s="420"/>
      <c r="X931" s="420"/>
      <c r="Y931" s="420"/>
      <c r="Z931" s="420"/>
      <c r="AA931" s="420"/>
      <c r="AB931" s="420"/>
      <c r="AC931" s="420"/>
      <c r="AD931" s="420"/>
    </row>
    <row r="932" spans="1:35" ht="36" customHeight="1">
      <c r="B932" s="105"/>
      <c r="C932" s="421" t="s">
        <v>865</v>
      </c>
      <c r="D932" s="421"/>
      <c r="E932" s="421"/>
      <c r="F932" s="421"/>
      <c r="G932" s="421"/>
      <c r="H932" s="421"/>
      <c r="I932" s="421"/>
      <c r="J932" s="421"/>
      <c r="K932" s="421"/>
      <c r="L932" s="421"/>
      <c r="M932" s="421"/>
      <c r="N932" s="421"/>
      <c r="O932" s="421"/>
      <c r="P932" s="421"/>
      <c r="Q932" s="421"/>
      <c r="R932" s="421"/>
      <c r="S932" s="421"/>
      <c r="T932" s="421"/>
      <c r="U932" s="421"/>
      <c r="V932" s="421"/>
      <c r="W932" s="421"/>
      <c r="X932" s="421"/>
      <c r="Y932" s="421"/>
      <c r="Z932" s="421"/>
      <c r="AA932" s="421"/>
      <c r="AB932" s="421"/>
      <c r="AC932" s="421"/>
      <c r="AD932" s="421"/>
    </row>
    <row r="933" spans="1:35" ht="15.05" customHeight="1">
      <c r="B933" s="105"/>
      <c r="C933" s="388" t="s">
        <v>922</v>
      </c>
      <c r="D933" s="388"/>
      <c r="E933" s="388"/>
      <c r="F933" s="388"/>
      <c r="G933" s="388"/>
      <c r="H933" s="388"/>
      <c r="I933" s="388"/>
      <c r="J933" s="388"/>
      <c r="K933" s="388"/>
      <c r="L933" s="388"/>
      <c r="M933" s="388"/>
      <c r="N933" s="388"/>
      <c r="O933" s="388"/>
      <c r="P933" s="388"/>
      <c r="Q933" s="388"/>
      <c r="R933" s="388"/>
      <c r="S933" s="388"/>
      <c r="T933" s="388"/>
      <c r="U933" s="388"/>
      <c r="V933" s="388"/>
      <c r="W933" s="388"/>
      <c r="X933" s="388"/>
      <c r="Y933" s="388"/>
      <c r="Z933" s="388"/>
      <c r="AA933" s="388"/>
      <c r="AB933" s="388"/>
      <c r="AC933" s="388"/>
      <c r="AD933" s="388"/>
    </row>
    <row r="934" spans="1:35" ht="15.05" customHeight="1">
      <c r="B934" s="105"/>
      <c r="C934" s="388" t="s">
        <v>923</v>
      </c>
      <c r="D934" s="388"/>
      <c r="E934" s="388"/>
      <c r="F934" s="388"/>
      <c r="G934" s="388"/>
      <c r="H934" s="388"/>
      <c r="I934" s="388"/>
      <c r="J934" s="388"/>
      <c r="K934" s="388"/>
      <c r="L934" s="388"/>
      <c r="M934" s="388"/>
      <c r="N934" s="388"/>
      <c r="O934" s="388"/>
      <c r="P934" s="388"/>
      <c r="Q934" s="388"/>
      <c r="R934" s="388"/>
      <c r="S934" s="388"/>
      <c r="T934" s="388"/>
      <c r="U934" s="388"/>
      <c r="V934" s="388"/>
      <c r="W934" s="388"/>
      <c r="X934" s="388"/>
      <c r="Y934" s="388"/>
      <c r="Z934" s="388"/>
      <c r="AA934" s="388"/>
      <c r="AB934" s="388"/>
      <c r="AC934" s="388"/>
      <c r="AD934" s="388"/>
    </row>
    <row r="935" spans="1:35" ht="24.05" customHeight="1">
      <c r="B935" s="105"/>
      <c r="C935" s="388" t="s">
        <v>924</v>
      </c>
      <c r="D935" s="388"/>
      <c r="E935" s="388"/>
      <c r="F935" s="388"/>
      <c r="G935" s="388"/>
      <c r="H935" s="388"/>
      <c r="I935" s="388"/>
      <c r="J935" s="388"/>
      <c r="K935" s="388"/>
      <c r="L935" s="388"/>
      <c r="M935" s="388"/>
      <c r="N935" s="388"/>
      <c r="O935" s="388"/>
      <c r="P935" s="388"/>
      <c r="Q935" s="388"/>
      <c r="R935" s="388"/>
      <c r="S935" s="388"/>
      <c r="T935" s="388"/>
      <c r="U935" s="388"/>
      <c r="V935" s="388"/>
      <c r="W935" s="388"/>
      <c r="X935" s="388"/>
      <c r="Y935" s="388"/>
      <c r="Z935" s="388"/>
      <c r="AA935" s="388"/>
      <c r="AB935" s="388"/>
      <c r="AC935" s="388"/>
      <c r="AD935" s="388"/>
    </row>
    <row r="936" spans="1:35" ht="15.05" customHeight="1">
      <c r="B936" s="105"/>
      <c r="C936" s="388" t="s">
        <v>925</v>
      </c>
      <c r="D936" s="388"/>
      <c r="E936" s="388"/>
      <c r="F936" s="388"/>
      <c r="G936" s="388"/>
      <c r="H936" s="388"/>
      <c r="I936" s="388"/>
      <c r="J936" s="388"/>
      <c r="K936" s="388"/>
      <c r="L936" s="388"/>
      <c r="M936" s="388"/>
      <c r="N936" s="388"/>
      <c r="O936" s="388"/>
      <c r="P936" s="388"/>
      <c r="Q936" s="388"/>
      <c r="R936" s="388"/>
      <c r="S936" s="388"/>
      <c r="T936" s="388"/>
      <c r="U936" s="388"/>
      <c r="V936" s="388"/>
      <c r="W936" s="388"/>
      <c r="X936" s="388"/>
      <c r="Y936" s="388"/>
      <c r="Z936" s="388"/>
      <c r="AA936" s="388"/>
      <c r="AB936" s="388"/>
      <c r="AC936" s="388"/>
      <c r="AD936" s="388"/>
    </row>
    <row r="937" spans="1:35" ht="24.05" customHeight="1">
      <c r="B937" s="105"/>
      <c r="C937" s="389" t="s">
        <v>926</v>
      </c>
      <c r="D937" s="388"/>
      <c r="E937" s="388"/>
      <c r="F937" s="388"/>
      <c r="G937" s="388"/>
      <c r="H937" s="388"/>
      <c r="I937" s="388"/>
      <c r="J937" s="388"/>
      <c r="K937" s="388"/>
      <c r="L937" s="388"/>
      <c r="M937" s="388"/>
      <c r="N937" s="388"/>
      <c r="O937" s="388"/>
      <c r="P937" s="388"/>
      <c r="Q937" s="388"/>
      <c r="R937" s="388"/>
      <c r="S937" s="388"/>
      <c r="T937" s="388"/>
      <c r="U937" s="388"/>
      <c r="V937" s="388"/>
      <c r="W937" s="388"/>
      <c r="X937" s="388"/>
      <c r="Y937" s="388"/>
      <c r="Z937" s="388"/>
      <c r="AA937" s="388"/>
      <c r="AB937" s="388"/>
      <c r="AC937" s="388"/>
      <c r="AD937" s="388"/>
    </row>
    <row r="938" spans="1:35" ht="24.05" customHeight="1">
      <c r="B938" s="105"/>
      <c r="C938" s="389" t="s">
        <v>927</v>
      </c>
      <c r="D938" s="388"/>
      <c r="E938" s="388"/>
      <c r="F938" s="388"/>
      <c r="G938" s="388"/>
      <c r="H938" s="388"/>
      <c r="I938" s="388"/>
      <c r="J938" s="388"/>
      <c r="K938" s="388"/>
      <c r="L938" s="388"/>
      <c r="M938" s="388"/>
      <c r="N938" s="388"/>
      <c r="O938" s="388"/>
      <c r="P938" s="388"/>
      <c r="Q938" s="388"/>
      <c r="R938" s="388"/>
      <c r="S938" s="388"/>
      <c r="T938" s="388"/>
      <c r="U938" s="388"/>
      <c r="V938" s="388"/>
      <c r="W938" s="388"/>
      <c r="X938" s="388"/>
      <c r="Y938" s="388"/>
      <c r="Z938" s="388"/>
      <c r="AA938" s="388"/>
      <c r="AB938" s="388"/>
      <c r="AC938" s="388"/>
      <c r="AD938" s="388"/>
    </row>
    <row r="939" spans="1:35" ht="15.05" customHeight="1">
      <c r="B939" s="105"/>
      <c r="C939" s="389" t="s">
        <v>928</v>
      </c>
      <c r="D939" s="388"/>
      <c r="E939" s="388"/>
      <c r="F939" s="388"/>
      <c r="G939" s="388"/>
      <c r="H939" s="388"/>
      <c r="I939" s="388"/>
      <c r="J939" s="388"/>
      <c r="K939" s="388"/>
      <c r="L939" s="388"/>
      <c r="M939" s="388"/>
      <c r="N939" s="388"/>
      <c r="O939" s="388"/>
      <c r="P939" s="388"/>
      <c r="Q939" s="388"/>
      <c r="R939" s="388"/>
      <c r="S939" s="388"/>
      <c r="T939" s="388"/>
      <c r="U939" s="388"/>
      <c r="V939" s="388"/>
      <c r="W939" s="388"/>
      <c r="X939" s="388"/>
      <c r="Y939" s="388"/>
      <c r="Z939" s="388"/>
      <c r="AA939" s="388"/>
      <c r="AB939" s="388"/>
      <c r="AC939" s="388"/>
      <c r="AD939" s="388"/>
    </row>
    <row r="940" spans="1:35" ht="36" customHeight="1">
      <c r="B940" s="105"/>
      <c r="C940" s="422" t="s">
        <v>917</v>
      </c>
      <c r="D940" s="422"/>
      <c r="E940" s="422"/>
      <c r="F940" s="422"/>
      <c r="G940" s="422"/>
      <c r="H940" s="422"/>
      <c r="I940" s="422"/>
      <c r="J940" s="422"/>
      <c r="K940" s="422"/>
      <c r="L940" s="422"/>
      <c r="M940" s="422"/>
      <c r="N940" s="422"/>
      <c r="O940" s="422"/>
      <c r="P940" s="422"/>
      <c r="Q940" s="422"/>
      <c r="R940" s="422"/>
      <c r="S940" s="422"/>
      <c r="T940" s="422"/>
      <c r="U940" s="422"/>
      <c r="V940" s="422"/>
      <c r="W940" s="422"/>
      <c r="X940" s="422"/>
      <c r="Y940" s="422"/>
      <c r="Z940" s="422"/>
      <c r="AA940" s="422"/>
      <c r="AB940" s="422"/>
      <c r="AC940" s="422"/>
      <c r="AD940" s="422"/>
    </row>
    <row r="941" spans="1:35">
      <c r="AG941" s="93" t="s">
        <v>936</v>
      </c>
      <c r="AH941" s="93" t="s">
        <v>937</v>
      </c>
      <c r="AI941" s="93" t="s">
        <v>938</v>
      </c>
    </row>
    <row r="942" spans="1:35" ht="72" customHeight="1">
      <c r="C942" s="393" t="s">
        <v>885</v>
      </c>
      <c r="D942" s="393"/>
      <c r="E942" s="393"/>
      <c r="F942" s="393"/>
      <c r="G942" s="393"/>
      <c r="H942" s="393"/>
      <c r="I942" s="393"/>
      <c r="J942" s="393"/>
      <c r="K942" s="393"/>
      <c r="L942" s="393"/>
      <c r="M942" s="392" t="s">
        <v>930</v>
      </c>
      <c r="N942" s="392"/>
      <c r="O942" s="392"/>
      <c r="P942" s="392"/>
      <c r="Q942" s="392" t="s">
        <v>920</v>
      </c>
      <c r="R942" s="392"/>
      <c r="S942" s="392"/>
      <c r="T942" s="392"/>
      <c r="U942" s="393" t="s">
        <v>886</v>
      </c>
      <c r="V942" s="393"/>
      <c r="W942" s="393"/>
      <c r="X942" s="393"/>
      <c r="Y942" s="393"/>
      <c r="Z942" s="393"/>
      <c r="AA942" s="393"/>
      <c r="AB942" s="393"/>
      <c r="AC942" s="393"/>
      <c r="AD942" s="393"/>
      <c r="AG942" s="93">
        <f>COUNTBLANK(M944:AD949)</f>
        <v>108</v>
      </c>
      <c r="AH942" s="93">
        <v>108</v>
      </c>
      <c r="AI942" s="93">
        <v>53</v>
      </c>
    </row>
    <row r="943" spans="1:35">
      <c r="C943" s="393"/>
      <c r="D943" s="393"/>
      <c r="E943" s="393"/>
      <c r="F943" s="393"/>
      <c r="G943" s="393"/>
      <c r="H943" s="393"/>
      <c r="I943" s="393"/>
      <c r="J943" s="393"/>
      <c r="K943" s="393"/>
      <c r="L943" s="393"/>
      <c r="M943" s="392"/>
      <c r="N943" s="392"/>
      <c r="O943" s="392"/>
      <c r="P943" s="392"/>
      <c r="Q943" s="392"/>
      <c r="R943" s="392"/>
      <c r="S943" s="392"/>
      <c r="T943" s="392"/>
      <c r="U943" s="167" t="s">
        <v>105</v>
      </c>
      <c r="V943" s="167" t="s">
        <v>107</v>
      </c>
      <c r="W943" s="167" t="s">
        <v>115</v>
      </c>
      <c r="X943" s="167" t="s">
        <v>117</v>
      </c>
      <c r="Y943" s="167" t="s">
        <v>119</v>
      </c>
      <c r="Z943" s="167" t="s">
        <v>127</v>
      </c>
      <c r="AA943" s="167" t="s">
        <v>129</v>
      </c>
      <c r="AB943" s="167" t="s">
        <v>131</v>
      </c>
      <c r="AC943" s="167" t="s">
        <v>133</v>
      </c>
      <c r="AD943" s="167" t="s">
        <v>919</v>
      </c>
      <c r="AG943" s="218" t="s">
        <v>974</v>
      </c>
      <c r="AH943" s="218" t="s">
        <v>951</v>
      </c>
    </row>
    <row r="944" spans="1:35" ht="15.05" customHeight="1">
      <c r="C944" s="167" t="s">
        <v>105</v>
      </c>
      <c r="D944" s="391" t="s">
        <v>908</v>
      </c>
      <c r="E944" s="391"/>
      <c r="F944" s="391"/>
      <c r="G944" s="391"/>
      <c r="H944" s="391"/>
      <c r="I944" s="391"/>
      <c r="J944" s="391"/>
      <c r="K944" s="391"/>
      <c r="L944" s="391"/>
      <c r="M944" s="386"/>
      <c r="N944" s="386"/>
      <c r="O944" s="386"/>
      <c r="P944" s="387"/>
      <c r="Q944" s="290"/>
      <c r="R944" s="290"/>
      <c r="S944" s="290"/>
      <c r="T944" s="294"/>
      <c r="U944" s="112"/>
      <c r="V944" s="113"/>
      <c r="W944" s="113"/>
      <c r="X944" s="113"/>
      <c r="Y944" s="113"/>
      <c r="Z944" s="114"/>
      <c r="AA944" s="114"/>
      <c r="AB944" s="114"/>
      <c r="AC944" s="113"/>
      <c r="AD944" s="114"/>
      <c r="AG944" s="93">
        <f>IF($AG$942=$AH$942,0,IF(AND(AC944="X",COUNTA(U944:Y944)&gt;0),1,0))</f>
        <v>0</v>
      </c>
      <c r="AH944" s="93">
        <f>IF($AG$942=$AH$942,0,IF(OR(AND(M944=1,OR(Q944="",COUNTA(U944:AD944)=0)),AND(OR(M944="",M944&gt;1),COUNTA(Q944:AD944)&gt;0)),1,0))</f>
        <v>0</v>
      </c>
    </row>
    <row r="945" spans="3:34" ht="24.05" customHeight="1">
      <c r="C945" s="167" t="s">
        <v>107</v>
      </c>
      <c r="D945" s="391" t="s">
        <v>887</v>
      </c>
      <c r="E945" s="391"/>
      <c r="F945" s="391"/>
      <c r="G945" s="391"/>
      <c r="H945" s="391"/>
      <c r="I945" s="391"/>
      <c r="J945" s="391"/>
      <c r="K945" s="391"/>
      <c r="L945" s="391"/>
      <c r="M945" s="386"/>
      <c r="N945" s="386"/>
      <c r="O945" s="386"/>
      <c r="P945" s="387"/>
      <c r="Q945" s="290"/>
      <c r="R945" s="290"/>
      <c r="S945" s="290"/>
      <c r="T945" s="294"/>
      <c r="U945" s="112"/>
      <c r="V945" s="113"/>
      <c r="W945" s="113"/>
      <c r="X945" s="113"/>
      <c r="Y945" s="113"/>
      <c r="Z945" s="113"/>
      <c r="AA945" s="113"/>
      <c r="AB945" s="113"/>
      <c r="AC945" s="113"/>
      <c r="AD945" s="114"/>
      <c r="AG945" s="93">
        <f>IF($AG$942=$AH$942,0,IF(AND(AC945="X",COUNTA(U945:AB945)&gt;0),1,0))</f>
        <v>0</v>
      </c>
      <c r="AH945" s="93">
        <f t="shared" ref="AH945:AH948" si="230">IF($AG$942=$AH$942,0,IF(OR(AND(M945=1,OR(Q945="",COUNTA(U945:AD945)=0)),AND(OR(M945="",M945&gt;1),COUNTA(Q945:AD945)&gt;0)),1,0))</f>
        <v>0</v>
      </c>
    </row>
    <row r="946" spans="3:34" ht="15.05" customHeight="1">
      <c r="C946" s="167" t="s">
        <v>115</v>
      </c>
      <c r="D946" s="391" t="s">
        <v>888</v>
      </c>
      <c r="E946" s="391"/>
      <c r="F946" s="391"/>
      <c r="G946" s="391"/>
      <c r="H946" s="391"/>
      <c r="I946" s="391"/>
      <c r="J946" s="391"/>
      <c r="K946" s="391"/>
      <c r="L946" s="391"/>
      <c r="M946" s="386"/>
      <c r="N946" s="386"/>
      <c r="O946" s="386"/>
      <c r="P946" s="387"/>
      <c r="Q946" s="290"/>
      <c r="R946" s="290"/>
      <c r="S946" s="290"/>
      <c r="T946" s="294"/>
      <c r="U946" s="112"/>
      <c r="V946" s="113"/>
      <c r="W946" s="113"/>
      <c r="X946" s="113"/>
      <c r="Y946" s="113"/>
      <c r="Z946" s="113"/>
      <c r="AA946" s="113"/>
      <c r="AB946" s="113"/>
      <c r="AC946" s="113"/>
      <c r="AD946" s="113"/>
      <c r="AG946" s="93">
        <f>IF($AG$942=$AH$942,0,IF(AND(AD946="X",COUNTA(U946:AC946)&gt;0),1,0))</f>
        <v>0</v>
      </c>
      <c r="AH946" s="93">
        <f t="shared" si="230"/>
        <v>0</v>
      </c>
    </row>
    <row r="947" spans="3:34" ht="36" customHeight="1">
      <c r="C947" s="167" t="s">
        <v>117</v>
      </c>
      <c r="D947" s="391" t="s">
        <v>929</v>
      </c>
      <c r="E947" s="391"/>
      <c r="F947" s="391"/>
      <c r="G947" s="391"/>
      <c r="H947" s="391"/>
      <c r="I947" s="391"/>
      <c r="J947" s="391"/>
      <c r="K947" s="391"/>
      <c r="L947" s="391"/>
      <c r="M947" s="386"/>
      <c r="N947" s="386"/>
      <c r="O947" s="386"/>
      <c r="P947" s="387"/>
      <c r="Q947" s="290"/>
      <c r="R947" s="290"/>
      <c r="S947" s="290"/>
      <c r="T947" s="294"/>
      <c r="U947" s="112"/>
      <c r="V947" s="113"/>
      <c r="W947" s="113"/>
      <c r="X947" s="113"/>
      <c r="Y947" s="113"/>
      <c r="Z947" s="113"/>
      <c r="AA947" s="113"/>
      <c r="AB947" s="113"/>
      <c r="AC947" s="113"/>
      <c r="AD947" s="114"/>
      <c r="AG947" s="93">
        <f>IF($AG$942=$AH$942,0,IF(AND(AC947="X",COUNTA(U947:AB947)&gt;0),1,0))</f>
        <v>0</v>
      </c>
      <c r="AH947" s="93">
        <f t="shared" si="230"/>
        <v>0</v>
      </c>
    </row>
    <row r="948" spans="3:34" ht="36" customHeight="1">
      <c r="C948" s="167" t="s">
        <v>119</v>
      </c>
      <c r="D948" s="391" t="s">
        <v>889</v>
      </c>
      <c r="E948" s="391"/>
      <c r="F948" s="391"/>
      <c r="G948" s="391"/>
      <c r="H948" s="391"/>
      <c r="I948" s="391"/>
      <c r="J948" s="391"/>
      <c r="K948" s="391"/>
      <c r="L948" s="391"/>
      <c r="M948" s="386"/>
      <c r="N948" s="386"/>
      <c r="O948" s="386"/>
      <c r="P948" s="387"/>
      <c r="Q948" s="290"/>
      <c r="R948" s="290"/>
      <c r="S948" s="290"/>
      <c r="T948" s="294"/>
      <c r="U948" s="112"/>
      <c r="V948" s="113"/>
      <c r="W948" s="113"/>
      <c r="X948" s="113"/>
      <c r="Y948" s="113"/>
      <c r="Z948" s="113"/>
      <c r="AA948" s="113"/>
      <c r="AB948" s="113"/>
      <c r="AC948" s="113"/>
      <c r="AD948" s="114"/>
      <c r="AG948" s="93">
        <f>IF($AG$942=$AH$942,0,IF(AND(AC948="X",COUNTA(U948:AB948)&gt;0),1,0))</f>
        <v>0</v>
      </c>
      <c r="AH948" s="93">
        <f t="shared" si="230"/>
        <v>0</v>
      </c>
    </row>
    <row r="949" spans="3:34" ht="15.05" customHeight="1">
      <c r="C949" s="167" t="s">
        <v>127</v>
      </c>
      <c r="D949" s="391" t="s">
        <v>857</v>
      </c>
      <c r="E949" s="391"/>
      <c r="F949" s="391"/>
      <c r="G949" s="391"/>
      <c r="H949" s="391"/>
      <c r="I949" s="391"/>
      <c r="J949" s="391"/>
      <c r="K949" s="391"/>
      <c r="L949" s="391"/>
      <c r="M949" s="386"/>
      <c r="N949" s="386"/>
      <c r="O949" s="386"/>
      <c r="P949" s="387"/>
      <c r="Q949" s="290"/>
      <c r="R949" s="290"/>
      <c r="S949" s="290"/>
      <c r="T949" s="294"/>
      <c r="U949" s="115"/>
      <c r="V949" s="114"/>
      <c r="W949" s="114"/>
      <c r="X949" s="114"/>
      <c r="Y949" s="114"/>
      <c r="Z949" s="114"/>
      <c r="AA949" s="114"/>
      <c r="AB949" s="114"/>
      <c r="AC949" s="114"/>
      <c r="AD949" s="114"/>
      <c r="AG949" s="202">
        <f>SUM(AG944:AG948)</f>
        <v>0</v>
      </c>
      <c r="AH949" s="93">
        <f>IF(AG942=AH942,0,IF(OR(AND(M949=1,Q949=""),AND(OR(M949="",M949&gt;1),Q949&lt;&gt;"")),1,0))</f>
        <v>0</v>
      </c>
    </row>
    <row r="950" spans="3:34">
      <c r="C950" s="218"/>
      <c r="D950" s="57"/>
      <c r="E950" s="237"/>
      <c r="F950" s="237"/>
      <c r="G950" s="237"/>
      <c r="H950" s="237"/>
      <c r="I950" s="237"/>
      <c r="J950" s="237"/>
      <c r="K950" s="237"/>
      <c r="L950" s="237"/>
      <c r="M950" s="237"/>
      <c r="N950" s="237"/>
      <c r="O950" s="237"/>
      <c r="P950" s="237"/>
      <c r="Q950" s="237"/>
      <c r="R950" s="237"/>
      <c r="S950" s="237"/>
      <c r="T950" s="237"/>
      <c r="U950" s="237"/>
      <c r="V950" s="237"/>
      <c r="W950" s="237"/>
      <c r="X950" s="237"/>
      <c r="Y950" s="237"/>
      <c r="Z950" s="237"/>
      <c r="AA950" s="237"/>
      <c r="AB950" s="237"/>
      <c r="AC950" s="237"/>
      <c r="AD950" s="237"/>
      <c r="AG950" s="93" t="s">
        <v>954</v>
      </c>
      <c r="AH950" s="111">
        <f>SUM(AH944:AH949)</f>
        <v>0</v>
      </c>
    </row>
    <row r="951" spans="3:34" ht="47.95" customHeight="1">
      <c r="C951" s="407" t="s">
        <v>858</v>
      </c>
      <c r="D951" s="407"/>
      <c r="E951" s="407"/>
      <c r="F951" s="408"/>
      <c r="G951" s="408"/>
      <c r="H951" s="408"/>
      <c r="I951" s="408"/>
      <c r="J951" s="408"/>
      <c r="K951" s="408"/>
      <c r="L951" s="408"/>
      <c r="M951" s="408"/>
      <c r="N951" s="408"/>
      <c r="O951" s="408"/>
      <c r="P951" s="408"/>
      <c r="Q951" s="408"/>
      <c r="R951" s="408"/>
      <c r="S951" s="408"/>
      <c r="T951" s="408"/>
      <c r="U951" s="408"/>
      <c r="V951" s="408"/>
      <c r="W951" s="408"/>
      <c r="X951" s="408"/>
      <c r="Y951" s="408"/>
      <c r="Z951" s="408"/>
      <c r="AA951" s="408"/>
      <c r="AB951" s="408"/>
      <c r="AC951" s="408"/>
      <c r="AD951" s="408"/>
      <c r="AG951" s="93">
        <f>IF(AG942=AH942,0,IF(OR(AND(F951="",M949=1),AND(F951&lt;&gt;"",M949&gt;1)),1,0))</f>
        <v>0</v>
      </c>
    </row>
    <row r="952" spans="3:34">
      <c r="C952" s="218"/>
      <c r="D952" s="57"/>
      <c r="E952" s="237"/>
      <c r="F952" s="237"/>
      <c r="G952" s="237"/>
      <c r="H952" s="237"/>
      <c r="I952" s="237"/>
      <c r="J952" s="237"/>
      <c r="K952" s="237"/>
      <c r="L952" s="237"/>
      <c r="M952" s="237"/>
      <c r="N952" s="237"/>
      <c r="O952" s="237"/>
      <c r="P952" s="237"/>
      <c r="Q952" s="237"/>
      <c r="R952" s="237"/>
      <c r="S952" s="237"/>
      <c r="T952" s="237"/>
      <c r="U952" s="237"/>
      <c r="V952" s="237"/>
      <c r="W952" s="237"/>
      <c r="X952" s="237"/>
      <c r="Y952" s="237"/>
      <c r="Z952" s="237"/>
      <c r="AA952" s="237"/>
      <c r="AB952" s="237"/>
      <c r="AC952" s="237"/>
      <c r="AD952" s="237"/>
    </row>
    <row r="953" spans="3:34">
      <c r="C953" s="409" t="s">
        <v>859</v>
      </c>
      <c r="D953" s="409"/>
      <c r="E953" s="409"/>
      <c r="F953" s="409"/>
      <c r="G953" s="409"/>
      <c r="H953" s="409"/>
      <c r="I953" s="409"/>
      <c r="J953" s="409"/>
      <c r="K953" s="409"/>
      <c r="L953" s="409"/>
      <c r="M953" s="409"/>
      <c r="N953" s="409"/>
      <c r="O953" s="409"/>
      <c r="P953" s="409"/>
      <c r="Q953" s="409"/>
      <c r="R953" s="409"/>
      <c r="S953" s="409"/>
      <c r="T953" s="409"/>
      <c r="U953" s="409"/>
      <c r="V953" s="409"/>
      <c r="W953" s="409"/>
      <c r="X953" s="409"/>
      <c r="Y953" s="409"/>
      <c r="Z953" s="409"/>
      <c r="AA953" s="409"/>
      <c r="AB953" s="409"/>
      <c r="AC953" s="409"/>
      <c r="AD953" s="409"/>
    </row>
    <row r="954" spans="3:34">
      <c r="C954" s="167" t="s">
        <v>105</v>
      </c>
      <c r="D954" s="390" t="s">
        <v>860</v>
      </c>
      <c r="E954" s="390"/>
      <c r="F954" s="390"/>
      <c r="G954" s="390"/>
      <c r="H954" s="390"/>
      <c r="I954" s="390"/>
      <c r="J954" s="390"/>
      <c r="K954" s="390"/>
      <c r="L954" s="390"/>
      <c r="M954" s="390"/>
      <c r="N954" s="390"/>
      <c r="O954" s="390"/>
      <c r="P954" s="390"/>
      <c r="Q954" s="390"/>
      <c r="R954" s="390"/>
      <c r="S954" s="390"/>
      <c r="T954" s="390"/>
      <c r="U954" s="390"/>
      <c r="V954" s="390"/>
      <c r="W954" s="390"/>
      <c r="X954" s="390"/>
      <c r="Y954" s="390"/>
      <c r="Z954" s="390"/>
      <c r="AA954" s="390"/>
      <c r="AB954" s="390"/>
      <c r="AC954" s="390"/>
      <c r="AD954" s="390"/>
    </row>
    <row r="955" spans="3:34">
      <c r="C955" s="167" t="s">
        <v>107</v>
      </c>
      <c r="D955" s="390" t="s">
        <v>861</v>
      </c>
      <c r="E955" s="390"/>
      <c r="F955" s="390"/>
      <c r="G955" s="390"/>
      <c r="H955" s="390"/>
      <c r="I955" s="390"/>
      <c r="J955" s="390"/>
      <c r="K955" s="390"/>
      <c r="L955" s="390"/>
      <c r="M955" s="390"/>
      <c r="N955" s="390"/>
      <c r="O955" s="390"/>
      <c r="P955" s="390"/>
      <c r="Q955" s="390"/>
      <c r="R955" s="390"/>
      <c r="S955" s="390"/>
      <c r="T955" s="390"/>
      <c r="U955" s="390"/>
      <c r="V955" s="390"/>
      <c r="W955" s="390"/>
      <c r="X955" s="390"/>
      <c r="Y955" s="390"/>
      <c r="Z955" s="390"/>
      <c r="AA955" s="390"/>
      <c r="AB955" s="390"/>
      <c r="AC955" s="390"/>
      <c r="AD955" s="390"/>
    </row>
    <row r="956" spans="3:34">
      <c r="C956" s="167" t="s">
        <v>115</v>
      </c>
      <c r="D956" s="390" t="s">
        <v>862</v>
      </c>
      <c r="E956" s="390"/>
      <c r="F956" s="390"/>
      <c r="G956" s="390"/>
      <c r="H956" s="390"/>
      <c r="I956" s="390"/>
      <c r="J956" s="390"/>
      <c r="K956" s="390"/>
      <c r="L956" s="390"/>
      <c r="M956" s="390"/>
      <c r="N956" s="390"/>
      <c r="O956" s="390"/>
      <c r="P956" s="390"/>
      <c r="Q956" s="390"/>
      <c r="R956" s="390"/>
      <c r="S956" s="390"/>
      <c r="T956" s="390"/>
      <c r="U956" s="390"/>
      <c r="V956" s="390"/>
      <c r="W956" s="390"/>
      <c r="X956" s="390"/>
      <c r="Y956" s="390"/>
      <c r="Z956" s="390"/>
      <c r="AA956" s="390"/>
      <c r="AB956" s="390"/>
      <c r="AC956" s="390"/>
      <c r="AD956" s="390"/>
    </row>
    <row r="957" spans="3:34">
      <c r="C957" s="167" t="s">
        <v>117</v>
      </c>
      <c r="D957" s="390" t="s">
        <v>863</v>
      </c>
      <c r="E957" s="390"/>
      <c r="F957" s="390"/>
      <c r="G957" s="390"/>
      <c r="H957" s="390"/>
      <c r="I957" s="390"/>
      <c r="J957" s="390"/>
      <c r="K957" s="390"/>
      <c r="L957" s="390"/>
      <c r="M957" s="390"/>
      <c r="N957" s="390"/>
      <c r="O957" s="390"/>
      <c r="P957" s="390"/>
      <c r="Q957" s="390"/>
      <c r="R957" s="390"/>
      <c r="S957" s="390"/>
      <c r="T957" s="390"/>
      <c r="U957" s="390"/>
      <c r="V957" s="390"/>
      <c r="W957" s="390"/>
      <c r="X957" s="390"/>
      <c r="Y957" s="390"/>
      <c r="Z957" s="390"/>
      <c r="AA957" s="390"/>
      <c r="AB957" s="390"/>
      <c r="AC957" s="390"/>
      <c r="AD957" s="390"/>
    </row>
    <row r="958" spans="3:34">
      <c r="C958" s="167" t="s">
        <v>133</v>
      </c>
      <c r="D958" s="390" t="s">
        <v>864</v>
      </c>
      <c r="E958" s="390"/>
      <c r="F958" s="390"/>
      <c r="G958" s="390"/>
      <c r="H958" s="390"/>
      <c r="I958" s="390"/>
      <c r="J958" s="390"/>
      <c r="K958" s="390"/>
      <c r="L958" s="390"/>
      <c r="M958" s="390"/>
      <c r="N958" s="390"/>
      <c r="O958" s="390"/>
      <c r="P958" s="390"/>
      <c r="Q958" s="390"/>
      <c r="R958" s="390"/>
      <c r="S958" s="390"/>
      <c r="T958" s="390"/>
      <c r="U958" s="390"/>
      <c r="V958" s="390"/>
      <c r="W958" s="390"/>
      <c r="X958" s="390"/>
      <c r="Y958" s="390"/>
      <c r="Z958" s="390"/>
      <c r="AA958" s="390"/>
      <c r="AB958" s="390"/>
      <c r="AC958" s="390"/>
      <c r="AD958" s="390"/>
    </row>
    <row r="959" spans="3:34">
      <c r="C959" s="247"/>
      <c r="D959" s="248"/>
      <c r="E959" s="249"/>
      <c r="F959" s="249"/>
      <c r="G959" s="249"/>
      <c r="H959" s="249"/>
      <c r="I959" s="249"/>
      <c r="J959" s="249"/>
      <c r="K959" s="249"/>
      <c r="L959" s="249"/>
      <c r="M959" s="249"/>
      <c r="N959" s="249"/>
      <c r="O959" s="249"/>
      <c r="P959" s="249"/>
      <c r="Q959" s="249"/>
      <c r="R959" s="249"/>
      <c r="S959" s="249"/>
      <c r="T959" s="249"/>
      <c r="U959" s="249"/>
      <c r="V959" s="249"/>
      <c r="W959" s="249"/>
      <c r="X959" s="249"/>
      <c r="Y959" s="249"/>
      <c r="Z959" s="249"/>
      <c r="AA959" s="249"/>
      <c r="AB959" s="249"/>
      <c r="AC959" s="249"/>
      <c r="AD959" s="249"/>
    </row>
    <row r="960" spans="3:34" ht="36" customHeight="1">
      <c r="C960" s="393" t="s">
        <v>918</v>
      </c>
      <c r="D960" s="393"/>
      <c r="E960" s="393"/>
      <c r="F960" s="393"/>
      <c r="G960" s="393"/>
      <c r="H960" s="393"/>
      <c r="I960" s="393"/>
      <c r="J960" s="393"/>
      <c r="K960" s="393"/>
      <c r="L960" s="393"/>
      <c r="M960" s="393"/>
      <c r="N960" s="393"/>
      <c r="O960" s="393"/>
      <c r="P960" s="250"/>
      <c r="Q960" s="393" t="s">
        <v>931</v>
      </c>
      <c r="R960" s="393"/>
      <c r="S960" s="393"/>
      <c r="T960" s="393"/>
      <c r="U960" s="393"/>
      <c r="V960" s="393"/>
      <c r="W960" s="393"/>
      <c r="X960" s="393"/>
      <c r="Y960" s="393"/>
      <c r="Z960" s="393"/>
      <c r="AA960" s="393"/>
      <c r="AB960" s="393"/>
      <c r="AC960" s="393"/>
      <c r="AD960" s="393"/>
    </row>
    <row r="961" spans="3:30" ht="15.05" customHeight="1">
      <c r="C961" s="167" t="s">
        <v>105</v>
      </c>
      <c r="D961" s="394" t="s">
        <v>898</v>
      </c>
      <c r="E961" s="394"/>
      <c r="F961" s="394"/>
      <c r="G961" s="394"/>
      <c r="H961" s="394"/>
      <c r="I961" s="394"/>
      <c r="J961" s="394"/>
      <c r="K961" s="394"/>
      <c r="L961" s="394"/>
      <c r="M961" s="394"/>
      <c r="N961" s="394"/>
      <c r="O961" s="394"/>
      <c r="P961" s="221"/>
      <c r="Q961" s="167" t="s">
        <v>105</v>
      </c>
      <c r="R961" s="394" t="s">
        <v>890</v>
      </c>
      <c r="S961" s="394"/>
      <c r="T961" s="394"/>
      <c r="U961" s="394"/>
      <c r="V961" s="394"/>
      <c r="W961" s="394"/>
      <c r="X961" s="394"/>
      <c r="Y961" s="394"/>
      <c r="Z961" s="394"/>
      <c r="AA961" s="394"/>
      <c r="AB961" s="394"/>
      <c r="AC961" s="394"/>
      <c r="AD961" s="394"/>
    </row>
    <row r="962" spans="3:30" ht="15.05" customHeight="1">
      <c r="C962" s="167" t="s">
        <v>107</v>
      </c>
      <c r="D962" s="390" t="s">
        <v>899</v>
      </c>
      <c r="E962" s="390"/>
      <c r="F962" s="390"/>
      <c r="G962" s="390"/>
      <c r="H962" s="390"/>
      <c r="I962" s="390"/>
      <c r="J962" s="390"/>
      <c r="K962" s="390"/>
      <c r="L962" s="390"/>
      <c r="M962" s="390"/>
      <c r="N962" s="390"/>
      <c r="O962" s="390"/>
      <c r="P962" s="251"/>
      <c r="Q962" s="167" t="s">
        <v>107</v>
      </c>
      <c r="R962" s="390" t="s">
        <v>891</v>
      </c>
      <c r="S962" s="390"/>
      <c r="T962" s="390"/>
      <c r="U962" s="390"/>
      <c r="V962" s="390"/>
      <c r="W962" s="390"/>
      <c r="X962" s="390"/>
      <c r="Y962" s="390"/>
      <c r="Z962" s="390"/>
      <c r="AA962" s="390"/>
      <c r="AB962" s="390"/>
      <c r="AC962" s="390"/>
      <c r="AD962" s="390"/>
    </row>
    <row r="963" spans="3:30" ht="15.05" customHeight="1">
      <c r="C963" s="167" t="s">
        <v>115</v>
      </c>
      <c r="D963" s="390" t="s">
        <v>897</v>
      </c>
      <c r="E963" s="390"/>
      <c r="F963" s="390"/>
      <c r="G963" s="390"/>
      <c r="H963" s="390"/>
      <c r="I963" s="390"/>
      <c r="J963" s="390"/>
      <c r="K963" s="390"/>
      <c r="L963" s="390"/>
      <c r="M963" s="390"/>
      <c r="N963" s="390"/>
      <c r="O963" s="390"/>
      <c r="P963" s="251"/>
      <c r="Q963" s="167" t="s">
        <v>115</v>
      </c>
      <c r="R963" s="390" t="s">
        <v>136</v>
      </c>
      <c r="S963" s="390"/>
      <c r="T963" s="390"/>
      <c r="U963" s="390"/>
      <c r="V963" s="390"/>
      <c r="W963" s="390"/>
      <c r="X963" s="390"/>
      <c r="Y963" s="390"/>
      <c r="Z963" s="390"/>
      <c r="AA963" s="390"/>
      <c r="AB963" s="390"/>
      <c r="AC963" s="390"/>
      <c r="AD963" s="390"/>
    </row>
    <row r="964" spans="3:30" ht="15.05" customHeight="1">
      <c r="C964" s="167" t="s">
        <v>117</v>
      </c>
      <c r="D964" s="390" t="s">
        <v>900</v>
      </c>
      <c r="E964" s="390"/>
      <c r="F964" s="390"/>
      <c r="G964" s="390"/>
      <c r="H964" s="390"/>
      <c r="I964" s="390"/>
      <c r="J964" s="390"/>
      <c r="K964" s="390"/>
      <c r="L964" s="390"/>
      <c r="M964" s="390"/>
      <c r="N964" s="390"/>
      <c r="O964" s="390"/>
      <c r="P964" s="251"/>
      <c r="Q964" s="167" t="s">
        <v>117</v>
      </c>
      <c r="R964" s="390" t="s">
        <v>896</v>
      </c>
      <c r="S964" s="390"/>
      <c r="T964" s="390"/>
      <c r="U964" s="390"/>
      <c r="V964" s="390"/>
      <c r="W964" s="390"/>
      <c r="X964" s="390"/>
      <c r="Y964" s="390"/>
      <c r="Z964" s="390"/>
      <c r="AA964" s="390"/>
      <c r="AB964" s="390"/>
      <c r="AC964" s="390"/>
      <c r="AD964" s="390"/>
    </row>
    <row r="965" spans="3:30" ht="15.05" customHeight="1">
      <c r="C965" s="167" t="s">
        <v>119</v>
      </c>
      <c r="D965" s="390" t="s">
        <v>901</v>
      </c>
      <c r="E965" s="390"/>
      <c r="F965" s="390"/>
      <c r="G965" s="390"/>
      <c r="H965" s="390"/>
      <c r="I965" s="390"/>
      <c r="J965" s="390"/>
      <c r="K965" s="390"/>
      <c r="L965" s="390"/>
      <c r="M965" s="390"/>
      <c r="N965" s="390"/>
      <c r="O965" s="390"/>
      <c r="P965" s="251"/>
      <c r="Q965" s="167" t="s">
        <v>119</v>
      </c>
      <c r="R965" s="390" t="s">
        <v>892</v>
      </c>
      <c r="S965" s="390"/>
      <c r="T965" s="390"/>
      <c r="U965" s="390"/>
      <c r="V965" s="390"/>
      <c r="W965" s="390"/>
      <c r="X965" s="390"/>
      <c r="Y965" s="390"/>
      <c r="Z965" s="390"/>
      <c r="AA965" s="390"/>
      <c r="AB965" s="390"/>
      <c r="AC965" s="390"/>
      <c r="AD965" s="390"/>
    </row>
    <row r="966" spans="3:30" ht="15.05" customHeight="1">
      <c r="C966" s="167" t="s">
        <v>133</v>
      </c>
      <c r="D966" s="390" t="s">
        <v>864</v>
      </c>
      <c r="E966" s="390"/>
      <c r="F966" s="390"/>
      <c r="G966" s="390"/>
      <c r="H966" s="390"/>
      <c r="I966" s="390"/>
      <c r="J966" s="390"/>
      <c r="K966" s="390"/>
      <c r="L966" s="390"/>
      <c r="M966" s="390"/>
      <c r="N966" s="390"/>
      <c r="O966" s="390"/>
      <c r="P966" s="251"/>
      <c r="Q966" s="167" t="s">
        <v>127</v>
      </c>
      <c r="R966" s="390" t="s">
        <v>893</v>
      </c>
      <c r="S966" s="390"/>
      <c r="T966" s="390"/>
      <c r="U966" s="390"/>
      <c r="V966" s="390"/>
      <c r="W966" s="390"/>
      <c r="X966" s="390"/>
      <c r="Y966" s="390"/>
      <c r="Z966" s="390"/>
      <c r="AA966" s="390"/>
      <c r="AB966" s="390"/>
      <c r="AC966" s="390"/>
      <c r="AD966" s="390"/>
    </row>
    <row r="967" spans="3:30" ht="15.05" customHeight="1">
      <c r="C967" s="218"/>
      <c r="D967" s="251"/>
      <c r="E967" s="251"/>
      <c r="F967" s="251"/>
      <c r="G967" s="251"/>
      <c r="H967" s="251"/>
      <c r="I967" s="251"/>
      <c r="J967" s="251"/>
      <c r="K967" s="251"/>
      <c r="L967" s="251"/>
      <c r="M967" s="251"/>
      <c r="N967" s="251"/>
      <c r="O967" s="251"/>
      <c r="P967" s="251"/>
      <c r="Q967" s="167" t="s">
        <v>129</v>
      </c>
      <c r="R967" s="390" t="s">
        <v>895</v>
      </c>
      <c r="S967" s="390"/>
      <c r="T967" s="390"/>
      <c r="U967" s="390"/>
      <c r="V967" s="390"/>
      <c r="W967" s="390"/>
      <c r="X967" s="390"/>
      <c r="Y967" s="390"/>
      <c r="Z967" s="390"/>
      <c r="AA967" s="390"/>
      <c r="AB967" s="390"/>
      <c r="AC967" s="390"/>
      <c r="AD967" s="390"/>
    </row>
    <row r="968" spans="3:30" ht="36" customHeight="1">
      <c r="C968" s="393" t="s">
        <v>902</v>
      </c>
      <c r="D968" s="393"/>
      <c r="E968" s="393"/>
      <c r="F968" s="393"/>
      <c r="G968" s="393"/>
      <c r="H968" s="393"/>
      <c r="I968" s="393"/>
      <c r="J968" s="393"/>
      <c r="K968" s="393"/>
      <c r="L968" s="393"/>
      <c r="M968" s="393"/>
      <c r="N968" s="393"/>
      <c r="O968" s="393"/>
      <c r="P968" s="251"/>
      <c r="Q968" s="167" t="s">
        <v>131</v>
      </c>
      <c r="R968" s="390" t="s">
        <v>894</v>
      </c>
      <c r="S968" s="390"/>
      <c r="T968" s="390"/>
      <c r="U968" s="390"/>
      <c r="V968" s="390"/>
      <c r="W968" s="390"/>
      <c r="X968" s="390"/>
      <c r="Y968" s="390"/>
      <c r="Z968" s="390"/>
      <c r="AA968" s="390"/>
      <c r="AB968" s="390"/>
      <c r="AC968" s="390"/>
      <c r="AD968" s="390"/>
    </row>
    <row r="969" spans="3:30" ht="15.05" customHeight="1">
      <c r="C969" s="167" t="s">
        <v>105</v>
      </c>
      <c r="D969" s="394" t="s">
        <v>909</v>
      </c>
      <c r="E969" s="394"/>
      <c r="F969" s="394"/>
      <c r="G969" s="394"/>
      <c r="H969" s="394"/>
      <c r="I969" s="394"/>
      <c r="J969" s="394"/>
      <c r="K969" s="394"/>
      <c r="L969" s="394"/>
      <c r="M969" s="394"/>
      <c r="N969" s="394"/>
      <c r="O969" s="394"/>
      <c r="P969" s="251"/>
      <c r="Q969" s="167" t="s">
        <v>133</v>
      </c>
      <c r="R969" s="390" t="s">
        <v>864</v>
      </c>
      <c r="S969" s="390"/>
      <c r="T969" s="390"/>
      <c r="U969" s="390"/>
      <c r="V969" s="390"/>
      <c r="W969" s="390"/>
      <c r="X969" s="390"/>
      <c r="Y969" s="390"/>
      <c r="Z969" s="390"/>
      <c r="AA969" s="390"/>
      <c r="AB969" s="390"/>
      <c r="AC969" s="390"/>
      <c r="AD969" s="390"/>
    </row>
    <row r="970" spans="3:30">
      <c r="C970" s="167" t="s">
        <v>107</v>
      </c>
      <c r="D970" s="390" t="s">
        <v>903</v>
      </c>
      <c r="E970" s="390"/>
      <c r="F970" s="390"/>
      <c r="G970" s="390"/>
      <c r="H970" s="390"/>
      <c r="I970" s="390"/>
      <c r="J970" s="390"/>
      <c r="K970" s="390"/>
      <c r="L970" s="390"/>
      <c r="M970" s="390"/>
      <c r="N970" s="390"/>
      <c r="O970" s="390"/>
      <c r="P970" s="249"/>
      <c r="Q970" s="249"/>
      <c r="R970" s="249"/>
      <c r="S970" s="249"/>
      <c r="T970" s="249"/>
      <c r="U970" s="249"/>
      <c r="V970" s="249"/>
      <c r="W970" s="249"/>
      <c r="X970" s="249"/>
      <c r="Y970" s="249"/>
      <c r="Z970" s="249"/>
      <c r="AA970" s="249"/>
      <c r="AB970" s="249"/>
      <c r="AC970" s="249"/>
      <c r="AD970" s="249"/>
    </row>
    <row r="971" spans="3:30" ht="36" customHeight="1">
      <c r="C971" s="167" t="s">
        <v>115</v>
      </c>
      <c r="D971" s="390" t="s">
        <v>904</v>
      </c>
      <c r="E971" s="390"/>
      <c r="F971" s="390"/>
      <c r="G971" s="390"/>
      <c r="H971" s="390"/>
      <c r="I971" s="390"/>
      <c r="J971" s="390"/>
      <c r="K971" s="390"/>
      <c r="L971" s="390"/>
      <c r="M971" s="390"/>
      <c r="N971" s="390"/>
      <c r="O971" s="390"/>
      <c r="P971" s="249"/>
      <c r="Q971" s="393" t="s">
        <v>916</v>
      </c>
      <c r="R971" s="393"/>
      <c r="S971" s="393"/>
      <c r="T971" s="393"/>
      <c r="U971" s="393"/>
      <c r="V971" s="393"/>
      <c r="W971" s="393"/>
      <c r="X971" s="393"/>
      <c r="Y971" s="393"/>
      <c r="Z971" s="393"/>
      <c r="AA971" s="393"/>
      <c r="AB971" s="393"/>
      <c r="AC971" s="393"/>
      <c r="AD971" s="393"/>
    </row>
    <row r="972" spans="3:30" ht="15.05" customHeight="1">
      <c r="C972" s="167" t="s">
        <v>117</v>
      </c>
      <c r="D972" s="390" t="s">
        <v>303</v>
      </c>
      <c r="E972" s="390"/>
      <c r="F972" s="390"/>
      <c r="G972" s="390"/>
      <c r="H972" s="390"/>
      <c r="I972" s="390"/>
      <c r="J972" s="390"/>
      <c r="K972" s="390"/>
      <c r="L972" s="390"/>
      <c r="M972" s="390"/>
      <c r="N972" s="390"/>
      <c r="O972" s="390"/>
      <c r="P972" s="249"/>
      <c r="Q972" s="167" t="s">
        <v>105</v>
      </c>
      <c r="R972" s="394" t="s">
        <v>890</v>
      </c>
      <c r="S972" s="394"/>
      <c r="T972" s="394"/>
      <c r="U972" s="394"/>
      <c r="V972" s="394"/>
      <c r="W972" s="394"/>
      <c r="X972" s="394"/>
      <c r="Y972" s="394"/>
      <c r="Z972" s="394"/>
      <c r="AA972" s="394"/>
      <c r="AB972" s="394"/>
      <c r="AC972" s="394"/>
      <c r="AD972" s="394"/>
    </row>
    <row r="973" spans="3:30" ht="15.05" customHeight="1">
      <c r="C973" s="167" t="s">
        <v>119</v>
      </c>
      <c r="D973" s="390" t="s">
        <v>905</v>
      </c>
      <c r="E973" s="390"/>
      <c r="F973" s="390"/>
      <c r="G973" s="390"/>
      <c r="H973" s="390"/>
      <c r="I973" s="390"/>
      <c r="J973" s="390"/>
      <c r="K973" s="390"/>
      <c r="L973" s="390"/>
      <c r="M973" s="390"/>
      <c r="N973" s="390"/>
      <c r="O973" s="390"/>
      <c r="P973" s="251"/>
      <c r="Q973" s="167" t="s">
        <v>107</v>
      </c>
      <c r="R973" s="394" t="s">
        <v>891</v>
      </c>
      <c r="S973" s="394"/>
      <c r="T973" s="394"/>
      <c r="U973" s="394"/>
      <c r="V973" s="394"/>
      <c r="W973" s="394"/>
      <c r="X973" s="394"/>
      <c r="Y973" s="394"/>
      <c r="Z973" s="394"/>
      <c r="AA973" s="394"/>
      <c r="AB973" s="394"/>
      <c r="AC973" s="394"/>
      <c r="AD973" s="394"/>
    </row>
    <row r="974" spans="3:30" ht="15.05" customHeight="1">
      <c r="C974" s="167" t="s">
        <v>127</v>
      </c>
      <c r="D974" s="390" t="s">
        <v>906</v>
      </c>
      <c r="E974" s="390"/>
      <c r="F974" s="390"/>
      <c r="G974" s="390"/>
      <c r="H974" s="390"/>
      <c r="I974" s="390"/>
      <c r="J974" s="390"/>
      <c r="K974" s="390"/>
      <c r="L974" s="390"/>
      <c r="M974" s="390"/>
      <c r="N974" s="390"/>
      <c r="O974" s="390"/>
      <c r="P974" s="251"/>
      <c r="Q974" s="167" t="s">
        <v>115</v>
      </c>
      <c r="R974" s="394" t="s">
        <v>911</v>
      </c>
      <c r="S974" s="394"/>
      <c r="T974" s="394"/>
      <c r="U974" s="394"/>
      <c r="V974" s="394"/>
      <c r="W974" s="394"/>
      <c r="X974" s="394"/>
      <c r="Y974" s="394"/>
      <c r="Z974" s="394"/>
      <c r="AA974" s="394"/>
      <c r="AB974" s="394"/>
      <c r="AC974" s="394"/>
      <c r="AD974" s="394"/>
    </row>
    <row r="975" spans="3:30" ht="15.05" customHeight="1">
      <c r="C975" s="167" t="s">
        <v>129</v>
      </c>
      <c r="D975" s="390" t="s">
        <v>907</v>
      </c>
      <c r="E975" s="390"/>
      <c r="F975" s="390"/>
      <c r="G975" s="390"/>
      <c r="H975" s="390"/>
      <c r="I975" s="390"/>
      <c r="J975" s="390"/>
      <c r="K975" s="390"/>
      <c r="L975" s="390"/>
      <c r="M975" s="390"/>
      <c r="N975" s="390"/>
      <c r="O975" s="390"/>
      <c r="P975" s="251"/>
      <c r="Q975" s="167" t="s">
        <v>117</v>
      </c>
      <c r="R975" s="394" t="s">
        <v>912</v>
      </c>
      <c r="S975" s="394"/>
      <c r="T975" s="394"/>
      <c r="U975" s="394"/>
      <c r="V975" s="394"/>
      <c r="W975" s="394"/>
      <c r="X975" s="394"/>
      <c r="Y975" s="394"/>
      <c r="Z975" s="394"/>
      <c r="AA975" s="394"/>
      <c r="AB975" s="394"/>
      <c r="AC975" s="394"/>
      <c r="AD975" s="394"/>
    </row>
    <row r="976" spans="3:30" ht="15.05" customHeight="1">
      <c r="C976" s="167" t="s">
        <v>131</v>
      </c>
      <c r="D976" s="390" t="s">
        <v>910</v>
      </c>
      <c r="E976" s="390"/>
      <c r="F976" s="390"/>
      <c r="G976" s="390"/>
      <c r="H976" s="390"/>
      <c r="I976" s="390"/>
      <c r="J976" s="390"/>
      <c r="K976" s="390"/>
      <c r="L976" s="390"/>
      <c r="M976" s="390"/>
      <c r="N976" s="390"/>
      <c r="O976" s="390"/>
      <c r="P976" s="249"/>
      <c r="Q976" s="167" t="s">
        <v>119</v>
      </c>
      <c r="R976" s="394" t="s">
        <v>913</v>
      </c>
      <c r="S976" s="394"/>
      <c r="T976" s="394"/>
      <c r="U976" s="394"/>
      <c r="V976" s="394"/>
      <c r="W976" s="394"/>
      <c r="X976" s="394"/>
      <c r="Y976" s="394"/>
      <c r="Z976" s="394"/>
      <c r="AA976" s="394"/>
      <c r="AB976" s="394"/>
      <c r="AC976" s="394"/>
      <c r="AD976" s="394"/>
    </row>
    <row r="977" spans="1:30" ht="15.05" customHeight="1">
      <c r="C977" s="167" t="s">
        <v>133</v>
      </c>
      <c r="D977" s="390" t="s">
        <v>894</v>
      </c>
      <c r="E977" s="390"/>
      <c r="F977" s="390"/>
      <c r="G977" s="390"/>
      <c r="H977" s="390"/>
      <c r="I977" s="390"/>
      <c r="J977" s="390"/>
      <c r="K977" s="390"/>
      <c r="L977" s="390"/>
      <c r="M977" s="390"/>
      <c r="N977" s="390"/>
      <c r="O977" s="390"/>
      <c r="P977" s="249"/>
      <c r="Q977" s="167" t="s">
        <v>127</v>
      </c>
      <c r="R977" s="394" t="s">
        <v>914</v>
      </c>
      <c r="S977" s="394"/>
      <c r="T977" s="394"/>
      <c r="U977" s="394"/>
      <c r="V977" s="394"/>
      <c r="W977" s="394"/>
      <c r="X977" s="394"/>
      <c r="Y977" s="394"/>
      <c r="Z977" s="394"/>
      <c r="AA977" s="394"/>
      <c r="AB977" s="394"/>
      <c r="AC977" s="394"/>
      <c r="AD977" s="394"/>
    </row>
    <row r="978" spans="1:30" ht="15.05" customHeight="1">
      <c r="C978" s="167" t="s">
        <v>919</v>
      </c>
      <c r="D978" s="390" t="s">
        <v>864</v>
      </c>
      <c r="E978" s="390"/>
      <c r="F978" s="390"/>
      <c r="G978" s="390"/>
      <c r="H978" s="390"/>
      <c r="I978" s="390"/>
      <c r="J978" s="390"/>
      <c r="K978" s="390"/>
      <c r="L978" s="390"/>
      <c r="M978" s="390"/>
      <c r="N978" s="390"/>
      <c r="O978" s="390"/>
      <c r="P978" s="249"/>
      <c r="Q978" s="167" t="s">
        <v>129</v>
      </c>
      <c r="R978" s="394" t="s">
        <v>915</v>
      </c>
      <c r="S978" s="394"/>
      <c r="T978" s="394"/>
      <c r="U978" s="394"/>
      <c r="V978" s="394"/>
      <c r="W978" s="394"/>
      <c r="X978" s="394"/>
      <c r="Y978" s="394"/>
      <c r="Z978" s="394"/>
      <c r="AA978" s="394"/>
      <c r="AB978" s="394"/>
      <c r="AC978" s="394"/>
      <c r="AD978" s="394"/>
    </row>
    <row r="979" spans="1:30" ht="15.05" customHeight="1">
      <c r="C979" s="247"/>
      <c r="D979" s="248"/>
      <c r="E979" s="249"/>
      <c r="F979" s="249"/>
      <c r="G979" s="249"/>
      <c r="H979" s="249"/>
      <c r="I979" s="249"/>
      <c r="J979" s="249"/>
      <c r="K979" s="249"/>
      <c r="L979" s="249"/>
      <c r="M979" s="249"/>
      <c r="N979" s="249"/>
      <c r="O979" s="249"/>
      <c r="P979" s="249"/>
      <c r="Q979" s="167" t="s">
        <v>131</v>
      </c>
      <c r="R979" s="394" t="s">
        <v>894</v>
      </c>
      <c r="S979" s="394"/>
      <c r="T979" s="394"/>
      <c r="U979" s="394"/>
      <c r="V979" s="394"/>
      <c r="W979" s="394"/>
      <c r="X979" s="394"/>
      <c r="Y979" s="394"/>
      <c r="Z979" s="394"/>
      <c r="AA979" s="394"/>
      <c r="AB979" s="394"/>
      <c r="AC979" s="394"/>
      <c r="AD979" s="394"/>
    </row>
    <row r="980" spans="1:30" ht="15.05" customHeight="1">
      <c r="C980" s="247"/>
      <c r="D980" s="248"/>
      <c r="E980" s="249"/>
      <c r="F980" s="249"/>
      <c r="G980" s="249"/>
      <c r="H980" s="249"/>
      <c r="I980" s="249"/>
      <c r="J980" s="249"/>
      <c r="K980" s="249"/>
      <c r="L980" s="249"/>
      <c r="M980" s="249"/>
      <c r="N980" s="249"/>
      <c r="O980" s="249"/>
      <c r="P980" s="249"/>
      <c r="Q980" s="167" t="s">
        <v>133</v>
      </c>
      <c r="R980" s="394" t="s">
        <v>864</v>
      </c>
      <c r="S980" s="394"/>
      <c r="T980" s="394"/>
      <c r="U980" s="394"/>
      <c r="V980" s="394"/>
      <c r="W980" s="394"/>
      <c r="X980" s="394"/>
      <c r="Y980" s="394"/>
      <c r="Z980" s="394"/>
      <c r="AA980" s="394"/>
      <c r="AB980" s="394"/>
      <c r="AC980" s="394"/>
      <c r="AD980" s="394"/>
    </row>
    <row r="981" spans="1:30">
      <c r="C981" s="247"/>
      <c r="D981" s="248"/>
      <c r="E981" s="249"/>
      <c r="F981" s="249"/>
      <c r="G981" s="249"/>
      <c r="H981" s="249"/>
      <c r="I981" s="249"/>
      <c r="J981" s="249"/>
      <c r="K981" s="249"/>
      <c r="L981" s="249"/>
      <c r="M981" s="249"/>
      <c r="N981" s="249"/>
      <c r="O981" s="249"/>
      <c r="P981" s="249"/>
      <c r="Q981" s="249"/>
      <c r="R981" s="249"/>
      <c r="S981" s="249"/>
      <c r="T981" s="249"/>
      <c r="U981" s="249"/>
      <c r="V981" s="249"/>
      <c r="W981" s="249"/>
      <c r="X981" s="249"/>
      <c r="Y981" s="249"/>
      <c r="Z981" s="249"/>
      <c r="AA981" s="249"/>
      <c r="AB981" s="249"/>
      <c r="AC981" s="249"/>
      <c r="AD981" s="249"/>
    </row>
    <row r="982" spans="1:30" ht="24.05" customHeight="1">
      <c r="C982" s="405" t="s">
        <v>187</v>
      </c>
      <c r="D982" s="405"/>
      <c r="E982" s="405"/>
      <c r="F982" s="405"/>
      <c r="G982" s="405"/>
      <c r="H982" s="405"/>
      <c r="I982" s="405"/>
      <c r="J982" s="405"/>
      <c r="K982" s="405"/>
      <c r="L982" s="405"/>
      <c r="M982" s="405"/>
      <c r="N982" s="405"/>
      <c r="O982" s="405"/>
      <c r="P982" s="405"/>
      <c r="Q982" s="405"/>
      <c r="R982" s="405"/>
      <c r="S982" s="405"/>
      <c r="T982" s="405"/>
      <c r="U982" s="405"/>
      <c r="V982" s="405"/>
      <c r="W982" s="405"/>
      <c r="X982" s="405"/>
      <c r="Y982" s="405"/>
      <c r="Z982" s="405"/>
      <c r="AA982" s="405"/>
      <c r="AB982" s="405"/>
      <c r="AC982" s="405"/>
      <c r="AD982" s="405"/>
    </row>
    <row r="983" spans="1:30" ht="60.05" customHeight="1">
      <c r="C983" s="406"/>
      <c r="D983" s="406"/>
      <c r="E983" s="406"/>
      <c r="F983" s="406"/>
      <c r="G983" s="406"/>
      <c r="H983" s="406"/>
      <c r="I983" s="406"/>
      <c r="J983" s="406"/>
      <c r="K983" s="406"/>
      <c r="L983" s="406"/>
      <c r="M983" s="406"/>
      <c r="N983" s="406"/>
      <c r="O983" s="406"/>
      <c r="P983" s="406"/>
      <c r="Q983" s="406"/>
      <c r="R983" s="406"/>
      <c r="S983" s="406"/>
      <c r="T983" s="406"/>
      <c r="U983" s="406"/>
      <c r="V983" s="406"/>
      <c r="W983" s="406"/>
      <c r="X983" s="406"/>
      <c r="Y983" s="406"/>
      <c r="Z983" s="406"/>
      <c r="AA983" s="406"/>
      <c r="AB983" s="406"/>
      <c r="AC983" s="406"/>
      <c r="AD983" s="406"/>
    </row>
    <row r="984" spans="1:30">
      <c r="A984" s="105"/>
      <c r="C984" s="190"/>
      <c r="D984" s="190"/>
      <c r="E984" s="190"/>
      <c r="F984" s="190"/>
      <c r="G984" s="190"/>
      <c r="H984" s="190"/>
      <c r="I984" s="190"/>
      <c r="J984" s="190"/>
      <c r="K984" s="190"/>
      <c r="L984" s="190"/>
      <c r="M984" s="190"/>
      <c r="N984" s="190"/>
      <c r="O984" s="190"/>
      <c r="P984" s="190"/>
      <c r="Q984" s="190"/>
      <c r="R984" s="190"/>
      <c r="S984" s="190"/>
      <c r="T984" s="190"/>
      <c r="U984" s="190"/>
      <c r="V984" s="190"/>
      <c r="W984" s="190"/>
      <c r="X984" s="190"/>
      <c r="Y984" s="190"/>
      <c r="Z984" s="190"/>
      <c r="AA984" s="190"/>
      <c r="AB984" s="190"/>
      <c r="AC984" s="190"/>
      <c r="AD984" s="190"/>
    </row>
    <row r="985" spans="1:30">
      <c r="A985" s="105"/>
      <c r="B985" s="366" t="str">
        <f>IF(AG949=0,"","Error: verificar la consistencia con códigos que refieren a la variable no se sabe en la parte de información recopilada.")</f>
        <v/>
      </c>
      <c r="C985" s="366"/>
      <c r="D985" s="366"/>
      <c r="E985" s="366"/>
      <c r="F985" s="366"/>
      <c r="G985" s="366"/>
      <c r="H985" s="366"/>
      <c r="I985" s="366"/>
      <c r="J985" s="366"/>
      <c r="K985" s="366"/>
      <c r="L985" s="366"/>
      <c r="M985" s="366"/>
      <c r="N985" s="366"/>
      <c r="O985" s="366"/>
      <c r="P985" s="366"/>
      <c r="Q985" s="366"/>
      <c r="R985" s="366"/>
      <c r="S985" s="366"/>
      <c r="T985" s="366"/>
      <c r="U985" s="366"/>
      <c r="V985" s="366"/>
      <c r="W985" s="366"/>
      <c r="X985" s="366"/>
      <c r="Y985" s="366"/>
      <c r="Z985" s="366"/>
      <c r="AA985" s="366"/>
      <c r="AB985" s="366"/>
      <c r="AC985" s="366"/>
      <c r="AD985" s="366"/>
    </row>
    <row r="986" spans="1:30">
      <c r="A986" s="105"/>
      <c r="B986" s="366" t="str">
        <f>IF(AG951=0,"","Error: debe especificar el otro sistema de información.")</f>
        <v/>
      </c>
      <c r="C986" s="366"/>
      <c r="D986" s="366"/>
      <c r="E986" s="366"/>
      <c r="F986" s="366"/>
      <c r="G986" s="366"/>
      <c r="H986" s="366"/>
      <c r="I986" s="366"/>
      <c r="J986" s="366"/>
      <c r="K986" s="366"/>
      <c r="L986" s="366"/>
      <c r="M986" s="366"/>
      <c r="N986" s="366"/>
      <c r="O986" s="366"/>
      <c r="P986" s="366"/>
      <c r="Q986" s="366"/>
      <c r="R986" s="366"/>
      <c r="S986" s="366"/>
      <c r="T986" s="366"/>
      <c r="U986" s="366"/>
      <c r="V986" s="366"/>
      <c r="W986" s="366"/>
      <c r="X986" s="366"/>
      <c r="Y986" s="366"/>
      <c r="Z986" s="366"/>
      <c r="AA986" s="366"/>
      <c r="AB986" s="366"/>
      <c r="AC986" s="366"/>
      <c r="AD986" s="366"/>
    </row>
    <row r="987" spans="1:30">
      <c r="A987" s="105"/>
      <c r="B987" s="367" t="str">
        <f>IF(AH950=0,"","Error: debe completar toda la información requerida.")</f>
        <v/>
      </c>
      <c r="C987" s="367"/>
      <c r="D987" s="367"/>
      <c r="E987" s="367"/>
      <c r="F987" s="367"/>
      <c r="G987" s="367"/>
      <c r="H987" s="367"/>
      <c r="I987" s="367"/>
      <c r="J987" s="367"/>
      <c r="K987" s="367"/>
      <c r="L987" s="367"/>
      <c r="M987" s="367"/>
      <c r="N987" s="367"/>
      <c r="O987" s="367"/>
      <c r="P987" s="367"/>
      <c r="Q987" s="367"/>
      <c r="R987" s="367"/>
      <c r="S987" s="367"/>
      <c r="T987" s="367"/>
      <c r="U987" s="367"/>
      <c r="V987" s="367"/>
      <c r="W987" s="367"/>
      <c r="X987" s="367"/>
      <c r="Y987" s="367"/>
      <c r="Z987" s="367"/>
      <c r="AA987" s="367"/>
      <c r="AB987" s="367"/>
      <c r="AC987" s="367"/>
      <c r="AD987" s="367"/>
    </row>
    <row r="988" spans="1:30">
      <c r="A988" s="105"/>
      <c r="C988" s="190"/>
      <c r="D988" s="190"/>
      <c r="E988" s="190"/>
      <c r="F988" s="190"/>
      <c r="G988" s="190"/>
      <c r="H988" s="190"/>
      <c r="I988" s="190"/>
      <c r="J988" s="190"/>
      <c r="K988" s="190"/>
      <c r="L988" s="190"/>
      <c r="M988" s="190"/>
      <c r="N988" s="190"/>
      <c r="O988" s="190"/>
      <c r="P988" s="190"/>
      <c r="Q988" s="190"/>
      <c r="R988" s="190"/>
      <c r="S988" s="190"/>
      <c r="T988" s="190"/>
      <c r="U988" s="190"/>
      <c r="V988" s="190"/>
      <c r="W988" s="190"/>
      <c r="X988" s="190"/>
      <c r="Y988" s="190"/>
      <c r="Z988" s="190"/>
      <c r="AA988" s="190"/>
      <c r="AB988" s="190"/>
      <c r="AC988" s="190"/>
      <c r="AD988" s="190"/>
    </row>
    <row r="989" spans="1:30" ht="15.75" thickBot="1">
      <c r="A989" s="105"/>
      <c r="C989" s="190"/>
      <c r="D989" s="190"/>
      <c r="E989" s="190"/>
      <c r="F989" s="190"/>
      <c r="G989" s="190"/>
      <c r="H989" s="190"/>
      <c r="I989" s="190"/>
      <c r="J989" s="190"/>
      <c r="K989" s="190"/>
      <c r="L989" s="190"/>
      <c r="M989" s="190"/>
      <c r="N989" s="190"/>
      <c r="O989" s="190"/>
      <c r="P989" s="190"/>
      <c r="Q989" s="190"/>
      <c r="R989" s="190"/>
      <c r="S989" s="190"/>
      <c r="T989" s="190"/>
      <c r="U989" s="190"/>
      <c r="V989" s="190"/>
      <c r="W989" s="190"/>
      <c r="X989" s="190"/>
      <c r="Y989" s="190"/>
      <c r="Z989" s="190"/>
      <c r="AA989" s="190"/>
      <c r="AB989" s="190"/>
      <c r="AC989" s="190"/>
      <c r="AD989" s="190"/>
    </row>
    <row r="990" spans="1:30" ht="15.05" customHeight="1" thickBot="1">
      <c r="A990" s="105"/>
      <c r="B990" s="410" t="s">
        <v>846</v>
      </c>
      <c r="C990" s="411"/>
      <c r="D990" s="411"/>
      <c r="E990" s="411"/>
      <c r="F990" s="411"/>
      <c r="G990" s="411"/>
      <c r="H990" s="411"/>
      <c r="I990" s="411"/>
      <c r="J990" s="411"/>
      <c r="K990" s="411"/>
      <c r="L990" s="411"/>
      <c r="M990" s="411"/>
      <c r="N990" s="411"/>
      <c r="O990" s="411"/>
      <c r="P990" s="411"/>
      <c r="Q990" s="411"/>
      <c r="R990" s="411"/>
      <c r="S990" s="411"/>
      <c r="T990" s="411"/>
      <c r="U990" s="411"/>
      <c r="V990" s="411"/>
      <c r="W990" s="411"/>
      <c r="X990" s="411"/>
      <c r="Y990" s="411"/>
      <c r="Z990" s="411"/>
      <c r="AA990" s="411"/>
      <c r="AB990" s="411"/>
      <c r="AC990" s="411"/>
      <c r="AD990" s="412"/>
    </row>
    <row r="991" spans="1:30" ht="15.55" customHeight="1">
      <c r="A991" s="105"/>
      <c r="B991" s="558" t="s">
        <v>83</v>
      </c>
      <c r="C991" s="559"/>
      <c r="D991" s="559"/>
      <c r="E991" s="559"/>
      <c r="F991" s="559"/>
      <c r="G991" s="559"/>
      <c r="H991" s="559"/>
      <c r="I991" s="559"/>
      <c r="J991" s="559"/>
      <c r="K991" s="559"/>
      <c r="L991" s="559"/>
      <c r="M991" s="559"/>
      <c r="N991" s="559"/>
      <c r="O991" s="559"/>
      <c r="P991" s="559"/>
      <c r="Q991" s="559"/>
      <c r="R991" s="559"/>
      <c r="S991" s="559"/>
      <c r="T991" s="559"/>
      <c r="U991" s="559"/>
      <c r="V991" s="559"/>
      <c r="W991" s="559"/>
      <c r="X991" s="559"/>
      <c r="Y991" s="559"/>
      <c r="Z991" s="559"/>
      <c r="AA991" s="559"/>
      <c r="AB991" s="559"/>
      <c r="AC991" s="559"/>
      <c r="AD991" s="560"/>
    </row>
    <row r="992" spans="1:30" ht="24.05" customHeight="1">
      <c r="A992" s="105"/>
      <c r="B992" s="193"/>
      <c r="C992" s="498" t="s">
        <v>290</v>
      </c>
      <c r="D992" s="498"/>
      <c r="E992" s="498"/>
      <c r="F992" s="498"/>
      <c r="G992" s="498"/>
      <c r="H992" s="498"/>
      <c r="I992" s="498"/>
      <c r="J992" s="498"/>
      <c r="K992" s="498"/>
      <c r="L992" s="498"/>
      <c r="M992" s="498"/>
      <c r="N992" s="498"/>
      <c r="O992" s="498"/>
      <c r="P992" s="498"/>
      <c r="Q992" s="498"/>
      <c r="R992" s="498"/>
      <c r="S992" s="498"/>
      <c r="T992" s="498"/>
      <c r="U992" s="498"/>
      <c r="V992" s="498"/>
      <c r="W992" s="498"/>
      <c r="X992" s="498"/>
      <c r="Y992" s="498"/>
      <c r="Z992" s="498"/>
      <c r="AA992" s="498"/>
      <c r="AB992" s="498"/>
      <c r="AC992" s="498"/>
      <c r="AD992" s="561"/>
    </row>
    <row r="993" spans="1:36" ht="36" customHeight="1">
      <c r="A993" s="105"/>
      <c r="B993" s="193"/>
      <c r="C993" s="498" t="s">
        <v>291</v>
      </c>
      <c r="D993" s="498"/>
      <c r="E993" s="498"/>
      <c r="F993" s="498"/>
      <c r="G993" s="498"/>
      <c r="H993" s="498"/>
      <c r="I993" s="498"/>
      <c r="J993" s="498"/>
      <c r="K993" s="498"/>
      <c r="L993" s="498"/>
      <c r="M993" s="498"/>
      <c r="N993" s="498"/>
      <c r="O993" s="498"/>
      <c r="P993" s="498"/>
      <c r="Q993" s="498"/>
      <c r="R993" s="498"/>
      <c r="S993" s="498"/>
      <c r="T993" s="498"/>
      <c r="U993" s="498"/>
      <c r="V993" s="498"/>
      <c r="W993" s="498"/>
      <c r="X993" s="498"/>
      <c r="Y993" s="498"/>
      <c r="Z993" s="498"/>
      <c r="AA993" s="498"/>
      <c r="AB993" s="498"/>
      <c r="AC993" s="498"/>
      <c r="AD993" s="561"/>
    </row>
    <row r="994" spans="1:36" ht="47.95" customHeight="1">
      <c r="A994" s="105"/>
      <c r="B994" s="193"/>
      <c r="C994" s="498" t="s">
        <v>440</v>
      </c>
      <c r="D994" s="498"/>
      <c r="E994" s="498"/>
      <c r="F994" s="498"/>
      <c r="G994" s="498"/>
      <c r="H994" s="498"/>
      <c r="I994" s="498"/>
      <c r="J994" s="498"/>
      <c r="K994" s="498"/>
      <c r="L994" s="498"/>
      <c r="M994" s="498"/>
      <c r="N994" s="498"/>
      <c r="O994" s="498"/>
      <c r="P994" s="498"/>
      <c r="Q994" s="498"/>
      <c r="R994" s="498"/>
      <c r="S994" s="498"/>
      <c r="T994" s="498"/>
      <c r="U994" s="498"/>
      <c r="V994" s="498"/>
      <c r="W994" s="498"/>
      <c r="X994" s="498"/>
      <c r="Y994" s="498"/>
      <c r="Z994" s="498"/>
      <c r="AA994" s="498"/>
      <c r="AB994" s="498"/>
      <c r="AC994" s="498"/>
      <c r="AD994" s="561"/>
    </row>
    <row r="995" spans="1:36" ht="36" customHeight="1">
      <c r="A995" s="105"/>
      <c r="B995" s="185"/>
      <c r="C995" s="562" t="s">
        <v>636</v>
      </c>
      <c r="D995" s="562"/>
      <c r="E995" s="562"/>
      <c r="F995" s="562"/>
      <c r="G995" s="562"/>
      <c r="H995" s="562"/>
      <c r="I995" s="562"/>
      <c r="J995" s="562"/>
      <c r="K995" s="562"/>
      <c r="L995" s="562"/>
      <c r="M995" s="562"/>
      <c r="N995" s="562"/>
      <c r="O995" s="562"/>
      <c r="P995" s="562"/>
      <c r="Q995" s="562"/>
      <c r="R995" s="562"/>
      <c r="S995" s="562"/>
      <c r="T995" s="562"/>
      <c r="U995" s="562"/>
      <c r="V995" s="562"/>
      <c r="W995" s="562"/>
      <c r="X995" s="562"/>
      <c r="Y995" s="562"/>
      <c r="Z995" s="562"/>
      <c r="AA995" s="562"/>
      <c r="AB995" s="562"/>
      <c r="AC995" s="562"/>
      <c r="AD995" s="563"/>
    </row>
    <row r="996" spans="1:36" ht="15.05" customHeight="1" thickBot="1">
      <c r="A996" s="105"/>
    </row>
    <row r="997" spans="1:36" ht="15.05" customHeight="1" thickBot="1">
      <c r="A997" s="105"/>
      <c r="B997" s="546" t="s">
        <v>847</v>
      </c>
      <c r="C997" s="547"/>
      <c r="D997" s="547"/>
      <c r="E997" s="547"/>
      <c r="F997" s="547"/>
      <c r="G997" s="547"/>
      <c r="H997" s="547"/>
      <c r="I997" s="547"/>
      <c r="J997" s="547"/>
      <c r="K997" s="547"/>
      <c r="L997" s="547"/>
      <c r="M997" s="547"/>
      <c r="N997" s="547"/>
      <c r="O997" s="547"/>
      <c r="P997" s="547"/>
      <c r="Q997" s="547"/>
      <c r="R997" s="547"/>
      <c r="S997" s="547"/>
      <c r="T997" s="547"/>
      <c r="U997" s="547"/>
      <c r="V997" s="547"/>
      <c r="W997" s="547"/>
      <c r="X997" s="547"/>
      <c r="Y997" s="547"/>
      <c r="Z997" s="547"/>
      <c r="AA997" s="547"/>
      <c r="AB997" s="547"/>
      <c r="AC997" s="547"/>
      <c r="AD997" s="548"/>
    </row>
    <row r="998" spans="1:36" ht="15.05" customHeight="1">
      <c r="A998" s="105"/>
      <c r="AG998" s="101" t="s">
        <v>936</v>
      </c>
      <c r="AH998" s="106"/>
      <c r="AI998" s="106"/>
      <c r="AJ998" s="106"/>
    </row>
    <row r="999" spans="1:36" ht="24.05" customHeight="1">
      <c r="A999" s="186" t="s">
        <v>443</v>
      </c>
      <c r="B999" s="420" t="s">
        <v>356</v>
      </c>
      <c r="C999" s="420"/>
      <c r="D999" s="420"/>
      <c r="E999" s="420"/>
      <c r="F999" s="420"/>
      <c r="G999" s="420"/>
      <c r="H999" s="420"/>
      <c r="I999" s="420"/>
      <c r="J999" s="420"/>
      <c r="K999" s="420"/>
      <c r="L999" s="420"/>
      <c r="M999" s="420"/>
      <c r="N999" s="420"/>
      <c r="O999" s="420"/>
      <c r="P999" s="420"/>
      <c r="Q999" s="420"/>
      <c r="R999" s="420"/>
      <c r="S999" s="420"/>
      <c r="T999" s="420"/>
      <c r="U999" s="420"/>
      <c r="V999" s="420"/>
      <c r="W999" s="420"/>
      <c r="X999" s="420"/>
      <c r="Y999" s="420"/>
      <c r="Z999" s="420"/>
      <c r="AA999" s="420"/>
      <c r="AB999" s="420"/>
      <c r="AC999" s="420"/>
      <c r="AD999" s="420"/>
      <c r="AG999" s="101">
        <f>+COUNTBLANK(C1001:J1013)</f>
        <v>101</v>
      </c>
      <c r="AH999" s="106">
        <v>101</v>
      </c>
      <c r="AI999" s="106">
        <v>94</v>
      </c>
      <c r="AJ999" s="106"/>
    </row>
    <row r="1000" spans="1:36" ht="15.05" customHeight="1" thickBot="1">
      <c r="A1000" s="187"/>
      <c r="B1000" s="141"/>
      <c r="C1000" s="141"/>
      <c r="D1000" s="141"/>
      <c r="E1000" s="141"/>
      <c r="F1000" s="141"/>
      <c r="G1000" s="141"/>
      <c r="H1000" s="141"/>
      <c r="I1000" s="141"/>
      <c r="J1000" s="141"/>
      <c r="K1000" s="141"/>
      <c r="L1000" s="141"/>
      <c r="M1000" s="141"/>
      <c r="N1000" s="141"/>
      <c r="O1000" s="141"/>
      <c r="P1000" s="141"/>
      <c r="Q1000" s="141"/>
      <c r="R1000" s="141"/>
      <c r="S1000" s="141"/>
      <c r="T1000" s="141"/>
      <c r="U1000" s="141"/>
      <c r="V1000" s="141"/>
      <c r="W1000" s="141"/>
      <c r="X1000" s="141"/>
      <c r="Y1000" s="141"/>
      <c r="Z1000" s="141"/>
      <c r="AA1000" s="141"/>
      <c r="AB1000" s="141"/>
      <c r="AC1000" s="141"/>
      <c r="AD1000" s="141"/>
      <c r="AG1000" s="107" t="s">
        <v>941</v>
      </c>
      <c r="AH1000" s="108" t="s">
        <v>948</v>
      </c>
      <c r="AI1000" s="108" t="s">
        <v>949</v>
      </c>
      <c r="AJ1000" s="108" t="s">
        <v>950</v>
      </c>
    </row>
    <row r="1001" spans="1:36" ht="15.05" customHeight="1" thickBot="1">
      <c r="A1001" s="187"/>
      <c r="B1001" s="141"/>
      <c r="C1001" s="553"/>
      <c r="D1001" s="554"/>
      <c r="E1001" s="554"/>
      <c r="F1001" s="555"/>
      <c r="G1001" s="252" t="s">
        <v>293</v>
      </c>
      <c r="H1001" s="141"/>
      <c r="I1001" s="141"/>
      <c r="J1001" s="141"/>
      <c r="K1001" s="141"/>
      <c r="L1001" s="141"/>
      <c r="M1001" s="141"/>
      <c r="N1001" s="141"/>
      <c r="O1001" s="141"/>
      <c r="P1001" s="141"/>
      <c r="Q1001" s="141"/>
      <c r="R1001" s="141"/>
      <c r="S1001" s="141"/>
      <c r="T1001" s="141"/>
      <c r="U1001" s="141"/>
      <c r="V1001" s="141"/>
      <c r="W1001" s="141"/>
      <c r="X1001" s="141"/>
      <c r="Y1001" s="141"/>
      <c r="Z1001" s="141"/>
      <c r="AA1001" s="141"/>
      <c r="AB1001" s="141"/>
      <c r="AC1001" s="141"/>
      <c r="AD1001" s="141"/>
      <c r="AG1001" s="101">
        <f>C1001</f>
        <v>0</v>
      </c>
      <c r="AH1001" s="103">
        <f>COUNTIF(E1003,"NS")+COUNTIF(E1009,"NS")</f>
        <v>0</v>
      </c>
      <c r="AI1001" s="104">
        <f>+SUM(E1003,E1009)</f>
        <v>0</v>
      </c>
      <c r="AJ1001" s="104">
        <f>IF(AG999=AH999,0,IF(OR(AND(AG1001=0,AH1001&gt;0),AND(AG1001="ns",AI1001&gt;0),AND(AG1001="ns",AH1001=0,AI1001=0)),1,IF(OR(AND(AG1001&gt;0,AH1001=2),AND(AG1001="ns",AH1001=2),AND(AG1001="ns",AI1001=0,AH1001&gt;0),AG1001=AI1001),0,1)))</f>
        <v>0</v>
      </c>
    </row>
    <row r="1002" spans="1:36" ht="15.05" customHeight="1">
      <c r="A1002" s="187"/>
      <c r="B1002" s="141"/>
      <c r="C1002" s="141"/>
      <c r="D1002" s="141"/>
      <c r="E1002" s="141"/>
      <c r="F1002" s="141"/>
      <c r="G1002" s="141"/>
      <c r="H1002" s="141"/>
      <c r="I1002" s="141"/>
      <c r="J1002" s="141"/>
      <c r="K1002" s="141"/>
      <c r="L1002" s="141"/>
      <c r="M1002" s="141"/>
      <c r="N1002" s="141"/>
      <c r="O1002" s="141"/>
      <c r="P1002" s="141"/>
      <c r="Q1002" s="141"/>
      <c r="R1002" s="141"/>
      <c r="S1002" s="141"/>
      <c r="T1002" s="141"/>
      <c r="U1002" s="141"/>
      <c r="V1002" s="141"/>
      <c r="W1002" s="141"/>
      <c r="X1002" s="141"/>
      <c r="Y1002" s="141"/>
      <c r="Z1002" s="141"/>
      <c r="AA1002" s="141"/>
      <c r="AB1002" s="141"/>
      <c r="AC1002" s="141"/>
      <c r="AD1002" s="141"/>
    </row>
    <row r="1003" spans="1:36" ht="15.05" customHeight="1">
      <c r="A1003" s="187"/>
      <c r="B1003" s="141"/>
      <c r="C1003" s="141"/>
      <c r="D1003" s="141"/>
      <c r="E1003" s="437"/>
      <c r="F1003" s="437"/>
      <c r="G1003" s="437"/>
      <c r="H1003" s="437"/>
      <c r="I1003" s="188" t="s">
        <v>294</v>
      </c>
      <c r="J1003" s="141"/>
      <c r="K1003" s="141"/>
      <c r="L1003" s="141"/>
      <c r="M1003" s="141"/>
      <c r="N1003" s="141"/>
      <c r="O1003" s="141"/>
      <c r="P1003" s="141"/>
      <c r="Q1003" s="141"/>
      <c r="R1003" s="141"/>
      <c r="S1003" s="141"/>
      <c r="T1003" s="141"/>
      <c r="U1003" s="141"/>
      <c r="V1003" s="141"/>
      <c r="W1003" s="141"/>
      <c r="X1003" s="141"/>
      <c r="Y1003" s="141"/>
      <c r="Z1003" s="141"/>
      <c r="AA1003" s="141"/>
      <c r="AB1003" s="141"/>
      <c r="AC1003" s="141"/>
      <c r="AD1003" s="141"/>
      <c r="AG1003" s="107" t="s">
        <v>941</v>
      </c>
      <c r="AH1003" s="108" t="s">
        <v>948</v>
      </c>
      <c r="AI1003" s="108" t="s">
        <v>949</v>
      </c>
      <c r="AJ1003" s="108" t="s">
        <v>950</v>
      </c>
    </row>
    <row r="1004" spans="1:36" ht="15.05" customHeight="1">
      <c r="A1004" s="187"/>
      <c r="B1004" s="141"/>
      <c r="C1004" s="141"/>
      <c r="D1004" s="141"/>
      <c r="E1004" s="141"/>
      <c r="F1004" s="141"/>
      <c r="G1004" s="141"/>
      <c r="H1004" s="141"/>
      <c r="I1004" s="141"/>
      <c r="J1004" s="141"/>
      <c r="K1004" s="141"/>
      <c r="L1004" s="141"/>
      <c r="M1004" s="141"/>
      <c r="N1004" s="141"/>
      <c r="O1004" s="141"/>
      <c r="P1004" s="141"/>
      <c r="Q1004" s="141"/>
      <c r="R1004" s="141"/>
      <c r="S1004" s="141"/>
      <c r="T1004" s="141"/>
      <c r="U1004" s="141"/>
      <c r="V1004" s="141"/>
      <c r="W1004" s="141"/>
      <c r="X1004" s="141"/>
      <c r="Y1004" s="141"/>
      <c r="Z1004" s="141"/>
      <c r="AA1004" s="141"/>
      <c r="AB1004" s="141"/>
      <c r="AC1004" s="141"/>
      <c r="AD1004" s="141"/>
      <c r="AG1004" s="101">
        <f>E1003</f>
        <v>0</v>
      </c>
      <c r="AH1004" s="103">
        <f>COUNTIF(G1005,"NS")+COUNTIF(G1007,"NS")</f>
        <v>0</v>
      </c>
      <c r="AI1004" s="104">
        <f>+SUM(G1005,G1007)</f>
        <v>0</v>
      </c>
      <c r="AJ1004" s="104">
        <f>IF(AG999=AH999,0,IF(OR(AND(AG1004=0,AH1004&gt;0),AND(AG1004="ns",AI1004&gt;0),AND(AG1004="ns",AH1004=0,AI1004=0)),1,IF(OR(AND(AG1004&gt;0,AH1004=2),AND(AG1004="ns",AH1004=2),AND(AG1004="ns",AI1004=0,AH1004&gt;0),AG1004=AI1004),0,1)))</f>
        <v>0</v>
      </c>
    </row>
    <row r="1005" spans="1:36" ht="15.05" customHeight="1">
      <c r="A1005" s="187"/>
      <c r="B1005" s="141"/>
      <c r="C1005" s="141"/>
      <c r="D1005" s="141"/>
      <c r="E1005" s="141"/>
      <c r="F1005" s="141"/>
      <c r="G1005" s="437"/>
      <c r="H1005" s="437"/>
      <c r="I1005" s="437"/>
      <c r="J1005" s="437"/>
      <c r="K1005" s="253" t="s">
        <v>295</v>
      </c>
      <c r="L1005" s="141"/>
      <c r="M1005" s="141"/>
      <c r="N1005" s="141"/>
      <c r="O1005" s="141"/>
      <c r="P1005" s="141"/>
      <c r="Q1005" s="141"/>
      <c r="R1005" s="141"/>
      <c r="S1005" s="141"/>
      <c r="T1005" s="141"/>
      <c r="U1005" s="141"/>
      <c r="V1005" s="141"/>
      <c r="W1005" s="141"/>
      <c r="X1005" s="141"/>
      <c r="Y1005" s="141"/>
      <c r="Z1005" s="141"/>
      <c r="AA1005" s="141"/>
      <c r="AB1005" s="141"/>
      <c r="AC1005" s="141"/>
      <c r="AD1005" s="141"/>
    </row>
    <row r="1006" spans="1:36" ht="15.05" customHeight="1">
      <c r="A1006" s="187"/>
      <c r="B1006" s="141"/>
      <c r="C1006" s="141"/>
      <c r="D1006" s="141"/>
      <c r="E1006" s="141"/>
      <c r="F1006" s="141"/>
      <c r="G1006" s="141"/>
      <c r="H1006" s="141"/>
      <c r="I1006" s="141"/>
      <c r="J1006" s="141"/>
      <c r="K1006" s="254"/>
      <c r="L1006" s="141"/>
      <c r="M1006" s="141"/>
      <c r="N1006" s="141"/>
      <c r="O1006" s="141"/>
      <c r="P1006" s="141"/>
      <c r="Q1006" s="141"/>
      <c r="R1006" s="141"/>
      <c r="S1006" s="141"/>
      <c r="T1006" s="141"/>
      <c r="U1006" s="141"/>
      <c r="V1006" s="141"/>
      <c r="W1006" s="141"/>
      <c r="X1006" s="141"/>
      <c r="Y1006" s="141"/>
      <c r="Z1006" s="141"/>
      <c r="AA1006" s="141"/>
      <c r="AB1006" s="141"/>
      <c r="AC1006" s="141"/>
      <c r="AD1006" s="141"/>
      <c r="AG1006" s="107" t="s">
        <v>941</v>
      </c>
      <c r="AH1006" s="108" t="s">
        <v>948</v>
      </c>
      <c r="AI1006" s="108" t="s">
        <v>949</v>
      </c>
      <c r="AJ1006" s="108" t="s">
        <v>950</v>
      </c>
    </row>
    <row r="1007" spans="1:36" ht="15.05" customHeight="1">
      <c r="A1007" s="187"/>
      <c r="B1007" s="141"/>
      <c r="C1007" s="141"/>
      <c r="D1007" s="141"/>
      <c r="E1007" s="141"/>
      <c r="F1007" s="141"/>
      <c r="G1007" s="437"/>
      <c r="H1007" s="437"/>
      <c r="I1007" s="437"/>
      <c r="J1007" s="437"/>
      <c r="K1007" s="253" t="s">
        <v>296</v>
      </c>
      <c r="L1007" s="141"/>
      <c r="M1007" s="141"/>
      <c r="N1007" s="141"/>
      <c r="O1007" s="141"/>
      <c r="P1007" s="141"/>
      <c r="Q1007" s="141"/>
      <c r="R1007" s="141"/>
      <c r="S1007" s="141"/>
      <c r="T1007" s="141"/>
      <c r="U1007" s="141"/>
      <c r="V1007" s="141"/>
      <c r="W1007" s="141"/>
      <c r="X1007" s="141"/>
      <c r="Y1007" s="141"/>
      <c r="Z1007" s="141"/>
      <c r="AA1007" s="141"/>
      <c r="AB1007" s="141"/>
      <c r="AC1007" s="141"/>
      <c r="AD1007" s="141"/>
      <c r="AG1007" s="101">
        <f>E1009</f>
        <v>0</v>
      </c>
      <c r="AH1007" s="103">
        <f>COUNTIF(G1011,"NS")+COUNTIF(G1013,"NS")</f>
        <v>0</v>
      </c>
      <c r="AI1007" s="104">
        <f>+SUM(G1011,G1013)</f>
        <v>0</v>
      </c>
      <c r="AJ1007" s="104">
        <f>IF(AG999=AH999,0,IF(OR(AND(AG1007=0,AH1007&gt;0),AND(AG1007="ns",AI1007&gt;0),AND(AG1007="ns",AH1007=0,AI1007=0)),1,IF(OR(AND(AG1007&gt;0,AH1007=2),AND(AG1007="ns",AH1007=2),AND(AG1007="ns",AI1007=0,AH1007&gt;0),AG1007=AI1007),0,1)))</f>
        <v>0</v>
      </c>
    </row>
    <row r="1008" spans="1:36" ht="15.05" customHeight="1">
      <c r="A1008" s="187"/>
      <c r="B1008" s="141"/>
      <c r="C1008" s="141"/>
      <c r="D1008" s="141"/>
      <c r="E1008" s="141"/>
      <c r="F1008" s="141"/>
      <c r="G1008" s="141"/>
      <c r="H1008" s="141"/>
      <c r="I1008" s="141"/>
      <c r="J1008" s="141"/>
      <c r="K1008" s="141"/>
      <c r="L1008" s="141"/>
      <c r="M1008" s="141"/>
      <c r="N1008" s="141"/>
      <c r="O1008" s="141"/>
      <c r="P1008" s="141"/>
      <c r="Q1008" s="141"/>
      <c r="R1008" s="141"/>
      <c r="S1008" s="141"/>
      <c r="T1008" s="141"/>
      <c r="U1008" s="141"/>
      <c r="V1008" s="141"/>
      <c r="W1008" s="141"/>
      <c r="X1008" s="141"/>
      <c r="Y1008" s="141"/>
      <c r="Z1008" s="141"/>
      <c r="AA1008" s="141"/>
      <c r="AB1008" s="141"/>
      <c r="AC1008" s="141"/>
      <c r="AD1008" s="141"/>
    </row>
    <row r="1009" spans="1:36" ht="15.05" customHeight="1">
      <c r="A1009" s="187"/>
      <c r="B1009" s="141"/>
      <c r="C1009" s="141"/>
      <c r="D1009" s="141"/>
      <c r="E1009" s="437"/>
      <c r="F1009" s="437"/>
      <c r="G1009" s="437"/>
      <c r="H1009" s="437"/>
      <c r="I1009" s="188" t="s">
        <v>297</v>
      </c>
      <c r="J1009" s="141"/>
      <c r="K1009" s="141"/>
      <c r="L1009" s="141"/>
      <c r="M1009" s="141"/>
      <c r="N1009" s="141"/>
      <c r="O1009" s="141"/>
      <c r="P1009" s="141"/>
      <c r="Q1009" s="141"/>
      <c r="R1009" s="141"/>
      <c r="S1009" s="141"/>
      <c r="T1009" s="141"/>
      <c r="U1009" s="141"/>
      <c r="V1009" s="141"/>
      <c r="W1009" s="141"/>
      <c r="X1009" s="141"/>
      <c r="Y1009" s="141"/>
      <c r="Z1009" s="141"/>
      <c r="AA1009" s="141"/>
      <c r="AB1009" s="141"/>
      <c r="AC1009" s="141"/>
      <c r="AD1009" s="141"/>
      <c r="AJ1009" s="94">
        <f>SUM(AJ1007,AJ1004,AJ1001)</f>
        <v>0</v>
      </c>
    </row>
    <row r="1010" spans="1:36" ht="15.05" customHeight="1">
      <c r="A1010" s="187"/>
      <c r="B1010" s="141"/>
      <c r="C1010" s="141"/>
      <c r="D1010" s="141"/>
      <c r="E1010" s="141"/>
      <c r="F1010" s="141"/>
      <c r="G1010" s="141"/>
      <c r="H1010" s="141"/>
      <c r="I1010" s="141"/>
      <c r="J1010" s="141"/>
      <c r="K1010" s="141"/>
      <c r="L1010" s="141"/>
      <c r="M1010" s="141"/>
      <c r="N1010" s="141"/>
      <c r="O1010" s="141"/>
      <c r="P1010" s="141"/>
      <c r="Q1010" s="141"/>
      <c r="R1010" s="141"/>
      <c r="S1010" s="141"/>
      <c r="T1010" s="141"/>
      <c r="U1010" s="141"/>
      <c r="V1010" s="141"/>
      <c r="W1010" s="141"/>
      <c r="X1010" s="141"/>
      <c r="Y1010" s="141"/>
      <c r="Z1010" s="141"/>
      <c r="AA1010" s="141"/>
      <c r="AB1010" s="141"/>
      <c r="AC1010" s="141"/>
      <c r="AD1010" s="141"/>
    </row>
    <row r="1011" spans="1:36" ht="15.05" customHeight="1">
      <c r="A1011" s="187"/>
      <c r="B1011" s="141"/>
      <c r="C1011" s="141"/>
      <c r="D1011" s="141"/>
      <c r="E1011" s="141"/>
      <c r="F1011" s="141"/>
      <c r="G1011" s="437"/>
      <c r="H1011" s="437"/>
      <c r="I1011" s="437"/>
      <c r="J1011" s="437"/>
      <c r="K1011" s="253" t="s">
        <v>298</v>
      </c>
      <c r="L1011" s="141"/>
      <c r="M1011" s="141"/>
      <c r="N1011" s="141"/>
      <c r="O1011" s="141"/>
      <c r="P1011" s="141"/>
      <c r="Q1011" s="141"/>
      <c r="R1011" s="141"/>
      <c r="S1011" s="141"/>
      <c r="T1011" s="141"/>
      <c r="U1011" s="141"/>
      <c r="V1011" s="141"/>
      <c r="W1011" s="141"/>
      <c r="X1011" s="141"/>
      <c r="Y1011" s="141"/>
      <c r="Z1011" s="141"/>
      <c r="AA1011" s="141"/>
      <c r="AB1011" s="141"/>
      <c r="AC1011" s="141"/>
      <c r="AD1011" s="141"/>
    </row>
    <row r="1012" spans="1:36" ht="15.05" customHeight="1">
      <c r="A1012" s="187"/>
      <c r="B1012" s="141"/>
      <c r="C1012" s="141"/>
      <c r="D1012" s="141"/>
      <c r="E1012" s="141"/>
      <c r="F1012" s="141"/>
      <c r="G1012" s="141"/>
      <c r="H1012" s="141"/>
      <c r="I1012" s="141"/>
      <c r="J1012" s="141"/>
      <c r="K1012" s="254"/>
      <c r="L1012" s="141"/>
      <c r="M1012" s="141"/>
      <c r="N1012" s="141"/>
      <c r="O1012" s="141"/>
      <c r="P1012" s="141"/>
      <c r="Q1012" s="141"/>
      <c r="R1012" s="141"/>
      <c r="S1012" s="141"/>
      <c r="T1012" s="141"/>
      <c r="U1012" s="141"/>
      <c r="V1012" s="141"/>
      <c r="W1012" s="141"/>
      <c r="X1012" s="141"/>
      <c r="Y1012" s="141"/>
      <c r="Z1012" s="141"/>
      <c r="AA1012" s="141"/>
      <c r="AB1012" s="141"/>
      <c r="AC1012" s="141"/>
      <c r="AD1012" s="141"/>
    </row>
    <row r="1013" spans="1:36" ht="15.05" customHeight="1">
      <c r="A1013" s="187"/>
      <c r="B1013" s="141"/>
      <c r="C1013" s="141"/>
      <c r="D1013" s="141"/>
      <c r="E1013" s="141"/>
      <c r="F1013" s="141"/>
      <c r="G1013" s="437"/>
      <c r="H1013" s="437"/>
      <c r="I1013" s="437"/>
      <c r="J1013" s="437"/>
      <c r="K1013" s="253" t="s">
        <v>299</v>
      </c>
      <c r="L1013" s="141"/>
      <c r="M1013" s="141"/>
      <c r="N1013" s="141"/>
      <c r="O1013" s="141"/>
      <c r="P1013" s="141"/>
      <c r="Q1013" s="141"/>
      <c r="R1013" s="141"/>
      <c r="S1013" s="141"/>
      <c r="T1013" s="141"/>
      <c r="U1013" s="141"/>
      <c r="V1013" s="141"/>
      <c r="W1013" s="141"/>
      <c r="X1013" s="141"/>
      <c r="Y1013" s="141"/>
      <c r="Z1013" s="141"/>
      <c r="AA1013" s="141"/>
      <c r="AB1013" s="141"/>
      <c r="AC1013" s="141"/>
      <c r="AD1013" s="141"/>
    </row>
    <row r="1014" spans="1:36" ht="15.05" customHeight="1">
      <c r="A1014" s="187"/>
      <c r="B1014" s="141"/>
      <c r="C1014" s="141"/>
      <c r="D1014" s="141"/>
      <c r="E1014" s="141"/>
      <c r="F1014" s="141"/>
      <c r="G1014" s="141"/>
      <c r="H1014" s="141"/>
      <c r="I1014" s="141"/>
      <c r="J1014" s="141"/>
      <c r="K1014" s="141"/>
      <c r="L1014" s="141"/>
      <c r="M1014" s="141"/>
      <c r="N1014" s="141"/>
      <c r="O1014" s="141"/>
      <c r="P1014" s="141"/>
      <c r="Q1014" s="141"/>
      <c r="R1014" s="141"/>
      <c r="S1014" s="141"/>
      <c r="T1014" s="141"/>
      <c r="U1014" s="141"/>
      <c r="V1014" s="141"/>
      <c r="W1014" s="141"/>
      <c r="X1014" s="141"/>
      <c r="Y1014" s="141"/>
      <c r="Z1014" s="141"/>
      <c r="AA1014" s="141"/>
      <c r="AB1014" s="141"/>
      <c r="AC1014" s="141"/>
      <c r="AD1014" s="141"/>
    </row>
    <row r="1015" spans="1:36" ht="24.05" customHeight="1">
      <c r="A1015" s="187"/>
      <c r="B1015" s="141"/>
      <c r="C1015" s="423" t="s">
        <v>187</v>
      </c>
      <c r="D1015" s="423"/>
      <c r="E1015" s="423"/>
      <c r="F1015" s="423"/>
      <c r="G1015" s="423"/>
      <c r="H1015" s="423"/>
      <c r="I1015" s="423"/>
      <c r="J1015" s="423"/>
      <c r="K1015" s="423"/>
      <c r="L1015" s="423"/>
      <c r="M1015" s="423"/>
      <c r="N1015" s="423"/>
      <c r="O1015" s="423"/>
      <c r="P1015" s="423"/>
      <c r="Q1015" s="423"/>
      <c r="R1015" s="423"/>
      <c r="S1015" s="423"/>
      <c r="T1015" s="423"/>
      <c r="U1015" s="423"/>
      <c r="V1015" s="423"/>
      <c r="W1015" s="423"/>
      <c r="X1015" s="423"/>
      <c r="Y1015" s="423"/>
      <c r="Z1015" s="423"/>
      <c r="AA1015" s="423"/>
      <c r="AB1015" s="423"/>
      <c r="AC1015" s="423"/>
      <c r="AD1015" s="423"/>
    </row>
    <row r="1016" spans="1:36" ht="60.05" customHeight="1">
      <c r="A1016" s="187"/>
      <c r="B1016" s="141"/>
      <c r="C1016" s="424"/>
      <c r="D1016" s="424"/>
      <c r="E1016" s="424"/>
      <c r="F1016" s="424"/>
      <c r="G1016" s="424"/>
      <c r="H1016" s="424"/>
      <c r="I1016" s="424"/>
      <c r="J1016" s="424"/>
      <c r="K1016" s="424"/>
      <c r="L1016" s="424"/>
      <c r="M1016" s="424"/>
      <c r="N1016" s="424"/>
      <c r="O1016" s="424"/>
      <c r="P1016" s="424"/>
      <c r="Q1016" s="424"/>
      <c r="R1016" s="424"/>
      <c r="S1016" s="424"/>
      <c r="T1016" s="424"/>
      <c r="U1016" s="424"/>
      <c r="V1016" s="424"/>
      <c r="W1016" s="424"/>
      <c r="X1016" s="424"/>
      <c r="Y1016" s="424"/>
      <c r="Z1016" s="424"/>
      <c r="AA1016" s="424"/>
      <c r="AB1016" s="424"/>
      <c r="AC1016" s="424"/>
      <c r="AD1016" s="424"/>
    </row>
    <row r="1017" spans="1:36" ht="15.05" customHeight="1">
      <c r="A1017" s="187"/>
      <c r="B1017" s="141"/>
      <c r="C1017" s="190"/>
      <c r="D1017" s="190"/>
      <c r="E1017" s="190"/>
      <c r="F1017" s="190"/>
      <c r="G1017" s="190"/>
      <c r="H1017" s="190"/>
      <c r="I1017" s="190"/>
      <c r="J1017" s="190"/>
      <c r="K1017" s="190"/>
      <c r="L1017" s="190"/>
      <c r="M1017" s="190"/>
      <c r="N1017" s="190"/>
      <c r="O1017" s="190"/>
      <c r="P1017" s="190"/>
      <c r="Q1017" s="190"/>
      <c r="R1017" s="190"/>
      <c r="S1017" s="190"/>
      <c r="T1017" s="190"/>
      <c r="U1017" s="190"/>
      <c r="V1017" s="190"/>
      <c r="W1017" s="190"/>
      <c r="X1017" s="190"/>
      <c r="Y1017" s="190"/>
      <c r="Z1017" s="190"/>
      <c r="AA1017" s="190"/>
      <c r="AB1017" s="190"/>
      <c r="AC1017" s="190"/>
      <c r="AD1017" s="190"/>
    </row>
    <row r="1018" spans="1:36" ht="15.05" customHeight="1">
      <c r="A1018" s="187"/>
      <c r="B1018" s="366" t="str">
        <f>IF(AJ1009=0,"","Error: verificar sumas por columna.")</f>
        <v/>
      </c>
      <c r="C1018" s="366"/>
      <c r="D1018" s="366"/>
      <c r="E1018" s="366"/>
      <c r="F1018" s="366"/>
      <c r="G1018" s="366"/>
      <c r="H1018" s="366"/>
      <c r="I1018" s="366"/>
      <c r="J1018" s="366"/>
      <c r="K1018" s="366"/>
      <c r="L1018" s="366"/>
      <c r="M1018" s="366"/>
      <c r="N1018" s="366"/>
      <c r="O1018" s="366"/>
      <c r="P1018" s="366"/>
      <c r="Q1018" s="366"/>
      <c r="R1018" s="366"/>
      <c r="S1018" s="366"/>
      <c r="T1018" s="366"/>
      <c r="U1018" s="366"/>
      <c r="V1018" s="366"/>
      <c r="W1018" s="366"/>
      <c r="X1018" s="366"/>
      <c r="Y1018" s="366"/>
      <c r="Z1018" s="366"/>
      <c r="AA1018" s="366"/>
      <c r="AB1018" s="366"/>
      <c r="AC1018" s="366"/>
      <c r="AD1018" s="366"/>
    </row>
    <row r="1019" spans="1:36" ht="15.05" customHeight="1">
      <c r="A1019" s="187"/>
      <c r="B1019" s="367" t="str">
        <f>IF(OR(AG999=AH999,AG999=AI999),"","Error: debe completar toda la información requerida.")</f>
        <v/>
      </c>
      <c r="C1019" s="367"/>
      <c r="D1019" s="367"/>
      <c r="E1019" s="367"/>
      <c r="F1019" s="367"/>
      <c r="G1019" s="367"/>
      <c r="H1019" s="367"/>
      <c r="I1019" s="367"/>
      <c r="J1019" s="367"/>
      <c r="K1019" s="367"/>
      <c r="L1019" s="367"/>
      <c r="M1019" s="367"/>
      <c r="N1019" s="367"/>
      <c r="O1019" s="367"/>
      <c r="P1019" s="367"/>
      <c r="Q1019" s="367"/>
      <c r="R1019" s="367"/>
      <c r="S1019" s="367"/>
      <c r="T1019" s="367"/>
      <c r="U1019" s="367"/>
      <c r="V1019" s="367"/>
      <c r="W1019" s="367"/>
      <c r="X1019" s="367"/>
      <c r="Y1019" s="367"/>
      <c r="Z1019" s="367"/>
      <c r="AA1019" s="367"/>
      <c r="AB1019" s="367"/>
      <c r="AC1019" s="367"/>
      <c r="AD1019" s="367"/>
    </row>
    <row r="1020" spans="1:36" ht="15.05" customHeight="1">
      <c r="A1020" s="187"/>
      <c r="B1020" s="141"/>
      <c r="C1020" s="190"/>
      <c r="D1020" s="190"/>
      <c r="E1020" s="190"/>
      <c r="F1020" s="190"/>
      <c r="G1020" s="190"/>
      <c r="H1020" s="190"/>
      <c r="I1020" s="190"/>
      <c r="J1020" s="190"/>
      <c r="K1020" s="190"/>
      <c r="L1020" s="190"/>
      <c r="M1020" s="190"/>
      <c r="N1020" s="190"/>
      <c r="O1020" s="190"/>
      <c r="P1020" s="190"/>
      <c r="Q1020" s="190"/>
      <c r="R1020" s="190"/>
      <c r="S1020" s="190"/>
      <c r="T1020" s="190"/>
      <c r="U1020" s="190"/>
      <c r="V1020" s="190"/>
      <c r="W1020" s="190"/>
      <c r="X1020" s="190"/>
      <c r="Y1020" s="190"/>
      <c r="Z1020" s="190"/>
      <c r="AA1020" s="190"/>
      <c r="AB1020" s="190"/>
      <c r="AC1020" s="190"/>
      <c r="AD1020" s="190"/>
    </row>
    <row r="1021" spans="1:36" ht="15.05" customHeight="1">
      <c r="A1021" s="187"/>
      <c r="B1021" s="141"/>
      <c r="C1021" s="190"/>
      <c r="D1021" s="190"/>
      <c r="E1021" s="190"/>
      <c r="F1021" s="190"/>
      <c r="G1021" s="190"/>
      <c r="H1021" s="190"/>
      <c r="I1021" s="190"/>
      <c r="J1021" s="190"/>
      <c r="K1021" s="190"/>
      <c r="L1021" s="190"/>
      <c r="M1021" s="190"/>
      <c r="N1021" s="190"/>
      <c r="O1021" s="190"/>
      <c r="P1021" s="190"/>
      <c r="Q1021" s="190"/>
      <c r="R1021" s="190"/>
      <c r="S1021" s="190"/>
      <c r="T1021" s="190"/>
      <c r="U1021" s="190"/>
      <c r="V1021" s="190"/>
      <c r="W1021" s="190"/>
      <c r="X1021" s="190"/>
      <c r="Y1021" s="190"/>
      <c r="Z1021" s="190"/>
      <c r="AA1021" s="190"/>
      <c r="AB1021" s="190"/>
      <c r="AC1021" s="190"/>
      <c r="AD1021" s="190"/>
    </row>
    <row r="1022" spans="1:36" ht="15.05" customHeight="1">
      <c r="A1022" s="187"/>
      <c r="B1022" s="141"/>
      <c r="C1022" s="190"/>
      <c r="D1022" s="190"/>
      <c r="E1022" s="190"/>
      <c r="F1022" s="190"/>
      <c r="G1022" s="190"/>
      <c r="H1022" s="190"/>
      <c r="I1022" s="190"/>
      <c r="J1022" s="190"/>
      <c r="K1022" s="190"/>
      <c r="L1022" s="190"/>
      <c r="M1022" s="190"/>
      <c r="N1022" s="190"/>
      <c r="O1022" s="190"/>
      <c r="P1022" s="190"/>
      <c r="Q1022" s="190"/>
      <c r="R1022" s="190"/>
      <c r="S1022" s="190"/>
      <c r="T1022" s="190"/>
      <c r="U1022" s="190"/>
      <c r="V1022" s="190"/>
      <c r="W1022" s="190"/>
      <c r="X1022" s="190"/>
      <c r="Y1022" s="190"/>
      <c r="Z1022" s="190"/>
      <c r="AA1022" s="190"/>
      <c r="AB1022" s="190"/>
      <c r="AC1022" s="190"/>
      <c r="AD1022" s="190"/>
    </row>
    <row r="1023" spans="1:36" ht="24.05" customHeight="1">
      <c r="A1023" s="186" t="s">
        <v>579</v>
      </c>
      <c r="B1023" s="420" t="s">
        <v>301</v>
      </c>
      <c r="C1023" s="420"/>
      <c r="D1023" s="420"/>
      <c r="E1023" s="420"/>
      <c r="F1023" s="420"/>
      <c r="G1023" s="420"/>
      <c r="H1023" s="420"/>
      <c r="I1023" s="420"/>
      <c r="J1023" s="420"/>
      <c r="K1023" s="420"/>
      <c r="L1023" s="420"/>
      <c r="M1023" s="420"/>
      <c r="N1023" s="420"/>
      <c r="O1023" s="420"/>
      <c r="P1023" s="420"/>
      <c r="Q1023" s="420"/>
      <c r="R1023" s="420"/>
      <c r="S1023" s="420"/>
      <c r="T1023" s="420"/>
      <c r="U1023" s="420"/>
      <c r="V1023" s="420"/>
      <c r="W1023" s="420"/>
      <c r="X1023" s="420"/>
      <c r="Y1023" s="420"/>
      <c r="Z1023" s="420"/>
      <c r="AA1023" s="420"/>
      <c r="AB1023" s="420"/>
      <c r="AC1023" s="420"/>
      <c r="AD1023" s="420"/>
    </row>
    <row r="1024" spans="1:36" ht="15.05" customHeight="1">
      <c r="A1024" s="186"/>
      <c r="B1024" s="196"/>
      <c r="C1024" s="421" t="s">
        <v>302</v>
      </c>
      <c r="D1024" s="421"/>
      <c r="E1024" s="421"/>
      <c r="F1024" s="421"/>
      <c r="G1024" s="421"/>
      <c r="H1024" s="421"/>
      <c r="I1024" s="421"/>
      <c r="J1024" s="421"/>
      <c r="K1024" s="421"/>
      <c r="L1024" s="421"/>
      <c r="M1024" s="421"/>
      <c r="N1024" s="421"/>
      <c r="O1024" s="421"/>
      <c r="P1024" s="421"/>
      <c r="Q1024" s="421"/>
      <c r="R1024" s="421"/>
      <c r="S1024" s="421"/>
      <c r="T1024" s="421"/>
      <c r="U1024" s="421"/>
      <c r="V1024" s="421"/>
      <c r="W1024" s="421"/>
      <c r="X1024" s="421"/>
      <c r="Y1024" s="421"/>
      <c r="Z1024" s="421"/>
      <c r="AA1024" s="421"/>
      <c r="AB1024" s="421"/>
      <c r="AC1024" s="421"/>
      <c r="AD1024" s="421"/>
    </row>
    <row r="1025" spans="1:59" ht="24.05" customHeight="1">
      <c r="A1025" s="187"/>
      <c r="B1025" s="141"/>
      <c r="C1025" s="422" t="s">
        <v>574</v>
      </c>
      <c r="D1025" s="421"/>
      <c r="E1025" s="421"/>
      <c r="F1025" s="421"/>
      <c r="G1025" s="421"/>
      <c r="H1025" s="421"/>
      <c r="I1025" s="421"/>
      <c r="J1025" s="421"/>
      <c r="K1025" s="421"/>
      <c r="L1025" s="421"/>
      <c r="M1025" s="421"/>
      <c r="N1025" s="421"/>
      <c r="O1025" s="421"/>
      <c r="P1025" s="421"/>
      <c r="Q1025" s="421"/>
      <c r="R1025" s="421"/>
      <c r="S1025" s="421"/>
      <c r="T1025" s="421"/>
      <c r="U1025" s="421"/>
      <c r="V1025" s="421"/>
      <c r="W1025" s="421"/>
      <c r="X1025" s="421"/>
      <c r="Y1025" s="421"/>
      <c r="Z1025" s="421"/>
      <c r="AA1025" s="421"/>
      <c r="AB1025" s="421"/>
      <c r="AC1025" s="421"/>
      <c r="AD1025" s="421"/>
    </row>
    <row r="1026" spans="1:59" ht="24.05" customHeight="1">
      <c r="A1026" s="187"/>
      <c r="B1026" s="141"/>
      <c r="C1026" s="422" t="s">
        <v>575</v>
      </c>
      <c r="D1026" s="421"/>
      <c r="E1026" s="421"/>
      <c r="F1026" s="421"/>
      <c r="G1026" s="421"/>
      <c r="H1026" s="421"/>
      <c r="I1026" s="421"/>
      <c r="J1026" s="421"/>
      <c r="K1026" s="421"/>
      <c r="L1026" s="421"/>
      <c r="M1026" s="421"/>
      <c r="N1026" s="421"/>
      <c r="O1026" s="421"/>
      <c r="P1026" s="421"/>
      <c r="Q1026" s="421"/>
      <c r="R1026" s="421"/>
      <c r="S1026" s="421"/>
      <c r="T1026" s="421"/>
      <c r="U1026" s="421"/>
      <c r="V1026" s="421"/>
      <c r="W1026" s="421"/>
      <c r="X1026" s="421"/>
      <c r="Y1026" s="421"/>
      <c r="Z1026" s="421"/>
      <c r="AA1026" s="421"/>
      <c r="AB1026" s="421"/>
      <c r="AC1026" s="421"/>
      <c r="AD1026" s="421"/>
    </row>
    <row r="1027" spans="1:59" ht="36" customHeight="1">
      <c r="A1027" s="187"/>
      <c r="B1027" s="141"/>
      <c r="C1027" s="422" t="s">
        <v>576</v>
      </c>
      <c r="D1027" s="421"/>
      <c r="E1027" s="421"/>
      <c r="F1027" s="421"/>
      <c r="G1027" s="421"/>
      <c r="H1027" s="421"/>
      <c r="I1027" s="421"/>
      <c r="J1027" s="421"/>
      <c r="K1027" s="421"/>
      <c r="L1027" s="421"/>
      <c r="M1027" s="421"/>
      <c r="N1027" s="421"/>
      <c r="O1027" s="421"/>
      <c r="P1027" s="421"/>
      <c r="Q1027" s="421"/>
      <c r="R1027" s="421"/>
      <c r="S1027" s="421"/>
      <c r="T1027" s="421"/>
      <c r="U1027" s="421"/>
      <c r="V1027" s="421"/>
      <c r="W1027" s="421"/>
      <c r="X1027" s="421"/>
      <c r="Y1027" s="421"/>
      <c r="Z1027" s="421"/>
      <c r="AA1027" s="421"/>
      <c r="AB1027" s="421"/>
      <c r="AC1027" s="421"/>
      <c r="AD1027" s="421"/>
    </row>
    <row r="1028" spans="1:59" ht="15.05" customHeight="1">
      <c r="A1028" s="187"/>
      <c r="B1028" s="141"/>
      <c r="C1028" s="141"/>
      <c r="D1028" s="141"/>
      <c r="E1028" s="141"/>
      <c r="F1028" s="141"/>
      <c r="G1028" s="141"/>
      <c r="H1028" s="141"/>
      <c r="I1028" s="141"/>
      <c r="J1028" s="141"/>
      <c r="K1028" s="141"/>
      <c r="L1028" s="141"/>
      <c r="M1028" s="141"/>
      <c r="N1028" s="141"/>
      <c r="O1028" s="141"/>
      <c r="P1028" s="141"/>
      <c r="Q1028" s="141"/>
      <c r="R1028" s="141"/>
      <c r="S1028" s="141"/>
      <c r="T1028" s="141"/>
      <c r="U1028" s="141"/>
      <c r="V1028" s="141"/>
      <c r="W1028" s="141"/>
      <c r="X1028" s="141"/>
      <c r="Y1028" s="141"/>
      <c r="Z1028" s="141"/>
      <c r="AA1028" s="141"/>
      <c r="AB1028" s="141"/>
      <c r="AC1028" s="141"/>
      <c r="AD1028" s="141"/>
      <c r="AG1028" s="91" t="s">
        <v>936</v>
      </c>
      <c r="AH1028" s="92" t="s">
        <v>937</v>
      </c>
      <c r="AI1028" s="92" t="s">
        <v>938</v>
      </c>
    </row>
    <row r="1029" spans="1:59" ht="15.05" customHeight="1">
      <c r="A1029" s="187"/>
      <c r="B1029" s="141"/>
      <c r="C1029" s="457" t="s">
        <v>303</v>
      </c>
      <c r="D1029" s="458"/>
      <c r="E1029" s="458"/>
      <c r="F1029" s="458"/>
      <c r="G1029" s="458"/>
      <c r="H1029" s="458"/>
      <c r="I1029" s="458"/>
      <c r="J1029" s="458"/>
      <c r="K1029" s="458"/>
      <c r="L1029" s="459"/>
      <c r="M1029" s="434" t="s">
        <v>304</v>
      </c>
      <c r="N1029" s="435"/>
      <c r="O1029" s="435"/>
      <c r="P1029" s="435"/>
      <c r="Q1029" s="435"/>
      <c r="R1029" s="435"/>
      <c r="S1029" s="435"/>
      <c r="T1029" s="435"/>
      <c r="U1029" s="435"/>
      <c r="V1029" s="435"/>
      <c r="W1029" s="435"/>
      <c r="X1029" s="435"/>
      <c r="Y1029" s="435"/>
      <c r="Z1029" s="435"/>
      <c r="AA1029" s="435"/>
      <c r="AB1029" s="435"/>
      <c r="AC1029" s="435"/>
      <c r="AD1029" s="436"/>
      <c r="AG1029" s="91">
        <f>COUNTBLANK(M1031:AD1039)</f>
        <v>162</v>
      </c>
      <c r="AH1029" s="92">
        <v>162</v>
      </c>
      <c r="AI1029" s="92">
        <v>135</v>
      </c>
      <c r="AT1029" s="93" t="s">
        <v>976</v>
      </c>
      <c r="AU1029" s="374" t="s">
        <v>102</v>
      </c>
      <c r="AV1029" s="375"/>
      <c r="AZ1029" s="93" t="s">
        <v>961</v>
      </c>
      <c r="BA1029" s="374"/>
      <c r="BB1029" s="375"/>
      <c r="BC1029" s="374"/>
      <c r="BD1029" s="375"/>
    </row>
    <row r="1030" spans="1:59" ht="15.05" customHeight="1">
      <c r="A1030" s="187"/>
      <c r="B1030" s="141"/>
      <c r="C1030" s="460"/>
      <c r="D1030" s="461"/>
      <c r="E1030" s="461"/>
      <c r="F1030" s="461"/>
      <c r="G1030" s="461"/>
      <c r="H1030" s="461"/>
      <c r="I1030" s="461"/>
      <c r="J1030" s="461"/>
      <c r="K1030" s="461"/>
      <c r="L1030" s="462"/>
      <c r="M1030" s="434" t="s">
        <v>101</v>
      </c>
      <c r="N1030" s="435"/>
      <c r="O1030" s="435"/>
      <c r="P1030" s="435"/>
      <c r="Q1030" s="435"/>
      <c r="R1030" s="436"/>
      <c r="S1030" s="527" t="s">
        <v>305</v>
      </c>
      <c r="T1030" s="528"/>
      <c r="U1030" s="528"/>
      <c r="V1030" s="528"/>
      <c r="W1030" s="528"/>
      <c r="X1030" s="529"/>
      <c r="Y1030" s="527" t="s">
        <v>306</v>
      </c>
      <c r="Z1030" s="528"/>
      <c r="AA1030" s="528"/>
      <c r="AB1030" s="528"/>
      <c r="AC1030" s="528"/>
      <c r="AD1030" s="529"/>
      <c r="AG1030" s="94" t="s">
        <v>941</v>
      </c>
      <c r="AH1030" s="95" t="s">
        <v>942</v>
      </c>
      <c r="AI1030" s="95" t="s">
        <v>943</v>
      </c>
      <c r="AJ1030" s="95" t="s">
        <v>944</v>
      </c>
      <c r="AT1030" s="105"/>
      <c r="AU1030" s="197" t="s">
        <v>975</v>
      </c>
      <c r="AV1030" s="197" t="s">
        <v>306</v>
      </c>
      <c r="AZ1030" s="105"/>
      <c r="BA1030" s="197" t="s">
        <v>960</v>
      </c>
      <c r="BB1030" s="197" t="s">
        <v>952</v>
      </c>
      <c r="BC1030" s="197" t="s">
        <v>953</v>
      </c>
      <c r="BD1030" s="197" t="s">
        <v>960</v>
      </c>
      <c r="BE1030" s="224" t="s">
        <v>952</v>
      </c>
      <c r="BF1030" s="224" t="s">
        <v>953</v>
      </c>
    </row>
    <row r="1031" spans="1:59" ht="24.05" customHeight="1">
      <c r="A1031" s="187"/>
      <c r="B1031" s="141"/>
      <c r="C1031" s="222" t="s">
        <v>105</v>
      </c>
      <c r="D1031" s="430" t="s">
        <v>198</v>
      </c>
      <c r="E1031" s="431"/>
      <c r="F1031" s="431"/>
      <c r="G1031" s="431"/>
      <c r="H1031" s="431"/>
      <c r="I1031" s="431"/>
      <c r="J1031" s="431"/>
      <c r="K1031" s="431"/>
      <c r="L1031" s="432"/>
      <c r="M1031" s="293"/>
      <c r="N1031" s="290"/>
      <c r="O1031" s="290"/>
      <c r="P1031" s="290"/>
      <c r="Q1031" s="290"/>
      <c r="R1031" s="294"/>
      <c r="S1031" s="293"/>
      <c r="T1031" s="290"/>
      <c r="U1031" s="290"/>
      <c r="V1031" s="290"/>
      <c r="W1031" s="290"/>
      <c r="X1031" s="294"/>
      <c r="Y1031" s="293"/>
      <c r="Z1031" s="290"/>
      <c r="AA1031" s="290"/>
      <c r="AB1031" s="290"/>
      <c r="AC1031" s="290"/>
      <c r="AD1031" s="294"/>
      <c r="AG1031" s="93">
        <f>M1031</f>
        <v>0</v>
      </c>
      <c r="AH1031" s="92">
        <f>IF(COUNTIF(S1031:AD1031,"NA")=2,"NA",SUM(S1031:AD1031))</f>
        <v>0</v>
      </c>
      <c r="AI1031" s="92">
        <f>COUNTIF(S1031:AD1031, "NS")</f>
        <v>0</v>
      </c>
      <c r="AJ1031" s="92">
        <f>IF($AG$1029 = $AH$1029, 0, IF(OR(AND(AG1031 = 0, AI1031 &gt; 0), AND(AG1031 = "NS", AH1031 &gt; 0), AND(AG1031 = "NS", AI1031 = 0, AH1031 =0), AND(AG1031="NA", AH1031&lt;&gt;"NA")), 1, IF(OR(AND(AG1031 &gt; 0, AI1031 = 2), AND(AG1031 = "NS", AI1031 = 2), AND(AG1031 = "NS", AH1031 = 0, AI1031 &gt; 0), AG1031 = AH1031), 0, 1)))</f>
        <v>0</v>
      </c>
      <c r="AT1031" s="117" t="s">
        <v>941</v>
      </c>
      <c r="AU1031" s="98">
        <f>G1005</f>
        <v>0</v>
      </c>
      <c r="AV1031" s="98">
        <f>G1011</f>
        <v>0</v>
      </c>
      <c r="AZ1031" s="117" t="s">
        <v>941</v>
      </c>
      <c r="BA1031" s="121">
        <f>M1031</f>
        <v>0</v>
      </c>
      <c r="BB1031" s="98">
        <f>P1031</f>
        <v>0</v>
      </c>
      <c r="BC1031" s="121">
        <f>S1031</f>
        <v>0</v>
      </c>
      <c r="BD1031" s="98">
        <f>V1031</f>
        <v>0</v>
      </c>
      <c r="BE1031" s="121">
        <f>Y1031</f>
        <v>0</v>
      </c>
      <c r="BF1031" s="98">
        <f>AB1031</f>
        <v>0</v>
      </c>
    </row>
    <row r="1032" spans="1:59" ht="24.05" customHeight="1">
      <c r="A1032" s="187"/>
      <c r="B1032" s="141"/>
      <c r="C1032" s="556" t="s">
        <v>199</v>
      </c>
      <c r="D1032" s="557"/>
      <c r="E1032" s="391" t="s">
        <v>200</v>
      </c>
      <c r="F1032" s="391"/>
      <c r="G1032" s="391"/>
      <c r="H1032" s="391"/>
      <c r="I1032" s="391"/>
      <c r="J1032" s="391"/>
      <c r="K1032" s="391"/>
      <c r="L1032" s="391"/>
      <c r="M1032" s="293"/>
      <c r="N1032" s="290"/>
      <c r="O1032" s="290"/>
      <c r="P1032" s="290"/>
      <c r="Q1032" s="290"/>
      <c r="R1032" s="294"/>
      <c r="S1032" s="293"/>
      <c r="T1032" s="290"/>
      <c r="U1032" s="290"/>
      <c r="V1032" s="290"/>
      <c r="W1032" s="290"/>
      <c r="X1032" s="294"/>
      <c r="Y1032" s="293"/>
      <c r="Z1032" s="290"/>
      <c r="AA1032" s="290"/>
      <c r="AB1032" s="290"/>
      <c r="AC1032" s="290"/>
      <c r="AD1032" s="294"/>
      <c r="AG1032" s="93">
        <f t="shared" ref="AG1032:AG1039" si="231">M1032</f>
        <v>0</v>
      </c>
      <c r="AH1032" s="92">
        <f t="shared" ref="AH1032:AH1039" si="232">IF(COUNTIF(S1032:AD1032,"NA")=2,"NA",SUM(S1032:AD1032))</f>
        <v>0</v>
      </c>
      <c r="AI1032" s="92">
        <f t="shared" ref="AI1032:AI1039" si="233">COUNTIF(S1032:AD1032, "NS")</f>
        <v>0</v>
      </c>
      <c r="AJ1032" s="92">
        <f t="shared" ref="AJ1032:AJ1039" si="234">IF($AG$1029 = $AH$1029, 0, IF(OR(AND(AG1032 = 0, AI1032 &gt; 0), AND(AG1032 = "NS", AH1032 &gt; 0), AND(AG1032 = "NS", AI1032 = 0, AH1032 =0), AND(AG1032="NA", AH1032&lt;&gt;"NA")), 1, IF(OR(AND(AG1032 &gt; 0, AI1032 = 2), AND(AG1032 = "NS", AI1032 = 2), AND(AG1032 = "NS", AH1032 = 0, AI1032 &gt; 0), AG1032 = AH1032), 0, 1)))</f>
        <v>0</v>
      </c>
      <c r="AT1032" s="93" t="s">
        <v>949</v>
      </c>
      <c r="AU1032" s="99">
        <f>IF(AND(COUNTA(S1031,S1035:X1039)&lt;&gt;0,COUNTIF(S1031,"NA")+COUNTIF(S1035:X1039,"NA")=COUNTA(S1031,S1035:X1039)),"NA",SUM(S1031,S1035:X1039))</f>
        <v>0</v>
      </c>
      <c r="AV1032" s="99">
        <f>IF(AND(COUNTA(Y1031,Y1035:AD1039)&lt;&gt;0,COUNTIF(Y1031,"NA")+COUNTIF(Y1035:AD1039,"NA")=COUNTA(Y1031,Y1035:AD1039)),"NA",SUM(Y1031,Y1035:AD1039))</f>
        <v>0</v>
      </c>
      <c r="AY1032" s="99"/>
      <c r="AZ1032" s="93" t="s">
        <v>949</v>
      </c>
      <c r="BA1032" s="99">
        <f>IF(AND(COUNTA(M1032:O1034)&lt;&gt;0,COUNTIF(M1032:O1034,"NA")=COUNTA(M1032:O1034)),"NA",SUM(M1032:O1034))</f>
        <v>0</v>
      </c>
      <c r="BB1032" s="99">
        <f>IF(AND(COUNTA(P1032:R1034)&lt;&gt;0,COUNTIF(P1032:R1034,"NA")=COUNTA(P1032:R1034)),"NA",SUM(P1032:R1034))</f>
        <v>0</v>
      </c>
      <c r="BC1032" s="99">
        <f>IF(AND(COUNTA(S1032:U1034)&lt;&gt;0,COUNTIF(S1032:U1034,"NA")=COUNTA(S1032:U1034)),"NA",SUM(S1032:U1034))</f>
        <v>0</v>
      </c>
      <c r="BD1032" s="99">
        <f>IF(AND(COUNTA(V1032:X1034)&lt;&gt;0,COUNTIF(V1032:X1034,"NA")=COUNTA(V1032:X1034)),"NA",SUM(V1032:X1034))</f>
        <v>0</v>
      </c>
      <c r="BE1032" s="99">
        <f>IF(AND(COUNTA(Y1032:AA1034)&lt;&gt;0,COUNTIF(Y1032:AA1034,"NA")=COUNTA(Y1032:AA1034)),"NA",SUM(Y1032:AA1034))</f>
        <v>0</v>
      </c>
      <c r="BF1032" s="99">
        <f>IF(AND(COUNTA(AB1032:AD1034)&lt;&gt;0,COUNTIF(AB1032:AD1034,"NA")=COUNTA(AB1032:AD1034)),"NA",SUM(AB1032:AD1034))</f>
        <v>0</v>
      </c>
    </row>
    <row r="1033" spans="1:59" ht="36" customHeight="1">
      <c r="A1033" s="187"/>
      <c r="B1033" s="141"/>
      <c r="C1033" s="556" t="s">
        <v>201</v>
      </c>
      <c r="D1033" s="557"/>
      <c r="E1033" s="391" t="s">
        <v>202</v>
      </c>
      <c r="F1033" s="391"/>
      <c r="G1033" s="391"/>
      <c r="H1033" s="391"/>
      <c r="I1033" s="391"/>
      <c r="J1033" s="391"/>
      <c r="K1033" s="391"/>
      <c r="L1033" s="391"/>
      <c r="M1033" s="293"/>
      <c r="N1033" s="290"/>
      <c r="O1033" s="290"/>
      <c r="P1033" s="290"/>
      <c r="Q1033" s="290"/>
      <c r="R1033" s="294"/>
      <c r="S1033" s="293"/>
      <c r="T1033" s="290"/>
      <c r="U1033" s="290"/>
      <c r="V1033" s="290"/>
      <c r="W1033" s="290"/>
      <c r="X1033" s="294"/>
      <c r="Y1033" s="293"/>
      <c r="Z1033" s="290"/>
      <c r="AA1033" s="290"/>
      <c r="AB1033" s="290"/>
      <c r="AC1033" s="290"/>
      <c r="AD1033" s="294"/>
      <c r="AG1033" s="93">
        <f t="shared" si="231"/>
        <v>0</v>
      </c>
      <c r="AH1033" s="92">
        <f t="shared" si="232"/>
        <v>0</v>
      </c>
      <c r="AI1033" s="92">
        <f t="shared" si="233"/>
        <v>0</v>
      </c>
      <c r="AJ1033" s="92">
        <f t="shared" si="234"/>
        <v>0</v>
      </c>
      <c r="AT1033" s="93" t="s">
        <v>948</v>
      </c>
      <c r="AU1033" s="99">
        <f>COUNTIF(S1031, "NS")+COUNTIF(S1035:X1039, "NS")</f>
        <v>0</v>
      </c>
      <c r="AV1033" s="99">
        <f>COUNTIF(Y1031, "NS")+COUNTIF(Y1035:AD1039, "NS")</f>
        <v>0</v>
      </c>
      <c r="AY1033" s="99"/>
      <c r="AZ1033" s="93" t="s">
        <v>948</v>
      </c>
      <c r="BA1033" s="99">
        <f>COUNTIF(M1032:O1034, "NS")</f>
        <v>0</v>
      </c>
      <c r="BB1033" s="99">
        <f>COUNTIF(P1032:R1034, "NS")</f>
        <v>0</v>
      </c>
      <c r="BC1033" s="99">
        <f>COUNTIF(S1032:U1034, "NS")</f>
        <v>0</v>
      </c>
      <c r="BD1033" s="99">
        <f>COUNTIF(V1032:X1034, "NS")</f>
        <v>0</v>
      </c>
      <c r="BE1033" s="99">
        <f>COUNTIF(Y1032:AA1034, "NS")</f>
        <v>0</v>
      </c>
      <c r="BF1033" s="99">
        <f>COUNTIF(AB1032:AD1034, "NS")</f>
        <v>0</v>
      </c>
    </row>
    <row r="1034" spans="1:59" ht="47.95" customHeight="1">
      <c r="A1034" s="187"/>
      <c r="B1034" s="141"/>
      <c r="C1034" s="556" t="s">
        <v>203</v>
      </c>
      <c r="D1034" s="557"/>
      <c r="E1034" s="391" t="s">
        <v>204</v>
      </c>
      <c r="F1034" s="391"/>
      <c r="G1034" s="391"/>
      <c r="H1034" s="391"/>
      <c r="I1034" s="391"/>
      <c r="J1034" s="391"/>
      <c r="K1034" s="391"/>
      <c r="L1034" s="391"/>
      <c r="M1034" s="293"/>
      <c r="N1034" s="290"/>
      <c r="O1034" s="290"/>
      <c r="P1034" s="290"/>
      <c r="Q1034" s="290"/>
      <c r="R1034" s="294"/>
      <c r="S1034" s="293"/>
      <c r="T1034" s="290"/>
      <c r="U1034" s="290"/>
      <c r="V1034" s="290"/>
      <c r="W1034" s="290"/>
      <c r="X1034" s="294"/>
      <c r="Y1034" s="293"/>
      <c r="Z1034" s="290"/>
      <c r="AA1034" s="290"/>
      <c r="AB1034" s="290"/>
      <c r="AC1034" s="290"/>
      <c r="AD1034" s="294"/>
      <c r="AG1034" s="93">
        <f t="shared" si="231"/>
        <v>0</v>
      </c>
      <c r="AH1034" s="92">
        <f t="shared" si="232"/>
        <v>0</v>
      </c>
      <c r="AI1034" s="92">
        <f t="shared" si="233"/>
        <v>0</v>
      </c>
      <c r="AJ1034" s="92">
        <f t="shared" si="234"/>
        <v>0</v>
      </c>
      <c r="AT1034" s="93" t="s">
        <v>944</v>
      </c>
      <c r="AU1034" s="116">
        <f>IF($AG$1029=$AH$1029, 0, IF(OR(AND(AU1031 =0, AU1033 &gt;0), AND(AU1031 ="NS", AU1032&gt;0), AND(AU1031 ="NS", AU1032 =0, AU1033=0), AND(AU1031="NA", AU1032&lt;&gt;"NA"), AND(AU1031&lt;&gt;"NA", AU1032="NA")  ), 1, IF(OR(AND(AU1033&gt;=2, AU1032&lt;AU1031), AND(AU1031="NS", AU1032=0, AU1033&gt;0), AU1032=AU1031 ), 0, 1)))</f>
        <v>0</v>
      </c>
      <c r="AV1034" s="116">
        <f>IF($AG$1029=$AH$1029, 0, IF(OR(AND(AV1031 =0, AV1033 &gt;0), AND(AV1031 ="NS", AV1032&gt;0), AND(AV1031 ="NS", AV1032 =0, AV1033=0), AND(AV1031="NA", AV1032&lt;&gt;"NA"), AND(AV1031&lt;&gt;"NA", AV1032="NA")  ), 1, IF(OR(AND(AV1033&gt;=2, AV1032&lt;AV1031), AND(AV1031="NS", AV1032=0, AV1033&gt;0), AV1032=AV1031 ), 0, 1)))</f>
        <v>0</v>
      </c>
      <c r="AW1034" s="202">
        <f>SUM(AU1034:AV1034)</f>
        <v>0</v>
      </c>
      <c r="AZ1034" s="93" t="s">
        <v>944</v>
      </c>
      <c r="BA1034" s="116">
        <f>IF($AG$1029=$AH$1029, 0, IF(OR(AND(BA1031 =0, BA1033 &gt;0), AND(BA1031 ="NS", BA1032&gt;0), AND(BA1031 ="NS", BA1032 =0, BA1033=0), AND(BA1031="NA", BA1032&lt;&gt;"NA"), AND(BA1031&lt;&gt;"NA", BA1032="NA")  ), 1, IF(OR(AND(BA1033&gt;=2, BA1032&lt;BA1031), AND(BA1031="NS", BA1032=0, BA1033&gt;0), BA1032=BA1031 ), 0, 1)))</f>
        <v>0</v>
      </c>
      <c r="BB1034" s="116">
        <v>0</v>
      </c>
      <c r="BC1034" s="116">
        <f t="shared" ref="BC1034:BE1034" si="235">IF($AG$1029=$AH$1029, 0, IF(OR(AND(BC1031 =0, BC1033 &gt;0), AND(BC1031 ="NS", BC1032&gt;0), AND(BC1031 ="NS", BC1032 =0, BC1033=0), AND(BC1031="NA", BC1032&lt;&gt;"NA"), AND(BC1031&lt;&gt;"NA", BC1032="NA")  ), 1, IF(OR(AND(BC1033&gt;=2, BC1032&lt;BC1031), AND(BC1031="NS", BC1032=0, BC1033&gt;0), BC1032=BC1031 ), 0, 1)))</f>
        <v>0</v>
      </c>
      <c r="BD1034" s="116">
        <v>0</v>
      </c>
      <c r="BE1034" s="116">
        <f t="shared" si="235"/>
        <v>0</v>
      </c>
      <c r="BF1034" s="116">
        <v>0</v>
      </c>
      <c r="BG1034" s="202">
        <f>SUM(BA1034:BF1034)</f>
        <v>0</v>
      </c>
    </row>
    <row r="1035" spans="1:59" ht="36" customHeight="1">
      <c r="A1035" s="187"/>
      <c r="B1035" s="141"/>
      <c r="C1035" s="222" t="s">
        <v>107</v>
      </c>
      <c r="D1035" s="430" t="s">
        <v>205</v>
      </c>
      <c r="E1035" s="431"/>
      <c r="F1035" s="431"/>
      <c r="G1035" s="431"/>
      <c r="H1035" s="431"/>
      <c r="I1035" s="431"/>
      <c r="J1035" s="431"/>
      <c r="K1035" s="431"/>
      <c r="L1035" s="432"/>
      <c r="M1035" s="293"/>
      <c r="N1035" s="290"/>
      <c r="O1035" s="290"/>
      <c r="P1035" s="290"/>
      <c r="Q1035" s="290"/>
      <c r="R1035" s="294"/>
      <c r="S1035" s="293"/>
      <c r="T1035" s="290"/>
      <c r="U1035" s="290"/>
      <c r="V1035" s="290"/>
      <c r="W1035" s="290"/>
      <c r="X1035" s="294"/>
      <c r="Y1035" s="293"/>
      <c r="Z1035" s="290"/>
      <c r="AA1035" s="290"/>
      <c r="AB1035" s="290"/>
      <c r="AC1035" s="290"/>
      <c r="AD1035" s="294"/>
      <c r="AG1035" s="93">
        <f t="shared" si="231"/>
        <v>0</v>
      </c>
      <c r="AH1035" s="92">
        <f t="shared" si="232"/>
        <v>0</v>
      </c>
      <c r="AI1035" s="92">
        <f t="shared" si="233"/>
        <v>0</v>
      </c>
      <c r="AJ1035" s="92">
        <f t="shared" si="234"/>
        <v>0</v>
      </c>
    </row>
    <row r="1036" spans="1:59" ht="15.05" customHeight="1">
      <c r="A1036" s="187"/>
      <c r="B1036" s="141"/>
      <c r="C1036" s="222" t="s">
        <v>115</v>
      </c>
      <c r="D1036" s="430" t="s">
        <v>307</v>
      </c>
      <c r="E1036" s="431"/>
      <c r="F1036" s="431"/>
      <c r="G1036" s="431"/>
      <c r="H1036" s="431"/>
      <c r="I1036" s="431"/>
      <c r="J1036" s="431"/>
      <c r="K1036" s="431"/>
      <c r="L1036" s="432"/>
      <c r="M1036" s="293"/>
      <c r="N1036" s="290"/>
      <c r="O1036" s="290"/>
      <c r="P1036" s="290"/>
      <c r="Q1036" s="290"/>
      <c r="R1036" s="294"/>
      <c r="S1036" s="293"/>
      <c r="T1036" s="290"/>
      <c r="U1036" s="290"/>
      <c r="V1036" s="290"/>
      <c r="W1036" s="290"/>
      <c r="X1036" s="294"/>
      <c r="Y1036" s="293"/>
      <c r="Z1036" s="290"/>
      <c r="AA1036" s="290"/>
      <c r="AB1036" s="290"/>
      <c r="AC1036" s="290"/>
      <c r="AD1036" s="294"/>
      <c r="AG1036" s="93">
        <f t="shared" si="231"/>
        <v>0</v>
      </c>
      <c r="AH1036" s="92">
        <f t="shared" si="232"/>
        <v>0</v>
      </c>
      <c r="AI1036" s="92">
        <f t="shared" si="233"/>
        <v>0</v>
      </c>
      <c r="AJ1036" s="92">
        <f t="shared" si="234"/>
        <v>0</v>
      </c>
    </row>
    <row r="1037" spans="1:59" ht="15.05" customHeight="1">
      <c r="A1037" s="187"/>
      <c r="B1037" s="141"/>
      <c r="C1037" s="222" t="s">
        <v>117</v>
      </c>
      <c r="D1037" s="430" t="s">
        <v>308</v>
      </c>
      <c r="E1037" s="431"/>
      <c r="F1037" s="431"/>
      <c r="G1037" s="431"/>
      <c r="H1037" s="431"/>
      <c r="I1037" s="431"/>
      <c r="J1037" s="431"/>
      <c r="K1037" s="431"/>
      <c r="L1037" s="432"/>
      <c r="M1037" s="293"/>
      <c r="N1037" s="290"/>
      <c r="O1037" s="290"/>
      <c r="P1037" s="290"/>
      <c r="Q1037" s="290"/>
      <c r="R1037" s="294"/>
      <c r="S1037" s="293"/>
      <c r="T1037" s="290"/>
      <c r="U1037" s="290"/>
      <c r="V1037" s="290"/>
      <c r="W1037" s="290"/>
      <c r="X1037" s="294"/>
      <c r="Y1037" s="293"/>
      <c r="Z1037" s="290"/>
      <c r="AA1037" s="290"/>
      <c r="AB1037" s="290"/>
      <c r="AC1037" s="290"/>
      <c r="AD1037" s="294"/>
      <c r="AG1037" s="93">
        <f t="shared" si="231"/>
        <v>0</v>
      </c>
      <c r="AH1037" s="92">
        <f t="shared" si="232"/>
        <v>0</v>
      </c>
      <c r="AI1037" s="92">
        <f t="shared" si="233"/>
        <v>0</v>
      </c>
      <c r="AJ1037" s="92">
        <f t="shared" si="234"/>
        <v>0</v>
      </c>
    </row>
    <row r="1038" spans="1:59" ht="15.05" customHeight="1">
      <c r="A1038" s="187"/>
      <c r="B1038" s="141"/>
      <c r="C1038" s="222" t="s">
        <v>119</v>
      </c>
      <c r="D1038" s="430" t="s">
        <v>309</v>
      </c>
      <c r="E1038" s="431"/>
      <c r="F1038" s="431"/>
      <c r="G1038" s="431"/>
      <c r="H1038" s="431"/>
      <c r="I1038" s="431"/>
      <c r="J1038" s="431"/>
      <c r="K1038" s="431"/>
      <c r="L1038" s="432"/>
      <c r="M1038" s="293"/>
      <c r="N1038" s="290"/>
      <c r="O1038" s="290"/>
      <c r="P1038" s="290"/>
      <c r="Q1038" s="290"/>
      <c r="R1038" s="294"/>
      <c r="S1038" s="293"/>
      <c r="T1038" s="290"/>
      <c r="U1038" s="290"/>
      <c r="V1038" s="290"/>
      <c r="W1038" s="290"/>
      <c r="X1038" s="294"/>
      <c r="Y1038" s="293"/>
      <c r="Z1038" s="290"/>
      <c r="AA1038" s="290"/>
      <c r="AB1038" s="290"/>
      <c r="AC1038" s="290"/>
      <c r="AD1038" s="294"/>
      <c r="AG1038" s="93">
        <f t="shared" si="231"/>
        <v>0</v>
      </c>
      <c r="AH1038" s="92">
        <f t="shared" si="232"/>
        <v>0</v>
      </c>
      <c r="AI1038" s="92">
        <f t="shared" si="233"/>
        <v>0</v>
      </c>
      <c r="AJ1038" s="92">
        <f t="shared" si="234"/>
        <v>0</v>
      </c>
    </row>
    <row r="1039" spans="1:59" ht="15.05" customHeight="1">
      <c r="A1039" s="187"/>
      <c r="B1039" s="141"/>
      <c r="C1039" s="222" t="s">
        <v>127</v>
      </c>
      <c r="D1039" s="430" t="s">
        <v>577</v>
      </c>
      <c r="E1039" s="431"/>
      <c r="F1039" s="431"/>
      <c r="G1039" s="431"/>
      <c r="H1039" s="431"/>
      <c r="I1039" s="431"/>
      <c r="J1039" s="431"/>
      <c r="K1039" s="431"/>
      <c r="L1039" s="432"/>
      <c r="M1039" s="293"/>
      <c r="N1039" s="290"/>
      <c r="O1039" s="290"/>
      <c r="P1039" s="290"/>
      <c r="Q1039" s="290"/>
      <c r="R1039" s="294"/>
      <c r="S1039" s="293"/>
      <c r="T1039" s="290"/>
      <c r="U1039" s="290"/>
      <c r="V1039" s="290"/>
      <c r="W1039" s="290"/>
      <c r="X1039" s="294"/>
      <c r="Y1039" s="293"/>
      <c r="Z1039" s="290"/>
      <c r="AA1039" s="290"/>
      <c r="AB1039" s="290"/>
      <c r="AC1039" s="290"/>
      <c r="AD1039" s="294"/>
      <c r="AG1039" s="93">
        <f t="shared" si="231"/>
        <v>0</v>
      </c>
      <c r="AH1039" s="92">
        <f t="shared" si="232"/>
        <v>0</v>
      </c>
      <c r="AI1039" s="92">
        <f t="shared" si="233"/>
        <v>0</v>
      </c>
      <c r="AJ1039" s="92">
        <f t="shared" si="234"/>
        <v>0</v>
      </c>
    </row>
    <row r="1040" spans="1:59" ht="15.05" customHeight="1">
      <c r="A1040" s="187"/>
      <c r="B1040" s="141"/>
      <c r="C1040" s="141"/>
      <c r="D1040" s="141"/>
      <c r="E1040" s="141"/>
      <c r="F1040" s="141"/>
      <c r="G1040" s="141"/>
      <c r="H1040" s="141"/>
      <c r="I1040" s="141"/>
      <c r="J1040" s="141"/>
      <c r="K1040" s="141"/>
      <c r="L1040" s="21" t="s">
        <v>109</v>
      </c>
      <c r="M1040" s="395">
        <f>IF(AND(SUM(M1031,M1035:R1039)=0,COUNTIF(M1031,"NS")+COUNTIF(M1035:R1039,"NS")&gt;0),"NS",
IF(AND(SUM(M1031,M1035:R1039)=0,COUNTIF(M1031,0)+COUNTIF(M1035:R1039,0)&gt;0),0,
IF(AND(SUM(M1031,M1035:R1039)=0,COUNTIF(M1031,"NA")+COUNTIF(M1035:R1039,"NA")&gt;0),"NA",
SUM(M1031,M1035:R1039))))</f>
        <v>0</v>
      </c>
      <c r="N1040" s="395"/>
      <c r="O1040" s="395"/>
      <c r="P1040" s="395"/>
      <c r="Q1040" s="395"/>
      <c r="R1040" s="395"/>
      <c r="S1040" s="395">
        <f t="shared" ref="S1040" si="236">IF(AND(SUM(S1031,S1035:X1039)=0,COUNTIF(S1031,"NS")+COUNTIF(S1035:X1039,"NS")&gt;0),"NS",
IF(AND(SUM(S1031,S1035:X1039)=0,COUNTIF(S1031,0)+COUNTIF(S1035:X1039,0)&gt;0),0,
IF(AND(SUM(S1031,S1035:X1039)=0,COUNTIF(S1031,"NA")+COUNTIF(S1035:X1039,"NA")&gt;0),"NA",
SUM(S1031,S1035:X1039))))</f>
        <v>0</v>
      </c>
      <c r="T1040" s="395"/>
      <c r="U1040" s="395"/>
      <c r="V1040" s="395"/>
      <c r="W1040" s="395"/>
      <c r="X1040" s="395"/>
      <c r="Y1040" s="395">
        <f t="shared" ref="Y1040" si="237">IF(AND(SUM(Y1031,Y1035:AD1039)=0,COUNTIF(Y1031,"NS")+COUNTIF(Y1035:AD1039,"NS")&gt;0),"NS",
IF(AND(SUM(Y1031,Y1035:AD1039)=0,COUNTIF(Y1031,0)+COUNTIF(Y1035:AD1039,0)&gt;0),0,
IF(AND(SUM(Y1031,Y1035:AD1039)=0,COUNTIF(Y1031,"NA")+COUNTIF(Y1035:AD1039,"NA")&gt;0),"NA",
SUM(Y1031,Y1035:AD1039))))</f>
        <v>0</v>
      </c>
      <c r="Z1040" s="395"/>
      <c r="AA1040" s="395"/>
      <c r="AB1040" s="395"/>
      <c r="AC1040" s="395"/>
      <c r="AD1040" s="395"/>
      <c r="AJ1040" s="109">
        <f>SUM(AJ1031:AJ1039)</f>
        <v>0</v>
      </c>
    </row>
    <row r="1041" spans="1:33" ht="15.05" customHeight="1">
      <c r="A1041" s="187"/>
      <c r="B1041" s="141"/>
      <c r="C1041" s="141"/>
      <c r="D1041" s="141"/>
      <c r="E1041" s="141"/>
      <c r="F1041" s="141"/>
      <c r="G1041" s="141"/>
      <c r="H1041" s="141"/>
      <c r="I1041" s="141"/>
      <c r="J1041" s="141"/>
      <c r="K1041" s="141"/>
      <c r="L1041" s="141"/>
      <c r="M1041" s="141"/>
      <c r="N1041" s="141"/>
      <c r="O1041" s="141"/>
      <c r="P1041" s="141"/>
      <c r="Q1041" s="141"/>
      <c r="R1041" s="141"/>
      <c r="S1041" s="141"/>
      <c r="T1041" s="141"/>
      <c r="U1041" s="141"/>
      <c r="V1041" s="141"/>
      <c r="W1041" s="141"/>
      <c r="X1041" s="141"/>
      <c r="Y1041" s="141"/>
      <c r="Z1041" s="141"/>
      <c r="AA1041" s="141"/>
      <c r="AB1041" s="141"/>
      <c r="AC1041" s="141"/>
      <c r="AD1041" s="141"/>
      <c r="AG1041" s="93" t="s">
        <v>954</v>
      </c>
    </row>
    <row r="1042" spans="1:33" ht="45.2" customHeight="1">
      <c r="A1042" s="187"/>
      <c r="B1042" s="141"/>
      <c r="C1042" s="552" t="s">
        <v>578</v>
      </c>
      <c r="D1042" s="552"/>
      <c r="E1042" s="552"/>
      <c r="F1042" s="293"/>
      <c r="G1042" s="290"/>
      <c r="H1042" s="290"/>
      <c r="I1042" s="290"/>
      <c r="J1042" s="290"/>
      <c r="K1042" s="290"/>
      <c r="L1042" s="290"/>
      <c r="M1042" s="290"/>
      <c r="N1042" s="290"/>
      <c r="O1042" s="290"/>
      <c r="P1042" s="290"/>
      <c r="Q1042" s="290"/>
      <c r="R1042" s="290"/>
      <c r="S1042" s="290"/>
      <c r="T1042" s="290"/>
      <c r="U1042" s="290"/>
      <c r="V1042" s="290"/>
      <c r="W1042" s="290"/>
      <c r="X1042" s="290"/>
      <c r="Y1042" s="290"/>
      <c r="Z1042" s="290"/>
      <c r="AA1042" s="290"/>
      <c r="AB1042" s="290"/>
      <c r="AC1042" s="290"/>
      <c r="AD1042" s="294"/>
      <c r="AG1042" s="93">
        <f>IF(AG1029=AH1029,0,IF(OR(AND(F1042="",COUNTIF(M1039:AD1039,"NA")&lt;&gt;3),AND(F1042&lt;&gt;"",COUNTIF(M1039:AD1039,"NA")=3)),1,0))</f>
        <v>0</v>
      </c>
    </row>
    <row r="1043" spans="1:33" ht="15.05" customHeight="1">
      <c r="A1043" s="187"/>
      <c r="B1043" s="141"/>
      <c r="C1043" s="141"/>
      <c r="D1043" s="141"/>
      <c r="E1043" s="141"/>
      <c r="F1043" s="141"/>
      <c r="G1043" s="141"/>
      <c r="H1043" s="141"/>
      <c r="I1043" s="141"/>
      <c r="J1043" s="141"/>
      <c r="K1043" s="141"/>
      <c r="L1043" s="141"/>
      <c r="M1043" s="141"/>
      <c r="N1043" s="141"/>
      <c r="O1043" s="141"/>
      <c r="P1043" s="141"/>
      <c r="Q1043" s="141"/>
      <c r="R1043" s="141"/>
      <c r="S1043" s="141"/>
      <c r="T1043" s="141"/>
      <c r="U1043" s="141"/>
      <c r="V1043" s="141"/>
      <c r="W1043" s="141"/>
      <c r="X1043" s="141"/>
      <c r="Y1043" s="141"/>
      <c r="Z1043" s="141"/>
      <c r="AA1043" s="141"/>
      <c r="AB1043" s="141"/>
      <c r="AC1043" s="141"/>
      <c r="AD1043" s="141"/>
    </row>
    <row r="1044" spans="1:33" ht="24.05" customHeight="1">
      <c r="A1044" s="187"/>
      <c r="B1044" s="141"/>
      <c r="C1044" s="422" t="s">
        <v>187</v>
      </c>
      <c r="D1044" s="422"/>
      <c r="E1044" s="422"/>
      <c r="F1044" s="422"/>
      <c r="G1044" s="422"/>
      <c r="H1044" s="422"/>
      <c r="I1044" s="422"/>
      <c r="J1044" s="422"/>
      <c r="K1044" s="422"/>
      <c r="L1044" s="422"/>
      <c r="M1044" s="422"/>
      <c r="N1044" s="422"/>
      <c r="O1044" s="422"/>
      <c r="P1044" s="422"/>
      <c r="Q1044" s="422"/>
      <c r="R1044" s="422"/>
      <c r="S1044" s="422"/>
      <c r="T1044" s="422"/>
      <c r="U1044" s="422"/>
      <c r="V1044" s="422"/>
      <c r="W1044" s="422"/>
      <c r="X1044" s="422"/>
      <c r="Y1044" s="422"/>
      <c r="Z1044" s="422"/>
      <c r="AA1044" s="422"/>
      <c r="AB1044" s="422"/>
      <c r="AC1044" s="422"/>
      <c r="AD1044" s="422"/>
    </row>
    <row r="1045" spans="1:33" ht="60.05" customHeight="1">
      <c r="A1045" s="187"/>
      <c r="B1045" s="141"/>
      <c r="C1045" s="368"/>
      <c r="D1045" s="368"/>
      <c r="E1045" s="368"/>
      <c r="F1045" s="368"/>
      <c r="G1045" s="368"/>
      <c r="H1045" s="368"/>
      <c r="I1045" s="368"/>
      <c r="J1045" s="368"/>
      <c r="K1045" s="368"/>
      <c r="L1045" s="368"/>
      <c r="M1045" s="368"/>
      <c r="N1045" s="368"/>
      <c r="O1045" s="368"/>
      <c r="P1045" s="368"/>
      <c r="Q1045" s="368"/>
      <c r="R1045" s="368"/>
      <c r="S1045" s="368"/>
      <c r="T1045" s="368"/>
      <c r="U1045" s="368"/>
      <c r="V1045" s="368"/>
      <c r="W1045" s="368"/>
      <c r="X1045" s="368"/>
      <c r="Y1045" s="368"/>
      <c r="Z1045" s="368"/>
      <c r="AA1045" s="368"/>
      <c r="AB1045" s="368"/>
      <c r="AC1045" s="368"/>
      <c r="AD1045" s="368"/>
    </row>
    <row r="1046" spans="1:33" ht="15.05" customHeight="1">
      <c r="A1046" s="187"/>
      <c r="B1046" s="141"/>
      <c r="C1046" s="141"/>
      <c r="D1046" s="141"/>
      <c r="E1046" s="141"/>
      <c r="F1046" s="141"/>
      <c r="G1046" s="141"/>
      <c r="H1046" s="141"/>
      <c r="I1046" s="141"/>
      <c r="J1046" s="141"/>
      <c r="K1046" s="141"/>
      <c r="L1046" s="141"/>
      <c r="M1046" s="141"/>
      <c r="N1046" s="141"/>
      <c r="O1046" s="141"/>
      <c r="P1046" s="141"/>
      <c r="Q1046" s="141"/>
      <c r="R1046" s="141"/>
      <c r="S1046" s="141"/>
      <c r="T1046" s="141"/>
      <c r="U1046" s="141"/>
      <c r="V1046" s="141"/>
      <c r="W1046" s="141"/>
      <c r="X1046" s="141"/>
      <c r="Y1046" s="141"/>
      <c r="Z1046" s="141"/>
      <c r="AA1046" s="141"/>
      <c r="AB1046" s="141"/>
      <c r="AC1046" s="141"/>
      <c r="AD1046" s="141"/>
    </row>
    <row r="1047" spans="1:33" ht="15.05" customHeight="1">
      <c r="A1047" s="187"/>
      <c r="B1047" s="366" t="str">
        <f>IF(AJ1040=0,"","Error: verificar sumas por fila.")</f>
        <v/>
      </c>
      <c r="C1047" s="366"/>
      <c r="D1047" s="366"/>
      <c r="E1047" s="366"/>
      <c r="F1047" s="366"/>
      <c r="G1047" s="366"/>
      <c r="H1047" s="366"/>
      <c r="I1047" s="366"/>
      <c r="J1047" s="366"/>
      <c r="K1047" s="366"/>
      <c r="L1047" s="366"/>
      <c r="M1047" s="366"/>
      <c r="N1047" s="366"/>
      <c r="O1047" s="366"/>
      <c r="P1047" s="366"/>
      <c r="Q1047" s="366"/>
      <c r="R1047" s="366"/>
      <c r="S1047" s="366"/>
      <c r="T1047" s="366"/>
      <c r="U1047" s="366"/>
      <c r="V1047" s="366"/>
      <c r="W1047" s="366"/>
      <c r="X1047" s="366"/>
      <c r="Y1047" s="366"/>
      <c r="Z1047" s="366"/>
      <c r="AA1047" s="366"/>
      <c r="AB1047" s="366"/>
      <c r="AC1047" s="366"/>
      <c r="AD1047" s="366"/>
    </row>
    <row r="1048" spans="1:33" ht="15.05" customHeight="1">
      <c r="A1048" s="187"/>
      <c r="B1048" s="366" t="str">
        <f>IF(BG1034=0,"","Error: verificar sumas por desagregados.")</f>
        <v/>
      </c>
      <c r="C1048" s="366"/>
      <c r="D1048" s="366"/>
      <c r="E1048" s="366"/>
      <c r="F1048" s="366"/>
      <c r="G1048" s="366"/>
      <c r="H1048" s="366"/>
      <c r="I1048" s="366"/>
      <c r="J1048" s="366"/>
      <c r="K1048" s="366"/>
      <c r="L1048" s="366"/>
      <c r="M1048" s="366"/>
      <c r="N1048" s="366"/>
      <c r="O1048" s="366"/>
      <c r="P1048" s="366"/>
      <c r="Q1048" s="366"/>
      <c r="R1048" s="366"/>
      <c r="S1048" s="366"/>
      <c r="T1048" s="366"/>
      <c r="U1048" s="366"/>
      <c r="V1048" s="366"/>
      <c r="W1048" s="366"/>
      <c r="X1048" s="366"/>
      <c r="Y1048" s="366"/>
      <c r="Z1048" s="366"/>
      <c r="AA1048" s="366"/>
      <c r="AB1048" s="366"/>
      <c r="AC1048" s="366"/>
      <c r="AD1048" s="366"/>
    </row>
    <row r="1049" spans="1:33" ht="15.05" customHeight="1">
      <c r="A1049" s="187"/>
      <c r="B1049" s="366" t="str">
        <f>IF(AW1034=0,"","Error: verificar la consistencia con la pregunta 31.")</f>
        <v/>
      </c>
      <c r="C1049" s="366"/>
      <c r="D1049" s="366"/>
      <c r="E1049" s="366"/>
      <c r="F1049" s="366"/>
      <c r="G1049" s="366"/>
      <c r="H1049" s="366"/>
      <c r="I1049" s="366"/>
      <c r="J1049" s="366"/>
      <c r="K1049" s="366"/>
      <c r="L1049" s="366"/>
      <c r="M1049" s="366"/>
      <c r="N1049" s="366"/>
      <c r="O1049" s="366"/>
      <c r="P1049" s="366"/>
      <c r="Q1049" s="366"/>
      <c r="R1049" s="366"/>
      <c r="S1049" s="366"/>
      <c r="T1049" s="366"/>
      <c r="U1049" s="366"/>
      <c r="V1049" s="366"/>
      <c r="W1049" s="366"/>
      <c r="X1049" s="366"/>
      <c r="Y1049" s="366"/>
      <c r="Z1049" s="366"/>
      <c r="AA1049" s="366"/>
      <c r="AB1049" s="366"/>
      <c r="AC1049" s="366"/>
      <c r="AD1049" s="366"/>
    </row>
    <row r="1050" spans="1:33" ht="15.05" customHeight="1">
      <c r="A1050" s="187"/>
      <c r="B1050" s="366" t="str">
        <f>IF(AG1042=0,"","Error: debe especificar el otro tipo de solicitante.")</f>
        <v/>
      </c>
      <c r="C1050" s="366"/>
      <c r="D1050" s="366"/>
      <c r="E1050" s="366"/>
      <c r="F1050" s="366"/>
      <c r="G1050" s="366"/>
      <c r="H1050" s="366"/>
      <c r="I1050" s="366"/>
      <c r="J1050" s="366"/>
      <c r="K1050" s="366"/>
      <c r="L1050" s="366"/>
      <c r="M1050" s="366"/>
      <c r="N1050" s="366"/>
      <c r="O1050" s="366"/>
      <c r="P1050" s="366"/>
      <c r="Q1050" s="366"/>
      <c r="R1050" s="366"/>
      <c r="S1050" s="366"/>
      <c r="T1050" s="366"/>
      <c r="U1050" s="366"/>
      <c r="V1050" s="366"/>
      <c r="W1050" s="366"/>
      <c r="X1050" s="366"/>
      <c r="Y1050" s="366"/>
      <c r="Z1050" s="366"/>
      <c r="AA1050" s="366"/>
      <c r="AB1050" s="366"/>
      <c r="AC1050" s="366"/>
      <c r="AD1050" s="366"/>
    </row>
    <row r="1051" spans="1:33" ht="15.05" customHeight="1">
      <c r="A1051" s="187"/>
      <c r="B1051" s="367" t="str">
        <f>IF(OR(AG1029=AH1029,AG1029=AI1029),"","Error: debe completar toda la información requerida.")</f>
        <v/>
      </c>
      <c r="C1051" s="367"/>
      <c r="D1051" s="367"/>
      <c r="E1051" s="367"/>
      <c r="F1051" s="367"/>
      <c r="G1051" s="367"/>
      <c r="H1051" s="367"/>
      <c r="I1051" s="367"/>
      <c r="J1051" s="367"/>
      <c r="K1051" s="367"/>
      <c r="L1051" s="367"/>
      <c r="M1051" s="367"/>
      <c r="N1051" s="367"/>
      <c r="O1051" s="367"/>
      <c r="P1051" s="367"/>
      <c r="Q1051" s="367"/>
      <c r="R1051" s="367"/>
      <c r="S1051" s="367"/>
      <c r="T1051" s="367"/>
      <c r="U1051" s="367"/>
      <c r="V1051" s="367"/>
      <c r="W1051" s="367"/>
      <c r="X1051" s="367"/>
      <c r="Y1051" s="367"/>
      <c r="Z1051" s="367"/>
      <c r="AA1051" s="367"/>
      <c r="AB1051" s="367"/>
      <c r="AC1051" s="367"/>
      <c r="AD1051" s="367"/>
    </row>
    <row r="1052" spans="1:33" ht="24.05" customHeight="1">
      <c r="A1052" s="186" t="s">
        <v>583</v>
      </c>
      <c r="B1052" s="420" t="s">
        <v>357</v>
      </c>
      <c r="C1052" s="420"/>
      <c r="D1052" s="420"/>
      <c r="E1052" s="420"/>
      <c r="F1052" s="420"/>
      <c r="G1052" s="420"/>
      <c r="H1052" s="420"/>
      <c r="I1052" s="420"/>
      <c r="J1052" s="420"/>
      <c r="K1052" s="420"/>
      <c r="L1052" s="420"/>
      <c r="M1052" s="420"/>
      <c r="N1052" s="420"/>
      <c r="O1052" s="420"/>
      <c r="P1052" s="420"/>
      <c r="Q1052" s="420"/>
      <c r="R1052" s="420"/>
      <c r="S1052" s="420"/>
      <c r="T1052" s="420"/>
      <c r="U1052" s="420"/>
      <c r="V1052" s="420"/>
      <c r="W1052" s="420"/>
      <c r="X1052" s="420"/>
      <c r="Y1052" s="420"/>
      <c r="Z1052" s="420"/>
      <c r="AA1052" s="420"/>
      <c r="AB1052" s="420"/>
      <c r="AC1052" s="420"/>
      <c r="AD1052" s="420"/>
    </row>
    <row r="1053" spans="1:33" ht="60.05" customHeight="1">
      <c r="A1053" s="186"/>
      <c r="B1053" s="196"/>
      <c r="C1053" s="422" t="s">
        <v>866</v>
      </c>
      <c r="D1053" s="421"/>
      <c r="E1053" s="421"/>
      <c r="F1053" s="421"/>
      <c r="G1053" s="421"/>
      <c r="H1053" s="421"/>
      <c r="I1053" s="421"/>
      <c r="J1053" s="421"/>
      <c r="K1053" s="421"/>
      <c r="L1053" s="421"/>
      <c r="M1053" s="421"/>
      <c r="N1053" s="421"/>
      <c r="O1053" s="421"/>
      <c r="P1053" s="421"/>
      <c r="Q1053" s="421"/>
      <c r="R1053" s="421"/>
      <c r="S1053" s="421"/>
      <c r="T1053" s="421"/>
      <c r="U1053" s="421"/>
      <c r="V1053" s="421"/>
      <c r="W1053" s="421"/>
      <c r="X1053" s="421"/>
      <c r="Y1053" s="421"/>
      <c r="Z1053" s="421"/>
      <c r="AA1053" s="421"/>
      <c r="AB1053" s="421"/>
      <c r="AC1053" s="421"/>
      <c r="AD1053" s="421"/>
    </row>
    <row r="1054" spans="1:33" ht="36" customHeight="1">
      <c r="A1054" s="186"/>
      <c r="B1054" s="196"/>
      <c r="C1054" s="422" t="s">
        <v>867</v>
      </c>
      <c r="D1054" s="421"/>
      <c r="E1054" s="421"/>
      <c r="F1054" s="421"/>
      <c r="G1054" s="421"/>
      <c r="H1054" s="421"/>
      <c r="I1054" s="421"/>
      <c r="J1054" s="421"/>
      <c r="K1054" s="421"/>
      <c r="L1054" s="421"/>
      <c r="M1054" s="421"/>
      <c r="N1054" s="421"/>
      <c r="O1054" s="421"/>
      <c r="P1054" s="421"/>
      <c r="Q1054" s="421"/>
      <c r="R1054" s="421"/>
      <c r="S1054" s="421"/>
      <c r="T1054" s="421"/>
      <c r="U1054" s="421"/>
      <c r="V1054" s="421"/>
      <c r="W1054" s="421"/>
      <c r="X1054" s="421"/>
      <c r="Y1054" s="421"/>
      <c r="Z1054" s="421"/>
      <c r="AA1054" s="421"/>
      <c r="AB1054" s="421"/>
      <c r="AC1054" s="421"/>
      <c r="AD1054" s="421"/>
    </row>
    <row r="1055" spans="1:33" ht="24.05" customHeight="1">
      <c r="A1055" s="187"/>
      <c r="B1055" s="141"/>
      <c r="C1055" s="422" t="s">
        <v>358</v>
      </c>
      <c r="D1055" s="421"/>
      <c r="E1055" s="421"/>
      <c r="F1055" s="421"/>
      <c r="G1055" s="421"/>
      <c r="H1055" s="421"/>
      <c r="I1055" s="421"/>
      <c r="J1055" s="421"/>
      <c r="K1055" s="421"/>
      <c r="L1055" s="421"/>
      <c r="M1055" s="421"/>
      <c r="N1055" s="421"/>
      <c r="O1055" s="421"/>
      <c r="P1055" s="421"/>
      <c r="Q1055" s="421"/>
      <c r="R1055" s="421"/>
      <c r="S1055" s="421"/>
      <c r="T1055" s="421"/>
      <c r="U1055" s="421"/>
      <c r="V1055" s="421"/>
      <c r="W1055" s="421"/>
      <c r="X1055" s="421"/>
      <c r="Y1055" s="421"/>
      <c r="Z1055" s="421"/>
      <c r="AA1055" s="421"/>
      <c r="AB1055" s="421"/>
      <c r="AC1055" s="421"/>
      <c r="AD1055" s="421"/>
    </row>
    <row r="1056" spans="1:33" ht="24.05" customHeight="1">
      <c r="A1056" s="187"/>
      <c r="B1056" s="141"/>
      <c r="C1056" s="422" t="s">
        <v>359</v>
      </c>
      <c r="D1056" s="421"/>
      <c r="E1056" s="421"/>
      <c r="F1056" s="421"/>
      <c r="G1056" s="421"/>
      <c r="H1056" s="421"/>
      <c r="I1056" s="421"/>
      <c r="J1056" s="421"/>
      <c r="K1056" s="421"/>
      <c r="L1056" s="421"/>
      <c r="M1056" s="421"/>
      <c r="N1056" s="421"/>
      <c r="O1056" s="421"/>
      <c r="P1056" s="421"/>
      <c r="Q1056" s="421"/>
      <c r="R1056" s="421"/>
      <c r="S1056" s="421"/>
      <c r="T1056" s="421"/>
      <c r="U1056" s="421"/>
      <c r="V1056" s="421"/>
      <c r="W1056" s="421"/>
      <c r="X1056" s="421"/>
      <c r="Y1056" s="421"/>
      <c r="Z1056" s="421"/>
      <c r="AA1056" s="421"/>
      <c r="AB1056" s="421"/>
      <c r="AC1056" s="421"/>
      <c r="AD1056" s="421"/>
    </row>
    <row r="1057" spans="1:35" ht="36" customHeight="1">
      <c r="A1057" s="187"/>
      <c r="B1057" s="141"/>
      <c r="C1057" s="422" t="s">
        <v>360</v>
      </c>
      <c r="D1057" s="421"/>
      <c r="E1057" s="421"/>
      <c r="F1057" s="421"/>
      <c r="G1057" s="421"/>
      <c r="H1057" s="421"/>
      <c r="I1057" s="421"/>
      <c r="J1057" s="421"/>
      <c r="K1057" s="421"/>
      <c r="L1057" s="421"/>
      <c r="M1057" s="421"/>
      <c r="N1057" s="421"/>
      <c r="O1057" s="421"/>
      <c r="P1057" s="421"/>
      <c r="Q1057" s="421"/>
      <c r="R1057" s="421"/>
      <c r="S1057" s="421"/>
      <c r="T1057" s="421"/>
      <c r="U1057" s="421"/>
      <c r="V1057" s="421"/>
      <c r="W1057" s="421"/>
      <c r="X1057" s="421"/>
      <c r="Y1057" s="421"/>
      <c r="Z1057" s="421"/>
      <c r="AA1057" s="421"/>
      <c r="AB1057" s="421"/>
      <c r="AC1057" s="421"/>
      <c r="AD1057" s="421"/>
    </row>
    <row r="1058" spans="1:35" ht="24.05" customHeight="1">
      <c r="A1058" s="187"/>
      <c r="B1058" s="141"/>
      <c r="C1058" s="422" t="s">
        <v>361</v>
      </c>
      <c r="D1058" s="421"/>
      <c r="E1058" s="421"/>
      <c r="F1058" s="421"/>
      <c r="G1058" s="421"/>
      <c r="H1058" s="421"/>
      <c r="I1058" s="421"/>
      <c r="J1058" s="421"/>
      <c r="K1058" s="421"/>
      <c r="L1058" s="421"/>
      <c r="M1058" s="421"/>
      <c r="N1058" s="421"/>
      <c r="O1058" s="421"/>
      <c r="P1058" s="421"/>
      <c r="Q1058" s="421"/>
      <c r="R1058" s="421"/>
      <c r="S1058" s="421"/>
      <c r="T1058" s="421"/>
      <c r="U1058" s="421"/>
      <c r="V1058" s="421"/>
      <c r="W1058" s="421"/>
      <c r="X1058" s="421"/>
      <c r="Y1058" s="421"/>
      <c r="Z1058" s="421"/>
      <c r="AA1058" s="421"/>
      <c r="AB1058" s="421"/>
      <c r="AC1058" s="421"/>
      <c r="AD1058" s="421"/>
    </row>
    <row r="1059" spans="1:35" ht="47.95" customHeight="1">
      <c r="A1059" s="187"/>
      <c r="B1059" s="141"/>
      <c r="C1059" s="422" t="s">
        <v>366</v>
      </c>
      <c r="D1059" s="421"/>
      <c r="E1059" s="421"/>
      <c r="F1059" s="421"/>
      <c r="G1059" s="421"/>
      <c r="H1059" s="421"/>
      <c r="I1059" s="421"/>
      <c r="J1059" s="421"/>
      <c r="K1059" s="421"/>
      <c r="L1059" s="421"/>
      <c r="M1059" s="421"/>
      <c r="N1059" s="421"/>
      <c r="O1059" s="421"/>
      <c r="P1059" s="421"/>
      <c r="Q1059" s="421"/>
      <c r="R1059" s="421"/>
      <c r="S1059" s="421"/>
      <c r="T1059" s="421"/>
      <c r="U1059" s="421"/>
      <c r="V1059" s="421"/>
      <c r="W1059" s="421"/>
      <c r="X1059" s="421"/>
      <c r="Y1059" s="421"/>
      <c r="Z1059" s="421"/>
      <c r="AA1059" s="421"/>
      <c r="AB1059" s="421"/>
      <c r="AC1059" s="421"/>
      <c r="AD1059" s="421"/>
    </row>
    <row r="1060" spans="1:35" ht="36" customHeight="1">
      <c r="A1060" s="187"/>
      <c r="B1060" s="206"/>
      <c r="C1060" s="422" t="s">
        <v>637</v>
      </c>
      <c r="D1060" s="421"/>
      <c r="E1060" s="421"/>
      <c r="F1060" s="421"/>
      <c r="G1060" s="421"/>
      <c r="H1060" s="421"/>
      <c r="I1060" s="421"/>
      <c r="J1060" s="421"/>
      <c r="K1060" s="421"/>
      <c r="L1060" s="421"/>
      <c r="M1060" s="421"/>
      <c r="N1060" s="421"/>
      <c r="O1060" s="421"/>
      <c r="P1060" s="421"/>
      <c r="Q1060" s="421"/>
      <c r="R1060" s="421"/>
      <c r="S1060" s="421"/>
      <c r="T1060" s="421"/>
      <c r="U1060" s="421"/>
      <c r="V1060" s="421"/>
      <c r="W1060" s="421"/>
      <c r="X1060" s="421"/>
      <c r="Y1060" s="421"/>
      <c r="Z1060" s="421"/>
      <c r="AA1060" s="421"/>
      <c r="AB1060" s="421"/>
      <c r="AC1060" s="421"/>
      <c r="AD1060" s="421"/>
    </row>
    <row r="1061" spans="1:35" ht="36" customHeight="1">
      <c r="A1061" s="187"/>
      <c r="B1061" s="206"/>
      <c r="C1061" s="422" t="s">
        <v>638</v>
      </c>
      <c r="D1061" s="421"/>
      <c r="E1061" s="421"/>
      <c r="F1061" s="421"/>
      <c r="G1061" s="421"/>
      <c r="H1061" s="421"/>
      <c r="I1061" s="421"/>
      <c r="J1061" s="421"/>
      <c r="K1061" s="421"/>
      <c r="L1061" s="421"/>
      <c r="M1061" s="421"/>
      <c r="N1061" s="421"/>
      <c r="O1061" s="421"/>
      <c r="P1061" s="421"/>
      <c r="Q1061" s="421"/>
      <c r="R1061" s="421"/>
      <c r="S1061" s="421"/>
      <c r="T1061" s="421"/>
      <c r="U1061" s="421"/>
      <c r="V1061" s="421"/>
      <c r="W1061" s="421"/>
      <c r="X1061" s="421"/>
      <c r="Y1061" s="421"/>
      <c r="Z1061" s="421"/>
      <c r="AA1061" s="421"/>
      <c r="AB1061" s="421"/>
      <c r="AC1061" s="421"/>
      <c r="AD1061" s="421"/>
    </row>
    <row r="1062" spans="1:35" ht="15.05" customHeight="1">
      <c r="A1062" s="141"/>
      <c r="B1062" s="141"/>
      <c r="C1062" s="141"/>
      <c r="D1062" s="141"/>
      <c r="E1062" s="141"/>
      <c r="F1062" s="141"/>
      <c r="G1062" s="141"/>
      <c r="H1062" s="141"/>
      <c r="I1062" s="141"/>
      <c r="J1062" s="141"/>
      <c r="K1062" s="141"/>
      <c r="L1062" s="141"/>
      <c r="M1062" s="141"/>
      <c r="N1062" s="141"/>
      <c r="O1062" s="141"/>
      <c r="P1062" s="141"/>
      <c r="Q1062" s="141"/>
      <c r="R1062" s="141"/>
      <c r="S1062" s="141"/>
      <c r="T1062" s="141"/>
      <c r="U1062" s="141"/>
      <c r="V1062" s="141"/>
      <c r="W1062" s="141"/>
      <c r="X1062" s="141"/>
      <c r="Y1062" s="141"/>
      <c r="Z1062" s="141"/>
      <c r="AA1062" s="141"/>
      <c r="AB1062" s="141"/>
      <c r="AC1062" s="141"/>
      <c r="AD1062" s="141"/>
    </row>
    <row r="1063" spans="1:35" ht="15.05" customHeight="1">
      <c r="A1063" s="141"/>
      <c r="B1063" s="141"/>
      <c r="C1063" s="252" t="s">
        <v>311</v>
      </c>
      <c r="D1063" s="252"/>
      <c r="E1063" s="141"/>
      <c r="F1063" s="141"/>
      <c r="G1063" s="141"/>
      <c r="H1063" s="141"/>
      <c r="I1063" s="141"/>
      <c r="J1063" s="141"/>
      <c r="K1063" s="141"/>
      <c r="L1063" s="141"/>
      <c r="M1063" s="141"/>
      <c r="N1063" s="141"/>
      <c r="O1063" s="141"/>
      <c r="P1063" s="141"/>
      <c r="Q1063" s="141"/>
      <c r="R1063" s="141"/>
      <c r="S1063" s="141"/>
      <c r="T1063" s="141"/>
      <c r="U1063" s="141"/>
      <c r="V1063" s="141"/>
      <c r="W1063" s="141"/>
      <c r="X1063" s="141"/>
      <c r="Y1063" s="141"/>
      <c r="Z1063" s="141"/>
      <c r="AA1063" s="141"/>
      <c r="AB1063" s="141"/>
      <c r="AC1063" s="141"/>
      <c r="AD1063" s="141"/>
      <c r="AG1063" s="93" t="s">
        <v>936</v>
      </c>
      <c r="AH1063" s="93" t="s">
        <v>937</v>
      </c>
      <c r="AI1063" s="93" t="s">
        <v>938</v>
      </c>
    </row>
    <row r="1064" spans="1:35" ht="15.05" customHeight="1">
      <c r="A1064" s="141"/>
      <c r="B1064" s="141"/>
      <c r="C1064" s="210"/>
      <c r="D1064" s="252"/>
      <c r="E1064" s="141"/>
      <c r="F1064" s="141"/>
      <c r="G1064" s="141"/>
      <c r="H1064" s="141"/>
      <c r="I1064" s="141"/>
      <c r="J1064" s="141"/>
      <c r="K1064" s="141"/>
      <c r="L1064" s="141"/>
      <c r="M1064" s="141"/>
      <c r="N1064" s="141"/>
      <c r="O1064" s="141"/>
      <c r="P1064" s="141"/>
      <c r="Q1064" s="141"/>
      <c r="R1064" s="141"/>
      <c r="S1064" s="141"/>
      <c r="T1064" s="141"/>
      <c r="U1064" s="141"/>
      <c r="V1064" s="141"/>
      <c r="W1064" s="141"/>
      <c r="X1064" s="141"/>
      <c r="Y1064" s="141"/>
      <c r="Z1064" s="141"/>
      <c r="AA1064" s="141"/>
      <c r="AB1064" s="141"/>
      <c r="AC1064" s="141"/>
      <c r="AD1064" s="141"/>
      <c r="AG1064" s="93">
        <f>COUNTBLANK(K1067:AD1077)</f>
        <v>220</v>
      </c>
      <c r="AH1064" s="93">
        <v>220</v>
      </c>
      <c r="AI1064" s="93">
        <v>165</v>
      </c>
    </row>
    <row r="1065" spans="1:35" ht="15.05" customHeight="1">
      <c r="A1065" s="141"/>
      <c r="B1065" s="141"/>
      <c r="C1065" s="369" t="s">
        <v>173</v>
      </c>
      <c r="D1065" s="369"/>
      <c r="E1065" s="369"/>
      <c r="F1065" s="369"/>
      <c r="G1065" s="369"/>
      <c r="H1065" s="369"/>
      <c r="I1065" s="369"/>
      <c r="J1065" s="369"/>
      <c r="K1065" s="369" t="s">
        <v>312</v>
      </c>
      <c r="L1065" s="369"/>
      <c r="M1065" s="369"/>
      <c r="N1065" s="369"/>
      <c r="O1065" s="369" t="s">
        <v>313</v>
      </c>
      <c r="P1065" s="369"/>
      <c r="Q1065" s="369"/>
      <c r="R1065" s="369"/>
      <c r="S1065" s="369"/>
      <c r="T1065" s="369"/>
      <c r="U1065" s="369"/>
      <c r="V1065" s="369"/>
      <c r="W1065" s="369"/>
      <c r="X1065" s="369"/>
      <c r="Y1065" s="369"/>
      <c r="Z1065" s="369"/>
      <c r="AA1065" s="369"/>
      <c r="AB1065" s="369"/>
      <c r="AC1065" s="369"/>
      <c r="AD1065" s="369"/>
    </row>
    <row r="1066" spans="1:35" ht="24.05" customHeight="1">
      <c r="A1066" s="141"/>
      <c r="B1066" s="141"/>
      <c r="C1066" s="369"/>
      <c r="D1066" s="369"/>
      <c r="E1066" s="369"/>
      <c r="F1066" s="369"/>
      <c r="G1066" s="369"/>
      <c r="H1066" s="369"/>
      <c r="I1066" s="369"/>
      <c r="J1066" s="369"/>
      <c r="K1066" s="369"/>
      <c r="L1066" s="369"/>
      <c r="M1066" s="369"/>
      <c r="N1066" s="369"/>
      <c r="O1066" s="439" t="s">
        <v>314</v>
      </c>
      <c r="P1066" s="439"/>
      <c r="Q1066" s="439"/>
      <c r="R1066" s="439"/>
      <c r="S1066" s="439" t="s">
        <v>315</v>
      </c>
      <c r="T1066" s="439"/>
      <c r="U1066" s="439"/>
      <c r="V1066" s="439"/>
      <c r="W1066" s="439" t="s">
        <v>316</v>
      </c>
      <c r="X1066" s="439"/>
      <c r="Y1066" s="439"/>
      <c r="Z1066" s="439"/>
      <c r="AA1066" s="439" t="s">
        <v>317</v>
      </c>
      <c r="AB1066" s="439"/>
      <c r="AC1066" s="439"/>
      <c r="AD1066" s="439"/>
      <c r="AG1066" s="93" t="s">
        <v>951</v>
      </c>
    </row>
    <row r="1067" spans="1:35" ht="15.05" customHeight="1">
      <c r="A1067" s="141"/>
      <c r="B1067" s="141"/>
      <c r="C1067" s="222" t="s">
        <v>105</v>
      </c>
      <c r="D1067" s="474" t="s">
        <v>175</v>
      </c>
      <c r="E1067" s="474"/>
      <c r="F1067" s="474"/>
      <c r="G1067" s="474"/>
      <c r="H1067" s="474"/>
      <c r="I1067" s="474"/>
      <c r="J1067" s="474"/>
      <c r="K1067" s="434" t="str">
        <f t="shared" ref="K1067" si="238">IF(M451&gt;1,"X","")</f>
        <v/>
      </c>
      <c r="L1067" s="435"/>
      <c r="M1067" s="435"/>
      <c r="N1067" s="436"/>
      <c r="O1067" s="293"/>
      <c r="P1067" s="290"/>
      <c r="Q1067" s="290"/>
      <c r="R1067" s="294"/>
      <c r="S1067" s="293"/>
      <c r="T1067" s="290"/>
      <c r="U1067" s="290"/>
      <c r="V1067" s="294"/>
      <c r="W1067" s="293"/>
      <c r="X1067" s="290"/>
      <c r="Y1067" s="290"/>
      <c r="Z1067" s="294"/>
      <c r="AA1067" s="293"/>
      <c r="AB1067" s="290"/>
      <c r="AC1067" s="290"/>
      <c r="AD1067" s="294"/>
      <c r="AG1067" s="93">
        <f>IF($AG$1064=$AH$1064,0,IF(OR(AND(K1067="X",COUNTA(O1067:AD1067)&gt;0),AND(K1067="",COUNTA(O1067:AD1067)&lt;&gt;4)),1,0))</f>
        <v>0</v>
      </c>
    </row>
    <row r="1068" spans="1:35" ht="15.05" customHeight="1">
      <c r="A1068" s="141"/>
      <c r="B1068" s="141"/>
      <c r="C1068" s="222" t="s">
        <v>107</v>
      </c>
      <c r="D1068" s="474" t="s">
        <v>176</v>
      </c>
      <c r="E1068" s="474"/>
      <c r="F1068" s="474"/>
      <c r="G1068" s="474"/>
      <c r="H1068" s="474"/>
      <c r="I1068" s="474"/>
      <c r="J1068" s="474"/>
      <c r="K1068" s="434" t="str">
        <f t="shared" ref="K1068:K1077" si="239">IF(M452&gt;1,"X","")</f>
        <v/>
      </c>
      <c r="L1068" s="435"/>
      <c r="M1068" s="435"/>
      <c r="N1068" s="436"/>
      <c r="O1068" s="293"/>
      <c r="P1068" s="290"/>
      <c r="Q1068" s="290"/>
      <c r="R1068" s="294"/>
      <c r="S1068" s="293"/>
      <c r="T1068" s="290"/>
      <c r="U1068" s="290"/>
      <c r="V1068" s="294"/>
      <c r="W1068" s="293"/>
      <c r="X1068" s="290"/>
      <c r="Y1068" s="290"/>
      <c r="Z1068" s="294"/>
      <c r="AA1068" s="293"/>
      <c r="AB1068" s="290"/>
      <c r="AC1068" s="290"/>
      <c r="AD1068" s="294"/>
      <c r="AG1068" s="93">
        <f t="shared" ref="AG1068:AG1077" si="240">IF($AG$1064=$AH$1064,0,IF(OR(AND(K1068="X",COUNTA(O1068:AD1068)&gt;0),AND(K1068="",COUNTA(O1068:AD1068)&lt;&gt;4)),1,0))</f>
        <v>0</v>
      </c>
    </row>
    <row r="1069" spans="1:35" ht="15.05" customHeight="1">
      <c r="A1069" s="141"/>
      <c r="B1069" s="141"/>
      <c r="C1069" s="222" t="s">
        <v>115</v>
      </c>
      <c r="D1069" s="474" t="s">
        <v>177</v>
      </c>
      <c r="E1069" s="474"/>
      <c r="F1069" s="474"/>
      <c r="G1069" s="474"/>
      <c r="H1069" s="474"/>
      <c r="I1069" s="474"/>
      <c r="J1069" s="474"/>
      <c r="K1069" s="434" t="str">
        <f t="shared" si="239"/>
        <v/>
      </c>
      <c r="L1069" s="435"/>
      <c r="M1069" s="435"/>
      <c r="N1069" s="436"/>
      <c r="O1069" s="293"/>
      <c r="P1069" s="290"/>
      <c r="Q1069" s="290"/>
      <c r="R1069" s="294"/>
      <c r="S1069" s="293"/>
      <c r="T1069" s="290"/>
      <c r="U1069" s="290"/>
      <c r="V1069" s="294"/>
      <c r="W1069" s="293"/>
      <c r="X1069" s="290"/>
      <c r="Y1069" s="290"/>
      <c r="Z1069" s="294"/>
      <c r="AA1069" s="293"/>
      <c r="AB1069" s="290"/>
      <c r="AC1069" s="290"/>
      <c r="AD1069" s="294"/>
      <c r="AG1069" s="93">
        <f t="shared" si="240"/>
        <v>0</v>
      </c>
    </row>
    <row r="1070" spans="1:35" ht="15.05" customHeight="1">
      <c r="A1070" s="141"/>
      <c r="B1070" s="141"/>
      <c r="C1070" s="222" t="s">
        <v>117</v>
      </c>
      <c r="D1070" s="474" t="s">
        <v>178</v>
      </c>
      <c r="E1070" s="474"/>
      <c r="F1070" s="474"/>
      <c r="G1070" s="474"/>
      <c r="H1070" s="474"/>
      <c r="I1070" s="474"/>
      <c r="J1070" s="474"/>
      <c r="K1070" s="434" t="str">
        <f t="shared" si="239"/>
        <v/>
      </c>
      <c r="L1070" s="435"/>
      <c r="M1070" s="435"/>
      <c r="N1070" s="436"/>
      <c r="O1070" s="293"/>
      <c r="P1070" s="290"/>
      <c r="Q1070" s="290"/>
      <c r="R1070" s="294"/>
      <c r="S1070" s="293"/>
      <c r="T1070" s="290"/>
      <c r="U1070" s="290"/>
      <c r="V1070" s="294"/>
      <c r="W1070" s="293"/>
      <c r="X1070" s="290"/>
      <c r="Y1070" s="290"/>
      <c r="Z1070" s="294"/>
      <c r="AA1070" s="293"/>
      <c r="AB1070" s="290"/>
      <c r="AC1070" s="290"/>
      <c r="AD1070" s="294"/>
      <c r="AG1070" s="93">
        <f t="shared" si="240"/>
        <v>0</v>
      </c>
    </row>
    <row r="1071" spans="1:35" ht="15.05" customHeight="1">
      <c r="A1071" s="141"/>
      <c r="B1071" s="141"/>
      <c r="C1071" s="222" t="s">
        <v>119</v>
      </c>
      <c r="D1071" s="474" t="s">
        <v>365</v>
      </c>
      <c r="E1071" s="474"/>
      <c r="F1071" s="474"/>
      <c r="G1071" s="474"/>
      <c r="H1071" s="474"/>
      <c r="I1071" s="474"/>
      <c r="J1071" s="474"/>
      <c r="K1071" s="434" t="str">
        <f t="shared" si="239"/>
        <v/>
      </c>
      <c r="L1071" s="435"/>
      <c r="M1071" s="435"/>
      <c r="N1071" s="436"/>
      <c r="O1071" s="293"/>
      <c r="P1071" s="290"/>
      <c r="Q1071" s="290"/>
      <c r="R1071" s="294"/>
      <c r="S1071" s="293"/>
      <c r="T1071" s="290"/>
      <c r="U1071" s="290"/>
      <c r="V1071" s="294"/>
      <c r="W1071" s="293"/>
      <c r="X1071" s="290"/>
      <c r="Y1071" s="290"/>
      <c r="Z1071" s="294"/>
      <c r="AA1071" s="293"/>
      <c r="AB1071" s="290"/>
      <c r="AC1071" s="290"/>
      <c r="AD1071" s="294"/>
      <c r="AG1071" s="93">
        <f t="shared" si="240"/>
        <v>0</v>
      </c>
    </row>
    <row r="1072" spans="1:35" ht="15.05" customHeight="1">
      <c r="A1072" s="141"/>
      <c r="B1072" s="141"/>
      <c r="C1072" s="222" t="s">
        <v>127</v>
      </c>
      <c r="D1072" s="474" t="s">
        <v>179</v>
      </c>
      <c r="E1072" s="474"/>
      <c r="F1072" s="474"/>
      <c r="G1072" s="474"/>
      <c r="H1072" s="474"/>
      <c r="I1072" s="474"/>
      <c r="J1072" s="474"/>
      <c r="K1072" s="434" t="str">
        <f t="shared" si="239"/>
        <v/>
      </c>
      <c r="L1072" s="435"/>
      <c r="M1072" s="435"/>
      <c r="N1072" s="436"/>
      <c r="O1072" s="293"/>
      <c r="P1072" s="290"/>
      <c r="Q1072" s="290"/>
      <c r="R1072" s="294"/>
      <c r="S1072" s="293"/>
      <c r="T1072" s="290"/>
      <c r="U1072" s="290"/>
      <c r="V1072" s="294"/>
      <c r="W1072" s="293"/>
      <c r="X1072" s="290"/>
      <c r="Y1072" s="290"/>
      <c r="Z1072" s="294"/>
      <c r="AA1072" s="293"/>
      <c r="AB1072" s="290"/>
      <c r="AC1072" s="290"/>
      <c r="AD1072" s="294"/>
      <c r="AG1072" s="93">
        <f t="shared" si="240"/>
        <v>0</v>
      </c>
    </row>
    <row r="1073" spans="1:35" ht="15.05" customHeight="1">
      <c r="A1073" s="141"/>
      <c r="B1073" s="141"/>
      <c r="C1073" s="222" t="s">
        <v>129</v>
      </c>
      <c r="D1073" s="474" t="s">
        <v>180</v>
      </c>
      <c r="E1073" s="474"/>
      <c r="F1073" s="474"/>
      <c r="G1073" s="474"/>
      <c r="H1073" s="474"/>
      <c r="I1073" s="474"/>
      <c r="J1073" s="474"/>
      <c r="K1073" s="434" t="str">
        <f t="shared" si="239"/>
        <v/>
      </c>
      <c r="L1073" s="435"/>
      <c r="M1073" s="435"/>
      <c r="N1073" s="436"/>
      <c r="O1073" s="293"/>
      <c r="P1073" s="290"/>
      <c r="Q1073" s="290"/>
      <c r="R1073" s="294"/>
      <c r="S1073" s="293"/>
      <c r="T1073" s="290"/>
      <c r="U1073" s="290"/>
      <c r="V1073" s="294"/>
      <c r="W1073" s="293"/>
      <c r="X1073" s="290"/>
      <c r="Y1073" s="290"/>
      <c r="Z1073" s="294"/>
      <c r="AA1073" s="293"/>
      <c r="AB1073" s="290"/>
      <c r="AC1073" s="290"/>
      <c r="AD1073" s="294"/>
      <c r="AG1073" s="93">
        <f t="shared" si="240"/>
        <v>0</v>
      </c>
    </row>
    <row r="1074" spans="1:35" ht="15.05" customHeight="1">
      <c r="A1074" s="141"/>
      <c r="B1074" s="141"/>
      <c r="C1074" s="222" t="s">
        <v>131</v>
      </c>
      <c r="D1074" s="474" t="s">
        <v>181</v>
      </c>
      <c r="E1074" s="474"/>
      <c r="F1074" s="474"/>
      <c r="G1074" s="474"/>
      <c r="H1074" s="474"/>
      <c r="I1074" s="474"/>
      <c r="J1074" s="474"/>
      <c r="K1074" s="434" t="str">
        <f t="shared" si="239"/>
        <v/>
      </c>
      <c r="L1074" s="435"/>
      <c r="M1074" s="435"/>
      <c r="N1074" s="436"/>
      <c r="O1074" s="293"/>
      <c r="P1074" s="290"/>
      <c r="Q1074" s="290"/>
      <c r="R1074" s="294"/>
      <c r="S1074" s="293"/>
      <c r="T1074" s="290"/>
      <c r="U1074" s="290"/>
      <c r="V1074" s="294"/>
      <c r="W1074" s="293"/>
      <c r="X1074" s="290"/>
      <c r="Y1074" s="290"/>
      <c r="Z1074" s="294"/>
      <c r="AA1074" s="293"/>
      <c r="AB1074" s="290"/>
      <c r="AC1074" s="290"/>
      <c r="AD1074" s="294"/>
      <c r="AG1074" s="93">
        <f t="shared" si="240"/>
        <v>0</v>
      </c>
    </row>
    <row r="1075" spans="1:35" ht="15.05" customHeight="1">
      <c r="A1075" s="141"/>
      <c r="B1075" s="141"/>
      <c r="C1075" s="222" t="s">
        <v>133</v>
      </c>
      <c r="D1075" s="474" t="s">
        <v>318</v>
      </c>
      <c r="E1075" s="474"/>
      <c r="F1075" s="474"/>
      <c r="G1075" s="474"/>
      <c r="H1075" s="474"/>
      <c r="I1075" s="474"/>
      <c r="J1075" s="474"/>
      <c r="K1075" s="434" t="str">
        <f t="shared" si="239"/>
        <v/>
      </c>
      <c r="L1075" s="435"/>
      <c r="M1075" s="435"/>
      <c r="N1075" s="436"/>
      <c r="O1075" s="293"/>
      <c r="P1075" s="290"/>
      <c r="Q1075" s="290"/>
      <c r="R1075" s="294"/>
      <c r="S1075" s="293"/>
      <c r="T1075" s="290"/>
      <c r="U1075" s="290"/>
      <c r="V1075" s="294"/>
      <c r="W1075" s="293"/>
      <c r="X1075" s="290"/>
      <c r="Y1075" s="290"/>
      <c r="Z1075" s="294"/>
      <c r="AA1075" s="293"/>
      <c r="AB1075" s="290"/>
      <c r="AC1075" s="290"/>
      <c r="AD1075" s="294"/>
      <c r="AG1075" s="93">
        <f t="shared" si="240"/>
        <v>0</v>
      </c>
    </row>
    <row r="1076" spans="1:35" ht="15.05" customHeight="1">
      <c r="A1076" s="141"/>
      <c r="B1076" s="141"/>
      <c r="C1076" s="222" t="s">
        <v>156</v>
      </c>
      <c r="D1076" s="474" t="s">
        <v>319</v>
      </c>
      <c r="E1076" s="474"/>
      <c r="F1076" s="474"/>
      <c r="G1076" s="474"/>
      <c r="H1076" s="474"/>
      <c r="I1076" s="474"/>
      <c r="J1076" s="474"/>
      <c r="K1076" s="434" t="str">
        <f>IF(COUNTIF(S460:AD460,"na")=6,"X","")</f>
        <v/>
      </c>
      <c r="L1076" s="435"/>
      <c r="M1076" s="435"/>
      <c r="N1076" s="436"/>
      <c r="O1076" s="293"/>
      <c r="P1076" s="290"/>
      <c r="Q1076" s="290"/>
      <c r="R1076" s="294"/>
      <c r="S1076" s="293"/>
      <c r="T1076" s="290"/>
      <c r="U1076" s="290"/>
      <c r="V1076" s="294"/>
      <c r="W1076" s="293"/>
      <c r="X1076" s="290"/>
      <c r="Y1076" s="290"/>
      <c r="Z1076" s="294"/>
      <c r="AA1076" s="293"/>
      <c r="AB1076" s="290"/>
      <c r="AC1076" s="290"/>
      <c r="AD1076" s="294"/>
      <c r="AG1076" s="93">
        <f t="shared" si="240"/>
        <v>0</v>
      </c>
    </row>
    <row r="1077" spans="1:35" ht="15.05" customHeight="1">
      <c r="A1077" s="141"/>
      <c r="B1077" s="141"/>
      <c r="C1077" s="222" t="s">
        <v>158</v>
      </c>
      <c r="D1077" s="391" t="s">
        <v>320</v>
      </c>
      <c r="E1077" s="391"/>
      <c r="F1077" s="391"/>
      <c r="G1077" s="391"/>
      <c r="H1077" s="391"/>
      <c r="I1077" s="391"/>
      <c r="J1077" s="391"/>
      <c r="K1077" s="434" t="str">
        <f t="shared" si="239"/>
        <v/>
      </c>
      <c r="L1077" s="435"/>
      <c r="M1077" s="435"/>
      <c r="N1077" s="436"/>
      <c r="O1077" s="293"/>
      <c r="P1077" s="290"/>
      <c r="Q1077" s="290"/>
      <c r="R1077" s="294"/>
      <c r="S1077" s="293"/>
      <c r="T1077" s="290"/>
      <c r="U1077" s="290"/>
      <c r="V1077" s="294"/>
      <c r="W1077" s="293"/>
      <c r="X1077" s="290"/>
      <c r="Y1077" s="290"/>
      <c r="Z1077" s="294"/>
      <c r="AA1077" s="293"/>
      <c r="AB1077" s="290"/>
      <c r="AC1077" s="290"/>
      <c r="AD1077" s="294"/>
      <c r="AG1077" s="93">
        <f t="shared" si="240"/>
        <v>0</v>
      </c>
    </row>
    <row r="1078" spans="1:35" ht="15.05" customHeight="1">
      <c r="A1078" s="141"/>
      <c r="B1078" s="141"/>
      <c r="C1078" s="141"/>
      <c r="D1078" s="141"/>
      <c r="E1078" s="141"/>
      <c r="F1078" s="141"/>
      <c r="G1078" s="141"/>
      <c r="H1078" s="141"/>
      <c r="I1078" s="141"/>
      <c r="J1078" s="141"/>
      <c r="K1078" s="141"/>
      <c r="L1078" s="141"/>
      <c r="M1078" s="141"/>
      <c r="N1078" s="27" t="s">
        <v>109</v>
      </c>
      <c r="O1078" s="434">
        <f t="shared" ref="O1078:AA1078" si="241">IF(AND(SUM(O1067:O1077)=0,COUNTIF(O1067:O1077,"NS")&gt;0),"NS",
IF(AND(SUM(O1067:O1077)=0,COUNTIF(O1067:O1077,0)&gt;0),0,
IF(AND(SUM(O1067:O1077)=0,COUNTIF(O1067:O1077,"NA")&gt;0),"NA",
SUM(O1067:O1077))))</f>
        <v>0</v>
      </c>
      <c r="P1078" s="435"/>
      <c r="Q1078" s="435"/>
      <c r="R1078" s="436"/>
      <c r="S1078" s="434">
        <f t="shared" si="241"/>
        <v>0</v>
      </c>
      <c r="T1078" s="435"/>
      <c r="U1078" s="435"/>
      <c r="V1078" s="436"/>
      <c r="W1078" s="434">
        <f t="shared" si="241"/>
        <v>0</v>
      </c>
      <c r="X1078" s="435"/>
      <c r="Y1078" s="435"/>
      <c r="Z1078" s="436"/>
      <c r="AA1078" s="434">
        <f t="shared" si="241"/>
        <v>0</v>
      </c>
      <c r="AB1078" s="435"/>
      <c r="AC1078" s="435"/>
      <c r="AD1078" s="436"/>
      <c r="AG1078" s="111">
        <f>SUM(AG1067:AG1077)</f>
        <v>0</v>
      </c>
    </row>
    <row r="1079" spans="1:35" ht="15.05" customHeight="1">
      <c r="A1079" s="141"/>
      <c r="B1079" s="141"/>
      <c r="C1079" s="141"/>
      <c r="D1079" s="141"/>
      <c r="E1079" s="141"/>
      <c r="F1079" s="141"/>
      <c r="G1079" s="141"/>
      <c r="H1079" s="141"/>
      <c r="I1079" s="141"/>
      <c r="J1079" s="141"/>
      <c r="K1079" s="141"/>
      <c r="L1079" s="141"/>
      <c r="M1079" s="141"/>
      <c r="N1079" s="141"/>
      <c r="O1079" s="141"/>
      <c r="P1079" s="141"/>
      <c r="Q1079" s="141"/>
      <c r="R1079" s="141"/>
      <c r="S1079" s="141"/>
      <c r="T1079" s="141"/>
      <c r="U1079" s="141"/>
      <c r="V1079" s="141"/>
      <c r="W1079" s="141"/>
      <c r="X1079" s="141"/>
      <c r="Y1079" s="141"/>
      <c r="Z1079" s="141"/>
      <c r="AA1079" s="141"/>
      <c r="AB1079" s="141"/>
      <c r="AC1079" s="141"/>
      <c r="AD1079" s="141"/>
    </row>
    <row r="1080" spans="1:35" ht="15.05" customHeight="1">
      <c r="A1080" s="141"/>
      <c r="B1080" s="367" t="str">
        <f>IF(AG1078=0,"","Error: debe completar toda la información requerida.")</f>
        <v/>
      </c>
      <c r="C1080" s="367"/>
      <c r="D1080" s="367"/>
      <c r="E1080" s="367"/>
      <c r="F1080" s="367"/>
      <c r="G1080" s="367"/>
      <c r="H1080" s="367"/>
      <c r="I1080" s="367"/>
      <c r="J1080" s="367"/>
      <c r="K1080" s="367"/>
      <c r="L1080" s="367"/>
      <c r="M1080" s="367"/>
      <c r="N1080" s="367"/>
      <c r="O1080" s="367"/>
      <c r="P1080" s="367"/>
      <c r="Q1080" s="367"/>
      <c r="R1080" s="367"/>
      <c r="S1080" s="367"/>
      <c r="T1080" s="367"/>
      <c r="U1080" s="367"/>
      <c r="V1080" s="367"/>
      <c r="W1080" s="367"/>
      <c r="X1080" s="367"/>
      <c r="Y1080" s="367"/>
      <c r="Z1080" s="367"/>
      <c r="AA1080" s="367"/>
      <c r="AB1080" s="367"/>
      <c r="AC1080" s="367"/>
      <c r="AD1080" s="367"/>
    </row>
    <row r="1081" spans="1:35" ht="15.05" customHeight="1">
      <c r="A1081" s="141"/>
      <c r="B1081" s="141"/>
      <c r="C1081" s="141"/>
      <c r="D1081" s="141"/>
      <c r="E1081" s="141"/>
      <c r="F1081" s="141"/>
      <c r="G1081" s="141"/>
      <c r="H1081" s="141"/>
      <c r="I1081" s="141"/>
      <c r="J1081" s="141"/>
      <c r="K1081" s="141"/>
      <c r="L1081" s="141"/>
      <c r="M1081" s="141"/>
      <c r="N1081" s="141"/>
      <c r="O1081" s="141"/>
      <c r="P1081" s="141"/>
      <c r="Q1081" s="141"/>
      <c r="R1081" s="141"/>
      <c r="S1081" s="141"/>
      <c r="T1081" s="141"/>
      <c r="U1081" s="141"/>
      <c r="V1081" s="141"/>
      <c r="W1081" s="141"/>
      <c r="X1081" s="141"/>
      <c r="Y1081" s="141"/>
      <c r="Z1081" s="141"/>
      <c r="AA1081" s="141"/>
      <c r="AB1081" s="141"/>
      <c r="AC1081" s="141"/>
      <c r="AD1081" s="141"/>
    </row>
    <row r="1082" spans="1:35" ht="15.05" customHeight="1">
      <c r="A1082" s="141"/>
      <c r="B1082" s="141"/>
      <c r="C1082" s="141"/>
      <c r="D1082" s="141"/>
      <c r="E1082" s="141"/>
      <c r="F1082" s="141"/>
      <c r="G1082" s="141"/>
      <c r="H1082" s="141"/>
      <c r="I1082" s="141"/>
      <c r="J1082" s="141"/>
      <c r="K1082" s="141"/>
      <c r="L1082" s="141"/>
      <c r="M1082" s="141"/>
      <c r="N1082" s="141"/>
      <c r="O1082" s="141"/>
      <c r="P1082" s="141"/>
      <c r="Q1082" s="141"/>
      <c r="R1082" s="141"/>
      <c r="S1082" s="141"/>
      <c r="T1082" s="141"/>
      <c r="U1082" s="141"/>
      <c r="V1082" s="141"/>
      <c r="W1082" s="141"/>
      <c r="X1082" s="141"/>
      <c r="Y1082" s="141"/>
      <c r="Z1082" s="141"/>
      <c r="AA1082" s="141"/>
      <c r="AB1082" s="141"/>
      <c r="AC1082" s="141"/>
      <c r="AD1082" s="141"/>
    </row>
    <row r="1083" spans="1:35" ht="15.05" customHeight="1">
      <c r="A1083" s="141"/>
      <c r="B1083" s="141"/>
      <c r="C1083" s="141"/>
      <c r="D1083" s="141"/>
      <c r="E1083" s="141"/>
      <c r="F1083" s="141"/>
      <c r="G1083" s="141"/>
      <c r="H1083" s="141"/>
      <c r="I1083" s="141"/>
      <c r="J1083" s="141"/>
      <c r="K1083" s="141"/>
      <c r="L1083" s="141"/>
      <c r="M1083" s="141"/>
      <c r="N1083" s="141"/>
      <c r="O1083" s="141"/>
      <c r="P1083" s="141"/>
      <c r="Q1083" s="141"/>
      <c r="R1083" s="141"/>
      <c r="S1083" s="141"/>
      <c r="T1083" s="141"/>
      <c r="U1083" s="141"/>
      <c r="V1083" s="141"/>
      <c r="W1083" s="141"/>
      <c r="X1083" s="141"/>
      <c r="Y1083" s="141"/>
      <c r="Z1083" s="141"/>
      <c r="AA1083" s="141"/>
      <c r="AB1083" s="141"/>
      <c r="AC1083" s="141"/>
      <c r="AD1083" s="141"/>
    </row>
    <row r="1084" spans="1:35" ht="15.05" customHeight="1">
      <c r="A1084" s="141"/>
      <c r="B1084" s="141"/>
      <c r="C1084" s="141"/>
      <c r="D1084" s="141"/>
      <c r="E1084" s="141"/>
      <c r="F1084" s="141"/>
      <c r="G1084" s="141"/>
      <c r="H1084" s="141"/>
      <c r="I1084" s="141"/>
      <c r="J1084" s="141"/>
      <c r="K1084" s="141"/>
      <c r="L1084" s="141"/>
      <c r="M1084" s="141"/>
      <c r="N1084" s="141"/>
      <c r="O1084" s="141"/>
      <c r="P1084" s="141"/>
      <c r="Q1084" s="141"/>
      <c r="R1084" s="141"/>
      <c r="S1084" s="141"/>
      <c r="T1084" s="141"/>
      <c r="U1084" s="141"/>
      <c r="V1084" s="141"/>
      <c r="W1084" s="141"/>
      <c r="X1084" s="141"/>
      <c r="Y1084" s="141"/>
      <c r="Z1084" s="141"/>
      <c r="AA1084" s="141"/>
      <c r="AB1084" s="141"/>
      <c r="AC1084" s="141"/>
      <c r="AD1084" s="141"/>
    </row>
    <row r="1085" spans="1:35" ht="15.05" customHeight="1">
      <c r="A1085" s="141"/>
      <c r="B1085" s="141"/>
      <c r="C1085" s="252" t="s">
        <v>321</v>
      </c>
      <c r="D1085" s="252"/>
      <c r="E1085" s="141"/>
      <c r="F1085" s="141"/>
      <c r="G1085" s="141"/>
      <c r="H1085" s="141"/>
      <c r="I1085" s="141"/>
      <c r="J1085" s="141"/>
      <c r="K1085" s="141"/>
      <c r="L1085" s="141"/>
      <c r="M1085" s="141"/>
      <c r="N1085" s="141"/>
      <c r="O1085" s="141"/>
      <c r="P1085" s="141"/>
      <c r="Q1085" s="141"/>
      <c r="R1085" s="141"/>
      <c r="S1085" s="141"/>
      <c r="T1085" s="141"/>
      <c r="U1085" s="141"/>
      <c r="V1085" s="141"/>
      <c r="W1085" s="141"/>
      <c r="X1085" s="141"/>
      <c r="Y1085" s="141"/>
      <c r="Z1085" s="141"/>
      <c r="AA1085" s="141"/>
      <c r="AB1085" s="141"/>
      <c r="AC1085" s="141"/>
      <c r="AD1085" s="141"/>
      <c r="AG1085" s="93" t="s">
        <v>936</v>
      </c>
      <c r="AH1085" s="93" t="s">
        <v>937</v>
      </c>
      <c r="AI1085" s="93" t="s">
        <v>938</v>
      </c>
    </row>
    <row r="1086" spans="1:35" ht="15.05" customHeight="1">
      <c r="A1086" s="141"/>
      <c r="B1086" s="141"/>
      <c r="C1086" s="210"/>
      <c r="D1086" s="252"/>
      <c r="E1086" s="141"/>
      <c r="F1086" s="141"/>
      <c r="G1086" s="141"/>
      <c r="H1086" s="141"/>
      <c r="I1086" s="141"/>
      <c r="J1086" s="141"/>
      <c r="K1086" s="141"/>
      <c r="L1086" s="141"/>
      <c r="M1086" s="141"/>
      <c r="N1086" s="141"/>
      <c r="O1086" s="141"/>
      <c r="P1086" s="141"/>
      <c r="Q1086" s="141"/>
      <c r="R1086" s="141"/>
      <c r="S1086" s="141"/>
      <c r="T1086" s="141"/>
      <c r="U1086" s="141"/>
      <c r="V1086" s="141"/>
      <c r="W1086" s="141"/>
      <c r="X1086" s="141"/>
      <c r="Y1086" s="141"/>
      <c r="Z1086" s="141"/>
      <c r="AA1086" s="141"/>
      <c r="AB1086" s="141"/>
      <c r="AC1086" s="141"/>
      <c r="AD1086" s="141"/>
      <c r="AG1086" s="93">
        <f>COUNTBLANK(K1089:AD1099)</f>
        <v>220</v>
      </c>
      <c r="AH1086" s="93">
        <v>220</v>
      </c>
      <c r="AI1086" s="93">
        <v>165</v>
      </c>
    </row>
    <row r="1087" spans="1:35" ht="15.05" customHeight="1">
      <c r="A1087" s="141"/>
      <c r="B1087" s="141"/>
      <c r="C1087" s="369" t="s">
        <v>173</v>
      </c>
      <c r="D1087" s="369"/>
      <c r="E1087" s="369"/>
      <c r="F1087" s="369"/>
      <c r="G1087" s="369"/>
      <c r="H1087" s="369"/>
      <c r="I1087" s="369"/>
      <c r="J1087" s="369"/>
      <c r="K1087" s="369" t="s">
        <v>312</v>
      </c>
      <c r="L1087" s="369"/>
      <c r="M1087" s="369"/>
      <c r="N1087" s="369"/>
      <c r="O1087" s="369" t="s">
        <v>322</v>
      </c>
      <c r="P1087" s="369"/>
      <c r="Q1087" s="369"/>
      <c r="R1087" s="369"/>
      <c r="S1087" s="369"/>
      <c r="T1087" s="369"/>
      <c r="U1087" s="369"/>
      <c r="V1087" s="369"/>
      <c r="W1087" s="369"/>
      <c r="X1087" s="369"/>
      <c r="Y1087" s="369"/>
      <c r="Z1087" s="369"/>
      <c r="AA1087" s="369"/>
      <c r="AB1087" s="369"/>
      <c r="AC1087" s="369"/>
      <c r="AD1087" s="369"/>
    </row>
    <row r="1088" spans="1:35" ht="24.05" customHeight="1">
      <c r="A1088" s="141"/>
      <c r="B1088" s="141"/>
      <c r="C1088" s="369"/>
      <c r="D1088" s="369"/>
      <c r="E1088" s="369"/>
      <c r="F1088" s="369"/>
      <c r="G1088" s="369"/>
      <c r="H1088" s="369"/>
      <c r="I1088" s="369"/>
      <c r="J1088" s="369"/>
      <c r="K1088" s="369"/>
      <c r="L1088" s="369"/>
      <c r="M1088" s="369"/>
      <c r="N1088" s="369"/>
      <c r="O1088" s="439" t="s">
        <v>314</v>
      </c>
      <c r="P1088" s="439"/>
      <c r="Q1088" s="439"/>
      <c r="R1088" s="439"/>
      <c r="S1088" s="439" t="s">
        <v>315</v>
      </c>
      <c r="T1088" s="439"/>
      <c r="U1088" s="439"/>
      <c r="V1088" s="439"/>
      <c r="W1088" s="439" t="s">
        <v>316</v>
      </c>
      <c r="X1088" s="439"/>
      <c r="Y1088" s="439"/>
      <c r="Z1088" s="439"/>
      <c r="AA1088" s="439" t="s">
        <v>317</v>
      </c>
      <c r="AB1088" s="439"/>
      <c r="AC1088" s="439"/>
      <c r="AD1088" s="439"/>
      <c r="AG1088" s="93" t="s">
        <v>951</v>
      </c>
    </row>
    <row r="1089" spans="1:33" ht="15.05" customHeight="1">
      <c r="A1089" s="141"/>
      <c r="B1089" s="141"/>
      <c r="C1089" s="222" t="s">
        <v>105</v>
      </c>
      <c r="D1089" s="474" t="s">
        <v>175</v>
      </c>
      <c r="E1089" s="474"/>
      <c r="F1089" s="474"/>
      <c r="G1089" s="474"/>
      <c r="H1089" s="474"/>
      <c r="I1089" s="474"/>
      <c r="J1089" s="474"/>
      <c r="K1089" s="369" t="str">
        <f>IF(M451&gt;1,"X","")</f>
        <v/>
      </c>
      <c r="L1089" s="369"/>
      <c r="M1089" s="369"/>
      <c r="N1089" s="369"/>
      <c r="O1089" s="549"/>
      <c r="P1089" s="550"/>
      <c r="Q1089" s="550"/>
      <c r="R1089" s="551"/>
      <c r="S1089" s="437"/>
      <c r="T1089" s="437"/>
      <c r="U1089" s="437"/>
      <c r="V1089" s="437"/>
      <c r="W1089" s="437"/>
      <c r="X1089" s="437"/>
      <c r="Y1089" s="437"/>
      <c r="Z1089" s="437"/>
      <c r="AA1089" s="437"/>
      <c r="AB1089" s="437"/>
      <c r="AC1089" s="437"/>
      <c r="AD1089" s="437"/>
      <c r="AG1089" s="93">
        <f>IF($AG$1086=$AH$1086,0,IF(OR(AND(K1089="X",COUNTA(O1089:AD1089)&gt;0),AND(K1089="",COUNTA(O1089:AD1089)&lt;&gt;4)),1,0))</f>
        <v>0</v>
      </c>
    </row>
    <row r="1090" spans="1:33" ht="15.05" customHeight="1">
      <c r="A1090" s="141"/>
      <c r="B1090" s="141"/>
      <c r="C1090" s="222" t="s">
        <v>107</v>
      </c>
      <c r="D1090" s="474" t="s">
        <v>176</v>
      </c>
      <c r="E1090" s="474"/>
      <c r="F1090" s="474"/>
      <c r="G1090" s="474"/>
      <c r="H1090" s="474"/>
      <c r="I1090" s="474"/>
      <c r="J1090" s="474"/>
      <c r="K1090" s="369" t="str">
        <f t="shared" ref="K1090:K1099" si="242">IF(M452&gt;1,"X","")</f>
        <v/>
      </c>
      <c r="L1090" s="369"/>
      <c r="M1090" s="369"/>
      <c r="N1090" s="369"/>
      <c r="O1090" s="437"/>
      <c r="P1090" s="437"/>
      <c r="Q1090" s="437"/>
      <c r="R1090" s="437"/>
      <c r="S1090" s="437"/>
      <c r="T1090" s="437"/>
      <c r="U1090" s="437"/>
      <c r="V1090" s="437"/>
      <c r="W1090" s="437"/>
      <c r="X1090" s="437"/>
      <c r="Y1090" s="437"/>
      <c r="Z1090" s="437"/>
      <c r="AA1090" s="437"/>
      <c r="AB1090" s="437"/>
      <c r="AC1090" s="437"/>
      <c r="AD1090" s="437"/>
      <c r="AG1090" s="93">
        <f t="shared" ref="AG1090:AG1099" si="243">IF($AG$1086=$AH$1086,0,IF(OR(AND(K1090="X",COUNTA(O1090:AD1090)&gt;0),AND(K1090="",COUNTA(O1090:AD1090)&lt;&gt;4)),1,0))</f>
        <v>0</v>
      </c>
    </row>
    <row r="1091" spans="1:33" ht="15.05" customHeight="1">
      <c r="A1091" s="141"/>
      <c r="B1091" s="141"/>
      <c r="C1091" s="222" t="s">
        <v>115</v>
      </c>
      <c r="D1091" s="474" t="s">
        <v>177</v>
      </c>
      <c r="E1091" s="474"/>
      <c r="F1091" s="474"/>
      <c r="G1091" s="474"/>
      <c r="H1091" s="474"/>
      <c r="I1091" s="474"/>
      <c r="J1091" s="474"/>
      <c r="K1091" s="369" t="str">
        <f t="shared" si="242"/>
        <v/>
      </c>
      <c r="L1091" s="369"/>
      <c r="M1091" s="369"/>
      <c r="N1091" s="369"/>
      <c r="O1091" s="437"/>
      <c r="P1091" s="437"/>
      <c r="Q1091" s="437"/>
      <c r="R1091" s="437"/>
      <c r="S1091" s="437"/>
      <c r="T1091" s="437"/>
      <c r="U1091" s="437"/>
      <c r="V1091" s="437"/>
      <c r="W1091" s="437"/>
      <c r="X1091" s="437"/>
      <c r="Y1091" s="437"/>
      <c r="Z1091" s="437"/>
      <c r="AA1091" s="437"/>
      <c r="AB1091" s="437"/>
      <c r="AC1091" s="437"/>
      <c r="AD1091" s="437"/>
      <c r="AG1091" s="93">
        <f t="shared" si="243"/>
        <v>0</v>
      </c>
    </row>
    <row r="1092" spans="1:33" ht="15.05" customHeight="1">
      <c r="A1092" s="141"/>
      <c r="B1092" s="141"/>
      <c r="C1092" s="222" t="s">
        <v>117</v>
      </c>
      <c r="D1092" s="474" t="s">
        <v>178</v>
      </c>
      <c r="E1092" s="474"/>
      <c r="F1092" s="474"/>
      <c r="G1092" s="474"/>
      <c r="H1092" s="474"/>
      <c r="I1092" s="474"/>
      <c r="J1092" s="474"/>
      <c r="K1092" s="369" t="str">
        <f t="shared" si="242"/>
        <v/>
      </c>
      <c r="L1092" s="369"/>
      <c r="M1092" s="369"/>
      <c r="N1092" s="369"/>
      <c r="O1092" s="437"/>
      <c r="P1092" s="437"/>
      <c r="Q1092" s="437"/>
      <c r="R1092" s="437"/>
      <c r="S1092" s="437"/>
      <c r="T1092" s="437"/>
      <c r="U1092" s="437"/>
      <c r="V1092" s="437"/>
      <c r="W1092" s="437"/>
      <c r="X1092" s="437"/>
      <c r="Y1092" s="437"/>
      <c r="Z1092" s="437"/>
      <c r="AA1092" s="437"/>
      <c r="AB1092" s="437"/>
      <c r="AC1092" s="437"/>
      <c r="AD1092" s="437"/>
      <c r="AG1092" s="93">
        <f t="shared" si="243"/>
        <v>0</v>
      </c>
    </row>
    <row r="1093" spans="1:33" ht="15.05" customHeight="1">
      <c r="A1093" s="141"/>
      <c r="B1093" s="141"/>
      <c r="C1093" s="222" t="s">
        <v>119</v>
      </c>
      <c r="D1093" s="474" t="s">
        <v>365</v>
      </c>
      <c r="E1093" s="474"/>
      <c r="F1093" s="474"/>
      <c r="G1093" s="474"/>
      <c r="H1093" s="474"/>
      <c r="I1093" s="474"/>
      <c r="J1093" s="474"/>
      <c r="K1093" s="369" t="str">
        <f t="shared" si="242"/>
        <v/>
      </c>
      <c r="L1093" s="369"/>
      <c r="M1093" s="369"/>
      <c r="N1093" s="369"/>
      <c r="O1093" s="437"/>
      <c r="P1093" s="437"/>
      <c r="Q1093" s="437"/>
      <c r="R1093" s="437"/>
      <c r="S1093" s="437"/>
      <c r="T1093" s="437"/>
      <c r="U1093" s="437"/>
      <c r="V1093" s="437"/>
      <c r="W1093" s="437"/>
      <c r="X1093" s="437"/>
      <c r="Y1093" s="437"/>
      <c r="Z1093" s="437"/>
      <c r="AA1093" s="437"/>
      <c r="AB1093" s="437"/>
      <c r="AC1093" s="437"/>
      <c r="AD1093" s="437"/>
      <c r="AG1093" s="93">
        <f t="shared" si="243"/>
        <v>0</v>
      </c>
    </row>
    <row r="1094" spans="1:33" ht="15.05" customHeight="1">
      <c r="A1094" s="141"/>
      <c r="B1094" s="141"/>
      <c r="C1094" s="222" t="s">
        <v>127</v>
      </c>
      <c r="D1094" s="474" t="s">
        <v>179</v>
      </c>
      <c r="E1094" s="474"/>
      <c r="F1094" s="474"/>
      <c r="G1094" s="474"/>
      <c r="H1094" s="474"/>
      <c r="I1094" s="474"/>
      <c r="J1094" s="474"/>
      <c r="K1094" s="369" t="str">
        <f t="shared" si="242"/>
        <v/>
      </c>
      <c r="L1094" s="369"/>
      <c r="M1094" s="369"/>
      <c r="N1094" s="369"/>
      <c r="O1094" s="437"/>
      <c r="P1094" s="437"/>
      <c r="Q1094" s="437"/>
      <c r="R1094" s="437"/>
      <c r="S1094" s="437"/>
      <c r="T1094" s="437"/>
      <c r="U1094" s="437"/>
      <c r="V1094" s="437"/>
      <c r="W1094" s="437"/>
      <c r="X1094" s="437"/>
      <c r="Y1094" s="437"/>
      <c r="Z1094" s="437"/>
      <c r="AA1094" s="437"/>
      <c r="AB1094" s="437"/>
      <c r="AC1094" s="437"/>
      <c r="AD1094" s="437"/>
      <c r="AG1094" s="93">
        <f t="shared" si="243"/>
        <v>0</v>
      </c>
    </row>
    <row r="1095" spans="1:33" ht="15.05" customHeight="1">
      <c r="A1095" s="141"/>
      <c r="B1095" s="141"/>
      <c r="C1095" s="222" t="s">
        <v>129</v>
      </c>
      <c r="D1095" s="474" t="s">
        <v>180</v>
      </c>
      <c r="E1095" s="474"/>
      <c r="F1095" s="474"/>
      <c r="G1095" s="474"/>
      <c r="H1095" s="474"/>
      <c r="I1095" s="474"/>
      <c r="J1095" s="474"/>
      <c r="K1095" s="369" t="str">
        <f t="shared" si="242"/>
        <v/>
      </c>
      <c r="L1095" s="369"/>
      <c r="M1095" s="369"/>
      <c r="N1095" s="369"/>
      <c r="O1095" s="437"/>
      <c r="P1095" s="437"/>
      <c r="Q1095" s="437"/>
      <c r="R1095" s="437"/>
      <c r="S1095" s="437"/>
      <c r="T1095" s="437"/>
      <c r="U1095" s="437"/>
      <c r="V1095" s="437"/>
      <c r="W1095" s="437"/>
      <c r="X1095" s="437"/>
      <c r="Y1095" s="437"/>
      <c r="Z1095" s="437"/>
      <c r="AA1095" s="437"/>
      <c r="AB1095" s="437"/>
      <c r="AC1095" s="437"/>
      <c r="AD1095" s="437"/>
      <c r="AG1095" s="93">
        <f t="shared" si="243"/>
        <v>0</v>
      </c>
    </row>
    <row r="1096" spans="1:33" ht="15.05" customHeight="1">
      <c r="A1096" s="141"/>
      <c r="B1096" s="141"/>
      <c r="C1096" s="222" t="s">
        <v>131</v>
      </c>
      <c r="D1096" s="474" t="s">
        <v>181</v>
      </c>
      <c r="E1096" s="474"/>
      <c r="F1096" s="474"/>
      <c r="G1096" s="474"/>
      <c r="H1096" s="474"/>
      <c r="I1096" s="474"/>
      <c r="J1096" s="474"/>
      <c r="K1096" s="369" t="str">
        <f t="shared" si="242"/>
        <v/>
      </c>
      <c r="L1096" s="369"/>
      <c r="M1096" s="369"/>
      <c r="N1096" s="369"/>
      <c r="O1096" s="437"/>
      <c r="P1096" s="437"/>
      <c r="Q1096" s="437"/>
      <c r="R1096" s="437"/>
      <c r="S1096" s="437"/>
      <c r="T1096" s="437"/>
      <c r="U1096" s="437"/>
      <c r="V1096" s="437"/>
      <c r="W1096" s="437"/>
      <c r="X1096" s="437"/>
      <c r="Y1096" s="437"/>
      <c r="Z1096" s="437"/>
      <c r="AA1096" s="437"/>
      <c r="AB1096" s="437"/>
      <c r="AC1096" s="437"/>
      <c r="AD1096" s="437"/>
      <c r="AG1096" s="93">
        <f t="shared" si="243"/>
        <v>0</v>
      </c>
    </row>
    <row r="1097" spans="1:33" ht="15.05" customHeight="1">
      <c r="A1097" s="141"/>
      <c r="B1097" s="141"/>
      <c r="C1097" s="222" t="s">
        <v>133</v>
      </c>
      <c r="D1097" s="474" t="s">
        <v>318</v>
      </c>
      <c r="E1097" s="474"/>
      <c r="F1097" s="474"/>
      <c r="G1097" s="474"/>
      <c r="H1097" s="474"/>
      <c r="I1097" s="474"/>
      <c r="J1097" s="474"/>
      <c r="K1097" s="369" t="str">
        <f t="shared" si="242"/>
        <v/>
      </c>
      <c r="L1097" s="369"/>
      <c r="M1097" s="369"/>
      <c r="N1097" s="369"/>
      <c r="O1097" s="437"/>
      <c r="P1097" s="437"/>
      <c r="Q1097" s="437"/>
      <c r="R1097" s="437"/>
      <c r="S1097" s="437"/>
      <c r="T1097" s="437"/>
      <c r="U1097" s="437"/>
      <c r="V1097" s="437"/>
      <c r="W1097" s="437"/>
      <c r="X1097" s="437"/>
      <c r="Y1097" s="437"/>
      <c r="Z1097" s="437"/>
      <c r="AA1097" s="437"/>
      <c r="AB1097" s="437"/>
      <c r="AC1097" s="437"/>
      <c r="AD1097" s="437"/>
      <c r="AG1097" s="93">
        <f t="shared" si="243"/>
        <v>0</v>
      </c>
    </row>
    <row r="1098" spans="1:33" ht="15.05" customHeight="1">
      <c r="A1098" s="141"/>
      <c r="B1098" s="141"/>
      <c r="C1098" s="222" t="s">
        <v>156</v>
      </c>
      <c r="D1098" s="474" t="s">
        <v>319</v>
      </c>
      <c r="E1098" s="474"/>
      <c r="F1098" s="474"/>
      <c r="G1098" s="474"/>
      <c r="H1098" s="474"/>
      <c r="I1098" s="474"/>
      <c r="J1098" s="474"/>
      <c r="K1098" s="369" t="str">
        <f>IF(COUNTIF(S460:AD460,"na")=6,"X","")</f>
        <v/>
      </c>
      <c r="L1098" s="369"/>
      <c r="M1098" s="369"/>
      <c r="N1098" s="369"/>
      <c r="O1098" s="437"/>
      <c r="P1098" s="437"/>
      <c r="Q1098" s="437"/>
      <c r="R1098" s="437"/>
      <c r="S1098" s="437"/>
      <c r="T1098" s="437"/>
      <c r="U1098" s="437"/>
      <c r="V1098" s="437"/>
      <c r="W1098" s="437"/>
      <c r="X1098" s="437"/>
      <c r="Y1098" s="437"/>
      <c r="Z1098" s="437"/>
      <c r="AA1098" s="437"/>
      <c r="AB1098" s="437"/>
      <c r="AC1098" s="437"/>
      <c r="AD1098" s="437"/>
      <c r="AG1098" s="93">
        <f t="shared" si="243"/>
        <v>0</v>
      </c>
    </row>
    <row r="1099" spans="1:33" ht="15.05" customHeight="1">
      <c r="A1099" s="141"/>
      <c r="B1099" s="141"/>
      <c r="C1099" s="222" t="s">
        <v>323</v>
      </c>
      <c r="D1099" s="391" t="s">
        <v>320</v>
      </c>
      <c r="E1099" s="391"/>
      <c r="F1099" s="391"/>
      <c r="G1099" s="391"/>
      <c r="H1099" s="391"/>
      <c r="I1099" s="391"/>
      <c r="J1099" s="391"/>
      <c r="K1099" s="369" t="str">
        <f t="shared" si="242"/>
        <v/>
      </c>
      <c r="L1099" s="369"/>
      <c r="M1099" s="369"/>
      <c r="N1099" s="369"/>
      <c r="O1099" s="437"/>
      <c r="P1099" s="437"/>
      <c r="Q1099" s="437"/>
      <c r="R1099" s="437"/>
      <c r="S1099" s="437"/>
      <c r="T1099" s="437"/>
      <c r="U1099" s="437"/>
      <c r="V1099" s="437"/>
      <c r="W1099" s="437"/>
      <c r="X1099" s="437"/>
      <c r="Y1099" s="437"/>
      <c r="Z1099" s="437"/>
      <c r="AA1099" s="437"/>
      <c r="AB1099" s="437"/>
      <c r="AC1099" s="437"/>
      <c r="AD1099" s="437"/>
      <c r="AG1099" s="93">
        <f t="shared" si="243"/>
        <v>0</v>
      </c>
    </row>
    <row r="1100" spans="1:33" ht="15.05" customHeight="1">
      <c r="A1100" s="141"/>
      <c r="B1100" s="141"/>
      <c r="C1100" s="141"/>
      <c r="D1100" s="141"/>
      <c r="E1100" s="141"/>
      <c r="F1100" s="141"/>
      <c r="G1100" s="141"/>
      <c r="H1100" s="141"/>
      <c r="I1100" s="255"/>
      <c r="J1100" s="141"/>
      <c r="K1100" s="141"/>
      <c r="L1100" s="141"/>
      <c r="M1100" s="141"/>
      <c r="N1100" s="21" t="s">
        <v>109</v>
      </c>
      <c r="O1100" s="434">
        <f t="shared" ref="O1100" si="244">IF(AND(SUM(O1089:O1099)=0,COUNTIF(O1089:O1099,"NS")&gt;0),"NS",
IF(AND(SUM(O1089:O1099)=0,COUNTIF(O1089:O1099,0)&gt;0),0,
IF(AND(SUM(O1089:O1099)=0,COUNTIF(O1089:O1099,"NA")&gt;0),"NA",
SUM(O1089:O1099))))</f>
        <v>0</v>
      </c>
      <c r="P1100" s="435"/>
      <c r="Q1100" s="435"/>
      <c r="R1100" s="436"/>
      <c r="S1100" s="434">
        <f t="shared" ref="S1100" si="245">IF(AND(SUM(S1089:S1099)=0,COUNTIF(S1089:S1099,"NS")&gt;0),"NS",
IF(AND(SUM(S1089:S1099)=0,COUNTIF(S1089:S1099,0)&gt;0),0,
IF(AND(SUM(S1089:S1099)=0,COUNTIF(S1089:S1099,"NA")&gt;0),"NA",
SUM(S1089:S1099))))</f>
        <v>0</v>
      </c>
      <c r="T1100" s="435"/>
      <c r="U1100" s="435"/>
      <c r="V1100" s="436"/>
      <c r="W1100" s="434">
        <f t="shared" ref="W1100" si="246">IF(AND(SUM(W1089:W1099)=0,COUNTIF(W1089:W1099,"NS")&gt;0),"NS",
IF(AND(SUM(W1089:W1099)=0,COUNTIF(W1089:W1099,0)&gt;0),0,
IF(AND(SUM(W1089:W1099)=0,COUNTIF(W1089:W1099,"NA")&gt;0),"NA",
SUM(W1089:W1099))))</f>
        <v>0</v>
      </c>
      <c r="X1100" s="435"/>
      <c r="Y1100" s="435"/>
      <c r="Z1100" s="436"/>
      <c r="AA1100" s="434">
        <f t="shared" ref="AA1100" si="247">IF(AND(SUM(AA1089:AA1099)=0,COUNTIF(AA1089:AA1099,"NS")&gt;0),"NS",
IF(AND(SUM(AA1089:AA1099)=0,COUNTIF(AA1089:AA1099,0)&gt;0),0,
IF(AND(SUM(AA1089:AA1099)=0,COUNTIF(AA1089:AA1099,"NA")&gt;0),"NA",
SUM(AA1089:AA1099))))</f>
        <v>0</v>
      </c>
      <c r="AB1100" s="435"/>
      <c r="AC1100" s="435"/>
      <c r="AD1100" s="436"/>
      <c r="AG1100" s="111">
        <f>SUM(AG1089:AG1099)</f>
        <v>0</v>
      </c>
    </row>
    <row r="1101" spans="1:33" ht="15.05" customHeight="1">
      <c r="A1101" s="187"/>
      <c r="B1101" s="141"/>
      <c r="C1101" s="141"/>
      <c r="D1101" s="141"/>
      <c r="E1101" s="141"/>
      <c r="F1101" s="141"/>
      <c r="G1101" s="141"/>
      <c r="H1101" s="141"/>
      <c r="I1101" s="141"/>
      <c r="J1101" s="141"/>
      <c r="K1101" s="141"/>
      <c r="L1101" s="141"/>
      <c r="M1101" s="141"/>
      <c r="N1101" s="141"/>
      <c r="O1101" s="141"/>
      <c r="P1101" s="141"/>
      <c r="Q1101" s="141"/>
      <c r="R1101" s="141"/>
      <c r="S1101" s="141"/>
      <c r="T1101" s="141"/>
      <c r="U1101" s="141"/>
      <c r="V1101" s="141"/>
      <c r="W1101" s="141"/>
      <c r="X1101" s="141"/>
      <c r="Y1101" s="141"/>
      <c r="Z1101" s="141"/>
      <c r="AA1101" s="141"/>
      <c r="AB1101" s="141"/>
      <c r="AC1101" s="141"/>
      <c r="AD1101" s="141"/>
    </row>
    <row r="1102" spans="1:33" ht="24.05" customHeight="1">
      <c r="A1102" s="187"/>
      <c r="B1102" s="141"/>
      <c r="C1102" s="422" t="s">
        <v>187</v>
      </c>
      <c r="D1102" s="422"/>
      <c r="E1102" s="422"/>
      <c r="F1102" s="422"/>
      <c r="G1102" s="422"/>
      <c r="H1102" s="422"/>
      <c r="I1102" s="422"/>
      <c r="J1102" s="422"/>
      <c r="K1102" s="422"/>
      <c r="L1102" s="422"/>
      <c r="M1102" s="422"/>
      <c r="N1102" s="422"/>
      <c r="O1102" s="422"/>
      <c r="P1102" s="422"/>
      <c r="Q1102" s="422"/>
      <c r="R1102" s="422"/>
      <c r="S1102" s="422"/>
      <c r="T1102" s="422"/>
      <c r="U1102" s="422"/>
      <c r="V1102" s="422"/>
      <c r="W1102" s="422"/>
      <c r="X1102" s="422"/>
      <c r="Y1102" s="422"/>
      <c r="Z1102" s="422"/>
      <c r="AA1102" s="422"/>
      <c r="AB1102" s="422"/>
      <c r="AC1102" s="422"/>
      <c r="AD1102" s="422"/>
    </row>
    <row r="1103" spans="1:33" ht="60.05" customHeight="1">
      <c r="A1103" s="187"/>
      <c r="B1103" s="141"/>
      <c r="C1103" s="368"/>
      <c r="D1103" s="368"/>
      <c r="E1103" s="368"/>
      <c r="F1103" s="368"/>
      <c r="G1103" s="368"/>
      <c r="H1103" s="368"/>
      <c r="I1103" s="368"/>
      <c r="J1103" s="368"/>
      <c r="K1103" s="368"/>
      <c r="L1103" s="368"/>
      <c r="M1103" s="368"/>
      <c r="N1103" s="368"/>
      <c r="O1103" s="368"/>
      <c r="P1103" s="368"/>
      <c r="Q1103" s="368"/>
      <c r="R1103" s="368"/>
      <c r="S1103" s="368"/>
      <c r="T1103" s="368"/>
      <c r="U1103" s="368"/>
      <c r="V1103" s="368"/>
      <c r="W1103" s="368"/>
      <c r="X1103" s="368"/>
      <c r="Y1103" s="368"/>
      <c r="Z1103" s="368"/>
      <c r="AA1103" s="368"/>
      <c r="AB1103" s="368"/>
      <c r="AC1103" s="368"/>
      <c r="AD1103" s="368"/>
    </row>
    <row r="1104" spans="1:33" ht="15.05" customHeight="1">
      <c r="A1104" s="187"/>
      <c r="B1104" s="141"/>
      <c r="C1104" s="141"/>
      <c r="D1104" s="141"/>
      <c r="E1104" s="141"/>
      <c r="F1104" s="141"/>
      <c r="G1104" s="141"/>
      <c r="H1104" s="141"/>
      <c r="I1104" s="141"/>
      <c r="J1104" s="141"/>
      <c r="K1104" s="141"/>
      <c r="L1104" s="141"/>
      <c r="M1104" s="141"/>
      <c r="N1104" s="141"/>
      <c r="O1104" s="141"/>
      <c r="P1104" s="141"/>
      <c r="Q1104" s="141"/>
      <c r="R1104" s="141"/>
      <c r="S1104" s="141"/>
      <c r="T1104" s="141"/>
      <c r="U1104" s="141"/>
      <c r="V1104" s="141"/>
      <c r="W1104" s="141"/>
      <c r="X1104" s="141"/>
      <c r="Y1104" s="141"/>
      <c r="Z1104" s="141"/>
      <c r="AA1104" s="141"/>
      <c r="AB1104" s="141"/>
      <c r="AC1104" s="141"/>
      <c r="AD1104" s="141"/>
    </row>
    <row r="1105" spans="1:48" ht="15.05" customHeight="1">
      <c r="A1105" s="187"/>
      <c r="B1105" s="367" t="str">
        <f>IF(AG1100=0,"","Error: debe completar toda la información requerida.")</f>
        <v/>
      </c>
      <c r="C1105" s="367"/>
      <c r="D1105" s="367"/>
      <c r="E1105" s="367"/>
      <c r="F1105" s="367"/>
      <c r="G1105" s="367"/>
      <c r="H1105" s="367"/>
      <c r="I1105" s="367"/>
      <c r="J1105" s="367"/>
      <c r="K1105" s="367"/>
      <c r="L1105" s="367"/>
      <c r="M1105" s="367"/>
      <c r="N1105" s="367"/>
      <c r="O1105" s="367"/>
      <c r="P1105" s="367"/>
      <c r="Q1105" s="367"/>
      <c r="R1105" s="367"/>
      <c r="S1105" s="367"/>
      <c r="T1105" s="367"/>
      <c r="U1105" s="367"/>
      <c r="V1105" s="367"/>
      <c r="W1105" s="367"/>
      <c r="X1105" s="367"/>
      <c r="Y1105" s="367"/>
      <c r="Z1105" s="367"/>
      <c r="AA1105" s="367"/>
      <c r="AB1105" s="367"/>
      <c r="AC1105" s="367"/>
      <c r="AD1105" s="367"/>
    </row>
    <row r="1106" spans="1:48" ht="15.05" customHeight="1">
      <c r="A1106" s="187"/>
      <c r="B1106" s="141"/>
      <c r="C1106" s="141"/>
      <c r="D1106" s="141"/>
      <c r="E1106" s="141"/>
      <c r="F1106" s="141"/>
      <c r="G1106" s="141"/>
      <c r="H1106" s="141"/>
      <c r="I1106" s="141"/>
      <c r="J1106" s="141"/>
      <c r="K1106" s="141"/>
      <c r="L1106" s="141"/>
      <c r="M1106" s="141"/>
      <c r="N1106" s="141"/>
      <c r="O1106" s="141"/>
      <c r="P1106" s="141"/>
      <c r="Q1106" s="141"/>
      <c r="R1106" s="141"/>
      <c r="S1106" s="141"/>
      <c r="T1106" s="141"/>
      <c r="U1106" s="141"/>
      <c r="V1106" s="141"/>
      <c r="W1106" s="141"/>
      <c r="X1106" s="141"/>
      <c r="Y1106" s="141"/>
      <c r="Z1106" s="141"/>
      <c r="AA1106" s="141"/>
      <c r="AB1106" s="141"/>
      <c r="AC1106" s="141"/>
      <c r="AD1106" s="141"/>
    </row>
    <row r="1107" spans="1:48" ht="15.05" customHeight="1">
      <c r="A1107" s="187"/>
      <c r="B1107" s="141"/>
      <c r="C1107" s="141"/>
      <c r="D1107" s="141"/>
      <c r="E1107" s="141"/>
      <c r="F1107" s="141"/>
      <c r="G1107" s="141"/>
      <c r="H1107" s="141"/>
      <c r="I1107" s="141"/>
      <c r="J1107" s="141"/>
      <c r="K1107" s="141"/>
      <c r="L1107" s="141"/>
      <c r="M1107" s="141"/>
      <c r="N1107" s="141"/>
      <c r="O1107" s="141"/>
      <c r="P1107" s="141"/>
      <c r="Q1107" s="141"/>
      <c r="R1107" s="141"/>
      <c r="S1107" s="141"/>
      <c r="T1107" s="141"/>
      <c r="U1107" s="141"/>
      <c r="V1107" s="141"/>
      <c r="W1107" s="141"/>
      <c r="X1107" s="141"/>
      <c r="Y1107" s="141"/>
      <c r="Z1107" s="141"/>
      <c r="AA1107" s="141"/>
      <c r="AB1107" s="141"/>
      <c r="AC1107" s="141"/>
      <c r="AD1107" s="141"/>
    </row>
    <row r="1108" spans="1:48" ht="15.05" customHeight="1">
      <c r="A1108" s="187"/>
      <c r="B1108" s="141"/>
      <c r="C1108" s="141"/>
      <c r="D1108" s="141"/>
      <c r="E1108" s="141"/>
      <c r="F1108" s="141"/>
      <c r="G1108" s="141"/>
      <c r="H1108" s="141"/>
      <c r="I1108" s="141"/>
      <c r="J1108" s="141"/>
      <c r="K1108" s="141"/>
      <c r="L1108" s="141"/>
      <c r="M1108" s="141"/>
      <c r="N1108" s="141"/>
      <c r="O1108" s="141"/>
      <c r="P1108" s="141"/>
      <c r="Q1108" s="141"/>
      <c r="R1108" s="141"/>
      <c r="S1108" s="141"/>
      <c r="T1108" s="141"/>
      <c r="U1108" s="141"/>
      <c r="V1108" s="141"/>
      <c r="W1108" s="141"/>
      <c r="X1108" s="141"/>
      <c r="Y1108" s="141"/>
      <c r="Z1108" s="141"/>
      <c r="AA1108" s="141"/>
      <c r="AB1108" s="141"/>
      <c r="AC1108" s="141"/>
      <c r="AD1108" s="141"/>
    </row>
    <row r="1109" spans="1:48" ht="15.05" customHeight="1">
      <c r="A1109" s="187"/>
      <c r="B1109" s="141"/>
      <c r="C1109" s="141"/>
      <c r="D1109" s="141"/>
      <c r="E1109" s="141"/>
      <c r="F1109" s="141"/>
      <c r="G1109" s="141"/>
      <c r="H1109" s="141"/>
      <c r="I1109" s="141"/>
      <c r="J1109" s="141"/>
      <c r="K1109" s="141"/>
      <c r="L1109" s="141"/>
      <c r="M1109" s="141"/>
      <c r="N1109" s="141"/>
      <c r="O1109" s="141"/>
      <c r="P1109" s="141"/>
      <c r="Q1109" s="141"/>
      <c r="R1109" s="141"/>
      <c r="S1109" s="141"/>
      <c r="T1109" s="141"/>
      <c r="U1109" s="141"/>
      <c r="V1109" s="141"/>
      <c r="W1109" s="141"/>
      <c r="X1109" s="141"/>
      <c r="Y1109" s="141"/>
      <c r="Z1109" s="141"/>
      <c r="AA1109" s="141"/>
      <c r="AB1109" s="141"/>
      <c r="AC1109" s="141"/>
      <c r="AD1109" s="141"/>
    </row>
    <row r="1110" spans="1:48" ht="24.05" customHeight="1">
      <c r="A1110" s="238" t="s">
        <v>584</v>
      </c>
      <c r="B1110" s="419" t="s">
        <v>589</v>
      </c>
      <c r="C1110" s="419"/>
      <c r="D1110" s="419"/>
      <c r="E1110" s="419"/>
      <c r="F1110" s="419"/>
      <c r="G1110" s="419"/>
      <c r="H1110" s="419"/>
      <c r="I1110" s="419"/>
      <c r="J1110" s="419"/>
      <c r="K1110" s="419"/>
      <c r="L1110" s="419"/>
      <c r="M1110" s="419"/>
      <c r="N1110" s="419"/>
      <c r="O1110" s="419"/>
      <c r="P1110" s="419"/>
      <c r="Q1110" s="419"/>
      <c r="R1110" s="419"/>
      <c r="S1110" s="419"/>
      <c r="T1110" s="419"/>
      <c r="U1110" s="419"/>
      <c r="V1110" s="419"/>
      <c r="W1110" s="419"/>
      <c r="X1110" s="419"/>
      <c r="Y1110" s="419"/>
      <c r="Z1110" s="419"/>
      <c r="AA1110" s="419"/>
      <c r="AB1110" s="419"/>
      <c r="AC1110" s="419"/>
      <c r="AD1110" s="419"/>
    </row>
    <row r="1111" spans="1:48" ht="26.2" customHeight="1">
      <c r="A1111" s="187"/>
      <c r="B1111" s="141"/>
      <c r="C1111" s="389" t="s">
        <v>742</v>
      </c>
      <c r="D1111" s="389"/>
      <c r="E1111" s="389"/>
      <c r="F1111" s="389"/>
      <c r="G1111" s="389"/>
      <c r="H1111" s="389"/>
      <c r="I1111" s="389"/>
      <c r="J1111" s="389"/>
      <c r="K1111" s="389"/>
      <c r="L1111" s="389"/>
      <c r="M1111" s="389"/>
      <c r="N1111" s="389"/>
      <c r="O1111" s="389"/>
      <c r="P1111" s="389"/>
      <c r="Q1111" s="389"/>
      <c r="R1111" s="389"/>
      <c r="S1111" s="389"/>
      <c r="T1111" s="389"/>
      <c r="U1111" s="389"/>
      <c r="V1111" s="389"/>
      <c r="W1111" s="389"/>
      <c r="X1111" s="389"/>
      <c r="Y1111" s="389"/>
      <c r="Z1111" s="389"/>
      <c r="AA1111" s="389"/>
      <c r="AB1111" s="389"/>
      <c r="AC1111" s="389"/>
      <c r="AD1111" s="389"/>
    </row>
    <row r="1112" spans="1:48" ht="24.05" customHeight="1">
      <c r="A1112" s="187"/>
      <c r="B1112" s="141"/>
      <c r="C1112" s="422" t="s">
        <v>582</v>
      </c>
      <c r="D1112" s="421"/>
      <c r="E1112" s="421"/>
      <c r="F1112" s="421"/>
      <c r="G1112" s="421"/>
      <c r="H1112" s="421"/>
      <c r="I1112" s="421"/>
      <c r="J1112" s="421"/>
      <c r="K1112" s="421"/>
      <c r="L1112" s="421"/>
      <c r="M1112" s="421"/>
      <c r="N1112" s="421"/>
      <c r="O1112" s="421"/>
      <c r="P1112" s="421"/>
      <c r="Q1112" s="421"/>
      <c r="R1112" s="421"/>
      <c r="S1112" s="421"/>
      <c r="T1112" s="421"/>
      <c r="U1112" s="421"/>
      <c r="V1112" s="421"/>
      <c r="W1112" s="421"/>
      <c r="X1112" s="421"/>
      <c r="Y1112" s="421"/>
      <c r="Z1112" s="421"/>
      <c r="AA1112" s="421"/>
      <c r="AB1112" s="421"/>
      <c r="AC1112" s="421"/>
      <c r="AD1112" s="421"/>
    </row>
    <row r="1113" spans="1:48" ht="36" customHeight="1">
      <c r="A1113" s="187"/>
      <c r="B1113" s="141"/>
      <c r="C1113" s="422" t="s">
        <v>833</v>
      </c>
      <c r="D1113" s="421"/>
      <c r="E1113" s="421"/>
      <c r="F1113" s="421"/>
      <c r="G1113" s="421"/>
      <c r="H1113" s="421"/>
      <c r="I1113" s="421"/>
      <c r="J1113" s="421"/>
      <c r="K1113" s="421"/>
      <c r="L1113" s="421"/>
      <c r="M1113" s="421"/>
      <c r="N1113" s="421"/>
      <c r="O1113" s="421"/>
      <c r="P1113" s="421"/>
      <c r="Q1113" s="421"/>
      <c r="R1113" s="421"/>
      <c r="S1113" s="421"/>
      <c r="T1113" s="421"/>
      <c r="U1113" s="421"/>
      <c r="V1113" s="421"/>
      <c r="W1113" s="421"/>
      <c r="X1113" s="421"/>
      <c r="Y1113" s="421"/>
      <c r="Z1113" s="421"/>
      <c r="AA1113" s="421"/>
      <c r="AB1113" s="421"/>
      <c r="AC1113" s="421"/>
      <c r="AD1113" s="421"/>
    </row>
    <row r="1114" spans="1:48" ht="36" customHeight="1">
      <c r="A1114" s="187"/>
      <c r="B1114" s="141"/>
      <c r="C1114" s="422" t="s">
        <v>834</v>
      </c>
      <c r="D1114" s="421"/>
      <c r="E1114" s="421"/>
      <c r="F1114" s="421"/>
      <c r="G1114" s="421"/>
      <c r="H1114" s="421"/>
      <c r="I1114" s="421"/>
      <c r="J1114" s="421"/>
      <c r="K1114" s="421"/>
      <c r="L1114" s="421"/>
      <c r="M1114" s="421"/>
      <c r="N1114" s="421"/>
      <c r="O1114" s="421"/>
      <c r="P1114" s="421"/>
      <c r="Q1114" s="421"/>
      <c r="R1114" s="421"/>
      <c r="S1114" s="421"/>
      <c r="T1114" s="421"/>
      <c r="U1114" s="421"/>
      <c r="V1114" s="421"/>
      <c r="W1114" s="421"/>
      <c r="X1114" s="421"/>
      <c r="Y1114" s="421"/>
      <c r="Z1114" s="421"/>
      <c r="AA1114" s="421"/>
      <c r="AB1114" s="421"/>
      <c r="AC1114" s="421"/>
      <c r="AD1114" s="421"/>
    </row>
    <row r="1115" spans="1:48" ht="36" customHeight="1">
      <c r="A1115" s="187"/>
      <c r="B1115" s="141"/>
      <c r="C1115" s="422" t="s">
        <v>835</v>
      </c>
      <c r="D1115" s="421"/>
      <c r="E1115" s="421"/>
      <c r="F1115" s="421"/>
      <c r="G1115" s="421"/>
      <c r="H1115" s="421"/>
      <c r="I1115" s="421"/>
      <c r="J1115" s="421"/>
      <c r="K1115" s="421"/>
      <c r="L1115" s="421"/>
      <c r="M1115" s="421"/>
      <c r="N1115" s="421"/>
      <c r="O1115" s="421"/>
      <c r="P1115" s="421"/>
      <c r="Q1115" s="421"/>
      <c r="R1115" s="421"/>
      <c r="S1115" s="421"/>
      <c r="T1115" s="421"/>
      <c r="U1115" s="421"/>
      <c r="V1115" s="421"/>
      <c r="W1115" s="421"/>
      <c r="X1115" s="421"/>
      <c r="Y1115" s="421"/>
      <c r="Z1115" s="421"/>
      <c r="AA1115" s="421"/>
      <c r="AB1115" s="421"/>
      <c r="AC1115" s="421"/>
      <c r="AD1115" s="421"/>
    </row>
    <row r="1116" spans="1:48" ht="36" customHeight="1">
      <c r="A1116" s="187"/>
      <c r="B1116" s="141"/>
      <c r="C1116" s="422" t="s">
        <v>836</v>
      </c>
      <c r="D1116" s="421"/>
      <c r="E1116" s="421"/>
      <c r="F1116" s="421"/>
      <c r="G1116" s="421"/>
      <c r="H1116" s="421"/>
      <c r="I1116" s="421"/>
      <c r="J1116" s="421"/>
      <c r="K1116" s="421"/>
      <c r="L1116" s="421"/>
      <c r="M1116" s="421"/>
      <c r="N1116" s="421"/>
      <c r="O1116" s="421"/>
      <c r="P1116" s="421"/>
      <c r="Q1116" s="421"/>
      <c r="R1116" s="421"/>
      <c r="S1116" s="421"/>
      <c r="T1116" s="421"/>
      <c r="U1116" s="421"/>
      <c r="V1116" s="421"/>
      <c r="W1116" s="421"/>
      <c r="X1116" s="421"/>
      <c r="Y1116" s="421"/>
      <c r="Z1116" s="421"/>
      <c r="AA1116" s="421"/>
      <c r="AB1116" s="421"/>
      <c r="AC1116" s="421"/>
      <c r="AD1116" s="421"/>
    </row>
    <row r="1117" spans="1:48" ht="15.05" customHeight="1">
      <c r="A1117" s="187"/>
      <c r="B1117" s="141"/>
      <c r="C1117" s="141"/>
      <c r="D1117" s="141"/>
      <c r="E1117" s="141"/>
      <c r="F1117" s="141"/>
      <c r="G1117" s="141"/>
      <c r="H1117" s="141"/>
      <c r="I1117" s="141"/>
      <c r="J1117" s="141"/>
      <c r="K1117" s="141"/>
      <c r="L1117" s="141"/>
      <c r="M1117" s="141"/>
      <c r="N1117" s="141"/>
      <c r="O1117" s="141"/>
      <c r="P1117" s="141"/>
      <c r="Q1117" s="141"/>
      <c r="R1117" s="141"/>
      <c r="S1117" s="141"/>
      <c r="T1117" s="141"/>
      <c r="U1117" s="141"/>
      <c r="V1117" s="141"/>
      <c r="W1117" s="141"/>
      <c r="X1117" s="141"/>
      <c r="Y1117" s="141"/>
      <c r="Z1117" s="141"/>
      <c r="AA1117" s="141"/>
      <c r="AB1117" s="141"/>
      <c r="AC1117" s="141"/>
      <c r="AD1117" s="141"/>
    </row>
    <row r="1118" spans="1:48" ht="15.05" customHeight="1">
      <c r="A1118" s="187"/>
      <c r="B1118" s="141"/>
      <c r="C1118" s="252" t="s">
        <v>580</v>
      </c>
      <c r="D1118" s="141"/>
      <c r="E1118" s="141"/>
      <c r="F1118" s="141"/>
      <c r="G1118" s="141"/>
      <c r="H1118" s="141"/>
      <c r="I1118" s="141"/>
      <c r="J1118" s="141"/>
      <c r="K1118" s="141"/>
      <c r="L1118" s="141"/>
      <c r="M1118" s="141"/>
      <c r="N1118" s="141"/>
      <c r="O1118" s="141"/>
      <c r="P1118" s="141"/>
      <c r="Q1118" s="141"/>
      <c r="R1118" s="141"/>
      <c r="S1118" s="141"/>
      <c r="T1118" s="141"/>
      <c r="U1118" s="141"/>
      <c r="V1118" s="141"/>
      <c r="W1118" s="141"/>
      <c r="X1118" s="141"/>
      <c r="Y1118" s="141"/>
      <c r="Z1118" s="141"/>
      <c r="AA1118" s="141"/>
      <c r="AB1118" s="141"/>
      <c r="AC1118" s="141"/>
      <c r="AD1118" s="141"/>
    </row>
    <row r="1119" spans="1:48" ht="15.05" customHeight="1">
      <c r="A1119" s="187"/>
      <c r="B1119" s="141"/>
      <c r="C1119" s="141"/>
      <c r="D1119" s="141"/>
      <c r="E1119" s="141"/>
      <c r="F1119" s="141"/>
      <c r="G1119" s="141"/>
      <c r="H1119" s="141"/>
      <c r="I1119" s="141"/>
      <c r="J1119" s="141"/>
      <c r="K1119" s="141"/>
      <c r="L1119" s="141"/>
      <c r="M1119" s="141"/>
      <c r="N1119" s="141"/>
      <c r="O1119" s="141"/>
      <c r="P1119" s="141"/>
      <c r="Q1119" s="141"/>
      <c r="R1119" s="141"/>
      <c r="S1119" s="141"/>
      <c r="T1119" s="141"/>
      <c r="U1119" s="141"/>
      <c r="V1119" s="141"/>
      <c r="W1119" s="141"/>
      <c r="X1119" s="141"/>
      <c r="Y1119" s="141"/>
      <c r="Z1119" s="141"/>
      <c r="AA1119" s="141"/>
      <c r="AB1119" s="141"/>
      <c r="AC1119" s="141"/>
      <c r="AD1119" s="141"/>
      <c r="AG1119" s="91" t="s">
        <v>936</v>
      </c>
      <c r="AH1119" s="92" t="s">
        <v>937</v>
      </c>
      <c r="AI1119" s="92" t="s">
        <v>938</v>
      </c>
    </row>
    <row r="1120" spans="1:48" ht="24.05" customHeight="1">
      <c r="A1120" s="187"/>
      <c r="B1120" s="141"/>
      <c r="C1120" s="395" t="s">
        <v>557</v>
      </c>
      <c r="D1120" s="395"/>
      <c r="E1120" s="395"/>
      <c r="F1120" s="395"/>
      <c r="G1120" s="450" t="s">
        <v>590</v>
      </c>
      <c r="H1120" s="451"/>
      <c r="I1120" s="451"/>
      <c r="J1120" s="451"/>
      <c r="K1120" s="451"/>
      <c r="L1120" s="451"/>
      <c r="M1120" s="451"/>
      <c r="N1120" s="451"/>
      <c r="O1120" s="451"/>
      <c r="P1120" s="451"/>
      <c r="Q1120" s="451"/>
      <c r="R1120" s="452"/>
      <c r="S1120" s="450" t="s">
        <v>591</v>
      </c>
      <c r="T1120" s="451"/>
      <c r="U1120" s="451"/>
      <c r="V1120" s="451"/>
      <c r="W1120" s="451"/>
      <c r="X1120" s="451"/>
      <c r="Y1120" s="451"/>
      <c r="Z1120" s="451"/>
      <c r="AA1120" s="451"/>
      <c r="AB1120" s="451"/>
      <c r="AC1120" s="451"/>
      <c r="AD1120" s="452"/>
      <c r="AG1120" s="91">
        <f>COUNTBLANK(G1122:AD1181)</f>
        <v>1440</v>
      </c>
      <c r="AH1120" s="92">
        <v>1440</v>
      </c>
      <c r="AI1120" s="92">
        <v>0</v>
      </c>
      <c r="AU1120" s="256" t="s">
        <v>567</v>
      </c>
      <c r="AV1120" s="257" t="s">
        <v>459</v>
      </c>
    </row>
    <row r="1121" spans="1:70" ht="119.95" customHeight="1">
      <c r="A1121" s="187"/>
      <c r="B1121" s="141"/>
      <c r="C1121" s="395"/>
      <c r="D1121" s="395"/>
      <c r="E1121" s="395"/>
      <c r="F1121" s="395"/>
      <c r="G1121" s="258" t="s">
        <v>101</v>
      </c>
      <c r="H1121" s="259" t="s">
        <v>175</v>
      </c>
      <c r="I1121" s="259" t="s">
        <v>176</v>
      </c>
      <c r="J1121" s="259" t="s">
        <v>177</v>
      </c>
      <c r="K1121" s="259" t="s">
        <v>178</v>
      </c>
      <c r="L1121" s="259" t="s">
        <v>365</v>
      </c>
      <c r="M1121" s="259" t="s">
        <v>179</v>
      </c>
      <c r="N1121" s="259" t="s">
        <v>180</v>
      </c>
      <c r="O1121" s="259" t="s">
        <v>181</v>
      </c>
      <c r="P1121" s="259" t="s">
        <v>318</v>
      </c>
      <c r="Q1121" s="259" t="s">
        <v>319</v>
      </c>
      <c r="R1121" s="259" t="s">
        <v>320</v>
      </c>
      <c r="S1121" s="260" t="s">
        <v>101</v>
      </c>
      <c r="T1121" s="259" t="s">
        <v>175</v>
      </c>
      <c r="U1121" s="259" t="s">
        <v>176</v>
      </c>
      <c r="V1121" s="259" t="s">
        <v>177</v>
      </c>
      <c r="W1121" s="259" t="s">
        <v>178</v>
      </c>
      <c r="X1121" s="259" t="s">
        <v>365</v>
      </c>
      <c r="Y1121" s="259" t="s">
        <v>179</v>
      </c>
      <c r="Z1121" s="259" t="s">
        <v>180</v>
      </c>
      <c r="AA1121" s="259" t="s">
        <v>181</v>
      </c>
      <c r="AB1121" s="259" t="s">
        <v>318</v>
      </c>
      <c r="AC1121" s="259" t="s">
        <v>319</v>
      </c>
      <c r="AD1121" s="197" t="s">
        <v>320</v>
      </c>
      <c r="AG1121" s="96" t="s">
        <v>941</v>
      </c>
      <c r="AH1121" s="97" t="s">
        <v>945</v>
      </c>
      <c r="AI1121" s="97" t="s">
        <v>946</v>
      </c>
      <c r="AJ1121" s="97" t="s">
        <v>947</v>
      </c>
      <c r="AL1121" s="110" t="s">
        <v>951</v>
      </c>
      <c r="AN1121" s="96" t="s">
        <v>941</v>
      </c>
      <c r="AO1121" s="97" t="s">
        <v>945</v>
      </c>
      <c r="AP1121" s="97" t="s">
        <v>946</v>
      </c>
      <c r="AQ1121" s="97" t="s">
        <v>947</v>
      </c>
      <c r="AT1121" s="93" t="s">
        <v>962</v>
      </c>
      <c r="AU1121" s="259" t="s">
        <v>175</v>
      </c>
      <c r="AV1121" s="259" t="s">
        <v>176</v>
      </c>
      <c r="AW1121" s="259" t="s">
        <v>177</v>
      </c>
      <c r="AX1121" s="259" t="s">
        <v>178</v>
      </c>
      <c r="AY1121" s="259" t="s">
        <v>365</v>
      </c>
      <c r="AZ1121" s="259" t="s">
        <v>179</v>
      </c>
      <c r="BA1121" s="259" t="s">
        <v>180</v>
      </c>
      <c r="BB1121" s="259" t="s">
        <v>181</v>
      </c>
      <c r="BC1121" s="259" t="s">
        <v>318</v>
      </c>
      <c r="BD1121" s="259" t="s">
        <v>319</v>
      </c>
      <c r="BE1121" s="259" t="s">
        <v>320</v>
      </c>
      <c r="BF1121" s="260" t="s">
        <v>101</v>
      </c>
      <c r="BG1121" s="259" t="s">
        <v>175</v>
      </c>
      <c r="BH1121" s="259" t="s">
        <v>176</v>
      </c>
      <c r="BI1121" s="259" t="s">
        <v>177</v>
      </c>
      <c r="BJ1121" s="259" t="s">
        <v>178</v>
      </c>
      <c r="BK1121" s="259" t="s">
        <v>365</v>
      </c>
      <c r="BL1121" s="259" t="s">
        <v>179</v>
      </c>
      <c r="BM1121" s="259" t="s">
        <v>180</v>
      </c>
      <c r="BN1121" s="259" t="s">
        <v>181</v>
      </c>
      <c r="BO1121" s="259" t="s">
        <v>318</v>
      </c>
      <c r="BP1121" s="259" t="s">
        <v>319</v>
      </c>
      <c r="BQ1121" s="197" t="s">
        <v>320</v>
      </c>
    </row>
    <row r="1122" spans="1:70" ht="15.05" customHeight="1">
      <c r="A1122" s="187"/>
      <c r="B1122" s="141"/>
      <c r="C1122" s="165" t="s">
        <v>105</v>
      </c>
      <c r="D1122" s="443" t="str">
        <f>IF(D64="","",D64)</f>
        <v/>
      </c>
      <c r="E1122" s="444"/>
      <c r="F1122" s="445"/>
      <c r="G1122" s="272"/>
      <c r="H1122" s="272"/>
      <c r="I1122" s="272"/>
      <c r="J1122" s="272"/>
      <c r="K1122" s="275"/>
      <c r="L1122" s="276"/>
      <c r="M1122" s="276"/>
      <c r="N1122" s="276"/>
      <c r="O1122" s="276"/>
      <c r="P1122" s="276"/>
      <c r="Q1122" s="276"/>
      <c r="R1122" s="276"/>
      <c r="S1122" s="276"/>
      <c r="T1122" s="276"/>
      <c r="U1122" s="276"/>
      <c r="V1122" s="271"/>
      <c r="W1122" s="275"/>
      <c r="X1122" s="275"/>
      <c r="Y1122" s="275"/>
      <c r="Z1122" s="275"/>
      <c r="AA1122" s="275"/>
      <c r="AB1122" s="275"/>
      <c r="AC1122" s="275"/>
      <c r="AD1122" s="275"/>
      <c r="AG1122" s="98">
        <f>G1122</f>
        <v>0</v>
      </c>
      <c r="AH1122" s="99">
        <f>IF(AND(COUNTA(H1122:R1122)&lt;&gt;0,COUNTIF(H1122:R1122,"NA")=COUNTA($H$1121:$R$1121)),"NA",SUM(H1122:R1122))</f>
        <v>0</v>
      </c>
      <c r="AI1122" s="99">
        <f>COUNTIF(H1122:R1122, "NS")</f>
        <v>0</v>
      </c>
      <c r="AJ1122" s="100">
        <f>IF($AG$1120=$AH$1120, 0, IF(OR(AND(AG1122 =0, AI1122 &gt;0), AND(AG1122 ="NS", AH1122&gt;0), AND(AG1122 ="NS", AH1122 =0, AI1122=0), AND(AG1122="NA", AH1122&lt;&gt;"NA") ), 1, IF(OR(AND(AI1122&gt;=2, AH1122&lt;AG1122), AND(AG1122="NS", AH1122=0, AI1122&gt;0), AH1122=AG1122 ), 0, 1)))</f>
        <v>0</v>
      </c>
      <c r="AL1122" s="93">
        <f>IF($AG$1120=$AH$1120,0,IF(OR(AND(D1122&lt;&gt;"",COUNTA(G1122:AD1122)&lt;&gt;COUNTA($G$1121:$AD$1121)),AND(D1122="",COUNTA(G1122:AD1122)&gt;0)),1,0))</f>
        <v>0</v>
      </c>
      <c r="AN1122" s="98">
        <f>S1122</f>
        <v>0</v>
      </c>
      <c r="AO1122" s="99">
        <f>IF(AND(COUNTA(T1122:AD1122)&lt;&gt;0,COUNTIF(T1122:AD1122,"NA")=COUNTA($T$1121:$AD$1121)),"NA",SUM(T1122:AD1122))</f>
        <v>0</v>
      </c>
      <c r="AP1122" s="99">
        <f>COUNTIF(T1122:AD1122, "NS")</f>
        <v>0</v>
      </c>
      <c r="AQ1122" s="100">
        <f>IF($AG$1120=$AH$1120, 0, IF(OR(AND(AN1122 =0, AP1122 &gt;0), AND(AN1122 ="NS", AO1122&gt;0), AND(AN1122 ="NS", AO1122 =0, AP1122=0), AND(AN1122="NA", AO1122&lt;&gt;"NA") ), 1, IF(OR(AND(AP1122&gt;=2, AO1122&lt;AN1122), AND(AN1122="NS", AO1122=0, AP1122&gt;0), AO1122=AN1122 ), 0, 1)))</f>
        <v>0</v>
      </c>
      <c r="AT1122" s="105"/>
    </row>
    <row r="1123" spans="1:70" ht="15.05" customHeight="1">
      <c r="A1123" s="187"/>
      <c r="B1123" s="141"/>
      <c r="C1123" s="165" t="s">
        <v>107</v>
      </c>
      <c r="D1123" s="443" t="str">
        <f t="shared" ref="D1123:D1181" si="248">IF(D65="","",D65)</f>
        <v/>
      </c>
      <c r="E1123" s="444"/>
      <c r="F1123" s="445"/>
      <c r="G1123" s="272"/>
      <c r="H1123" s="272"/>
      <c r="I1123" s="272"/>
      <c r="J1123" s="272"/>
      <c r="K1123" s="275"/>
      <c r="L1123" s="276"/>
      <c r="M1123" s="276"/>
      <c r="N1123" s="276"/>
      <c r="O1123" s="276"/>
      <c r="P1123" s="276"/>
      <c r="Q1123" s="276"/>
      <c r="R1123" s="276"/>
      <c r="S1123" s="276"/>
      <c r="T1123" s="276"/>
      <c r="U1123" s="276"/>
      <c r="V1123" s="271"/>
      <c r="W1123" s="275"/>
      <c r="X1123" s="275"/>
      <c r="Y1123" s="275"/>
      <c r="Z1123" s="275"/>
      <c r="AA1123" s="275"/>
      <c r="AB1123" s="275"/>
      <c r="AC1123" s="275"/>
      <c r="AD1123" s="275"/>
      <c r="AG1123" s="98">
        <f t="shared" ref="AG1123:AG1181" si="249">G1123</f>
        <v>0</v>
      </c>
      <c r="AH1123" s="99">
        <f t="shared" ref="AH1123:AH1181" si="250">IF(AND(COUNTA(H1123:R1123)&lt;&gt;0,COUNTIF(H1123:R1123,"NA")=COUNTA($H$1121:$R$1121)),"NA",SUM(H1123:R1123))</f>
        <v>0</v>
      </c>
      <c r="AI1123" s="99">
        <f t="shared" ref="AI1123:AI1181" si="251">COUNTIF(H1123:R1123, "NS")</f>
        <v>0</v>
      </c>
      <c r="AJ1123" s="100">
        <f t="shared" ref="AJ1123:AJ1181" si="252">IF($AG$1120=$AH$1120, 0, IF(OR(AND(AG1123 =0, AI1123 &gt;0), AND(AG1123 ="NS", AH1123&gt;0), AND(AG1123 ="NS", AH1123 =0, AI1123=0), AND(AG1123="NA", AH1123&lt;&gt;"NA") ), 1, IF(OR(AND(AI1123&gt;=2, AH1123&lt;AG1123), AND(AG1123="NS", AH1123=0, AI1123&gt;0), AH1123=AG1123 ), 0, 1)))</f>
        <v>0</v>
      </c>
      <c r="AL1123" s="93">
        <f t="shared" ref="AL1123:AL1181" si="253">IF($AG$1120=$AH$1120,0,IF(OR(AND(D1123&lt;&gt;"",COUNTA(G1123:AD1123)&lt;&gt;COUNTA($G$1121:$AD$1121)),AND(D1123="",COUNTA(G1123:AD1123)&gt;0)),1,0))</f>
        <v>0</v>
      </c>
      <c r="AN1123" s="98">
        <f t="shared" ref="AN1123:AN1181" si="254">S1123</f>
        <v>0</v>
      </c>
      <c r="AO1123" s="99">
        <f t="shared" ref="AO1123:AO1181" si="255">IF(AND(COUNTA(T1123:AD1123)&lt;&gt;0,COUNTIF(T1123:AD1123,"NA")=COUNTA($T$1121:$AD$1121)),"NA",SUM(T1123:AD1123))</f>
        <v>0</v>
      </c>
      <c r="AP1123" s="99">
        <f t="shared" ref="AP1123:AP1181" si="256">COUNTIF(T1123:AD1123, "NS")</f>
        <v>0</v>
      </c>
      <c r="AQ1123" s="100">
        <f t="shared" ref="AQ1123:AQ1181" si="257">IF($AG$1120=$AH$1120, 0, IF(OR(AND(AN1123 =0, AP1123 &gt;0), AND(AN1123 ="NS", AO1123&gt;0), AND(AN1123 ="NS", AO1123 =0, AP1123=0), AND(AN1123="NA", AO1123&lt;&gt;"NA") ), 1, IF(OR(AND(AP1123&gt;=2, AO1123&lt;AN1123), AND(AN1123="NS", AO1123=0, AP1123&gt;0), AO1123=AN1123 ), 0, 1)))</f>
        <v>0</v>
      </c>
      <c r="AT1123" s="117" t="s">
        <v>941</v>
      </c>
      <c r="AU1123" s="98">
        <f>IF(AND(S1067="",K1067="X"),"NA",S1067)</f>
        <v>0</v>
      </c>
      <c r="AV1123" s="98">
        <f>IF(AND(S1068="",K1068="X"),"NA",S1068)</f>
        <v>0</v>
      </c>
      <c r="AW1123" s="98">
        <f>IF(AND(S1069="",K1069="X"),"NA",S1069)</f>
        <v>0</v>
      </c>
      <c r="AX1123" s="98">
        <f>IF(AND(S1070="",K1070="X"),"NA",S1070)</f>
        <v>0</v>
      </c>
      <c r="AY1123" s="98">
        <f>IF(AND(S1071="",K1071="X"),"NA",S1071)</f>
        <v>0</v>
      </c>
      <c r="AZ1123" s="98">
        <f>IF(AND(S1072="",K1072="X"),"NA",S1072)</f>
        <v>0</v>
      </c>
      <c r="BA1123" s="98">
        <f>IF(AND(S1073="",K1073="X"),"NA",S1073)</f>
        <v>0</v>
      </c>
      <c r="BB1123" s="98">
        <f>IF(AND(S1074="",K1074="X"),"NA",S1074)</f>
        <v>0</v>
      </c>
      <c r="BC1123" s="98">
        <f>IF(AND(S1075="",K1075="X"),"NA",S1075)</f>
        <v>0</v>
      </c>
      <c r="BD1123" s="98">
        <f>IF(AND(S1076="",K1076="X"),"NA",S1076)</f>
        <v>0</v>
      </c>
      <c r="BE1123" s="98">
        <f>IF(AND(S1077="",K1077="X"),"NA",S1077)</f>
        <v>0</v>
      </c>
      <c r="BF1123" s="98">
        <v>0</v>
      </c>
      <c r="BG1123" s="93">
        <f>IF(AND(S1089="",K1089="X"),"NA",S1089)</f>
        <v>0</v>
      </c>
      <c r="BH1123" s="93">
        <f>IF(AND(S1090="",K1090="X"),"NA",S1090)</f>
        <v>0</v>
      </c>
      <c r="BI1123" s="93">
        <f>IF(AND(S1091="",K1091="X"),"NA",S1091)</f>
        <v>0</v>
      </c>
      <c r="BJ1123" s="93">
        <f>IF(AND(S1092="",K1092="X"),"NA",S1092)</f>
        <v>0</v>
      </c>
      <c r="BK1123" s="93">
        <f>IF(AND(S1093="",K1093="X"),"NA",S1093)</f>
        <v>0</v>
      </c>
      <c r="BL1123" s="93">
        <f>IF(AND(S1094="",K1094="X"),"NA",S1094)</f>
        <v>0</v>
      </c>
      <c r="BM1123" s="93">
        <f>IF(AND(S1095="",K1095="X"),"NA",S1095)</f>
        <v>0</v>
      </c>
      <c r="BN1123" s="93">
        <f>IF(AND(S1096="",K1096="X"),"NA",S1096)</f>
        <v>0</v>
      </c>
      <c r="BO1123" s="93">
        <f>IF(AND(S1097="",K1097="X"),"NA",S1097)</f>
        <v>0</v>
      </c>
      <c r="BP1123" s="93">
        <f>IF(AND(S1098="",K1098="X"),"NA",S1098)</f>
        <v>0</v>
      </c>
      <c r="BQ1123" s="93">
        <f>IF(AND(S1099="",K1099="X"),"NA",S1099)</f>
        <v>0</v>
      </c>
    </row>
    <row r="1124" spans="1:70" ht="15.05" customHeight="1">
      <c r="A1124" s="187"/>
      <c r="B1124" s="141"/>
      <c r="C1124" s="165" t="s">
        <v>115</v>
      </c>
      <c r="D1124" s="443" t="str">
        <f t="shared" si="248"/>
        <v/>
      </c>
      <c r="E1124" s="444"/>
      <c r="F1124" s="445"/>
      <c r="G1124" s="272"/>
      <c r="H1124" s="272"/>
      <c r="I1124" s="272"/>
      <c r="J1124" s="272"/>
      <c r="K1124" s="275"/>
      <c r="L1124" s="276"/>
      <c r="M1124" s="276"/>
      <c r="N1124" s="276"/>
      <c r="O1124" s="276"/>
      <c r="P1124" s="276"/>
      <c r="Q1124" s="276"/>
      <c r="R1124" s="276"/>
      <c r="S1124" s="276"/>
      <c r="T1124" s="276"/>
      <c r="U1124" s="276"/>
      <c r="V1124" s="271"/>
      <c r="W1124" s="275"/>
      <c r="X1124" s="275"/>
      <c r="Y1124" s="275"/>
      <c r="Z1124" s="275"/>
      <c r="AA1124" s="275"/>
      <c r="AB1124" s="275"/>
      <c r="AC1124" s="275"/>
      <c r="AD1124" s="275"/>
      <c r="AG1124" s="98">
        <f t="shared" si="249"/>
        <v>0</v>
      </c>
      <c r="AH1124" s="99">
        <f t="shared" si="250"/>
        <v>0</v>
      </c>
      <c r="AI1124" s="99">
        <f t="shared" si="251"/>
        <v>0</v>
      </c>
      <c r="AJ1124" s="100">
        <f t="shared" si="252"/>
        <v>0</v>
      </c>
      <c r="AL1124" s="93">
        <f t="shared" si="253"/>
        <v>0</v>
      </c>
      <c r="AN1124" s="98">
        <f t="shared" si="254"/>
        <v>0</v>
      </c>
      <c r="AO1124" s="99">
        <f t="shared" si="255"/>
        <v>0</v>
      </c>
      <c r="AP1124" s="99">
        <f t="shared" si="256"/>
        <v>0</v>
      </c>
      <c r="AQ1124" s="100">
        <f t="shared" si="257"/>
        <v>0</v>
      </c>
      <c r="AT1124" s="93" t="s">
        <v>949</v>
      </c>
      <c r="AU1124" s="99">
        <f t="shared" ref="AU1124:BQ1124" si="258">IF(AND(COUNTA(H1122:H1181)&lt;&gt;0,COUNTIF(H1122:H1181,"NA")=COUNTA(H1122:H1181)),"NA",SUM(H1122:H1181))</f>
        <v>0</v>
      </c>
      <c r="AV1124" s="99">
        <f t="shared" si="258"/>
        <v>0</v>
      </c>
      <c r="AW1124" s="99">
        <f t="shared" si="258"/>
        <v>0</v>
      </c>
      <c r="AX1124" s="99">
        <f t="shared" si="258"/>
        <v>0</v>
      </c>
      <c r="AY1124" s="99">
        <f t="shared" si="258"/>
        <v>0</v>
      </c>
      <c r="AZ1124" s="99">
        <f t="shared" si="258"/>
        <v>0</v>
      </c>
      <c r="BA1124" s="99">
        <f t="shared" si="258"/>
        <v>0</v>
      </c>
      <c r="BB1124" s="99">
        <f t="shared" si="258"/>
        <v>0</v>
      </c>
      <c r="BC1124" s="99">
        <f t="shared" si="258"/>
        <v>0</v>
      </c>
      <c r="BD1124" s="99">
        <f t="shared" si="258"/>
        <v>0</v>
      </c>
      <c r="BE1124" s="99">
        <f t="shared" si="258"/>
        <v>0</v>
      </c>
      <c r="BF1124" s="99">
        <v>0</v>
      </c>
      <c r="BG1124" s="99">
        <f t="shared" si="258"/>
        <v>0</v>
      </c>
      <c r="BH1124" s="99">
        <f t="shared" si="258"/>
        <v>0</v>
      </c>
      <c r="BI1124" s="99">
        <f t="shared" si="258"/>
        <v>0</v>
      </c>
      <c r="BJ1124" s="99">
        <f t="shared" si="258"/>
        <v>0</v>
      </c>
      <c r="BK1124" s="99">
        <f t="shared" si="258"/>
        <v>0</v>
      </c>
      <c r="BL1124" s="99">
        <f t="shared" si="258"/>
        <v>0</v>
      </c>
      <c r="BM1124" s="99">
        <f t="shared" si="258"/>
        <v>0</v>
      </c>
      <c r="BN1124" s="99">
        <f t="shared" si="258"/>
        <v>0</v>
      </c>
      <c r="BO1124" s="99">
        <f t="shared" si="258"/>
        <v>0</v>
      </c>
      <c r="BP1124" s="99">
        <f t="shared" si="258"/>
        <v>0</v>
      </c>
      <c r="BQ1124" s="99">
        <f t="shared" si="258"/>
        <v>0</v>
      </c>
    </row>
    <row r="1125" spans="1:70" ht="15.05" customHeight="1">
      <c r="A1125" s="187"/>
      <c r="B1125" s="141"/>
      <c r="C1125" s="165" t="s">
        <v>117</v>
      </c>
      <c r="D1125" s="443" t="str">
        <f t="shared" si="248"/>
        <v/>
      </c>
      <c r="E1125" s="444"/>
      <c r="F1125" s="445"/>
      <c r="G1125" s="272"/>
      <c r="H1125" s="272"/>
      <c r="I1125" s="272"/>
      <c r="J1125" s="272"/>
      <c r="K1125" s="275"/>
      <c r="L1125" s="276"/>
      <c r="M1125" s="276"/>
      <c r="N1125" s="276"/>
      <c r="O1125" s="276"/>
      <c r="P1125" s="276"/>
      <c r="Q1125" s="276"/>
      <c r="R1125" s="276"/>
      <c r="S1125" s="276"/>
      <c r="T1125" s="276"/>
      <c r="U1125" s="276"/>
      <c r="V1125" s="271"/>
      <c r="W1125" s="275"/>
      <c r="X1125" s="275"/>
      <c r="Y1125" s="275"/>
      <c r="Z1125" s="275"/>
      <c r="AA1125" s="275"/>
      <c r="AB1125" s="275"/>
      <c r="AC1125" s="275"/>
      <c r="AD1125" s="275"/>
      <c r="AG1125" s="98">
        <f t="shared" si="249"/>
        <v>0</v>
      </c>
      <c r="AH1125" s="99">
        <f t="shared" si="250"/>
        <v>0</v>
      </c>
      <c r="AI1125" s="99">
        <f t="shared" si="251"/>
        <v>0</v>
      </c>
      <c r="AJ1125" s="100">
        <f t="shared" si="252"/>
        <v>0</v>
      </c>
      <c r="AL1125" s="93">
        <f t="shared" si="253"/>
        <v>0</v>
      </c>
      <c r="AN1125" s="98">
        <f t="shared" si="254"/>
        <v>0</v>
      </c>
      <c r="AO1125" s="99">
        <f t="shared" si="255"/>
        <v>0</v>
      </c>
      <c r="AP1125" s="99">
        <f t="shared" si="256"/>
        <v>0</v>
      </c>
      <c r="AQ1125" s="100">
        <f t="shared" si="257"/>
        <v>0</v>
      </c>
      <c r="AT1125" s="93" t="s">
        <v>948</v>
      </c>
      <c r="AU1125" s="99">
        <f t="shared" ref="AU1125:BB1125" si="259">COUNTIF(H1122:H1181, "NS")</f>
        <v>0</v>
      </c>
      <c r="AV1125" s="99">
        <f t="shared" si="259"/>
        <v>0</v>
      </c>
      <c r="AW1125" s="99">
        <f t="shared" si="259"/>
        <v>0</v>
      </c>
      <c r="AX1125" s="99">
        <f t="shared" si="259"/>
        <v>0</v>
      </c>
      <c r="AY1125" s="99">
        <f t="shared" si="259"/>
        <v>0</v>
      </c>
      <c r="AZ1125" s="99">
        <f t="shared" si="259"/>
        <v>0</v>
      </c>
      <c r="BA1125" s="99">
        <f t="shared" si="259"/>
        <v>0</v>
      </c>
      <c r="BB1125" s="99">
        <f t="shared" si="259"/>
        <v>0</v>
      </c>
      <c r="BC1125" s="99">
        <f t="shared" ref="BC1125:BK1125" si="260">COUNTIF(P1122:P1181, "NS")</f>
        <v>0</v>
      </c>
      <c r="BD1125" s="99">
        <f t="shared" si="260"/>
        <v>0</v>
      </c>
      <c r="BE1125" s="99">
        <f t="shared" si="260"/>
        <v>0</v>
      </c>
      <c r="BF1125" s="99">
        <v>0</v>
      </c>
      <c r="BG1125" s="99">
        <f t="shared" si="260"/>
        <v>0</v>
      </c>
      <c r="BH1125" s="99">
        <f t="shared" si="260"/>
        <v>0</v>
      </c>
      <c r="BI1125" s="99">
        <f t="shared" si="260"/>
        <v>0</v>
      </c>
      <c r="BJ1125" s="99">
        <f t="shared" si="260"/>
        <v>0</v>
      </c>
      <c r="BK1125" s="99">
        <f t="shared" si="260"/>
        <v>0</v>
      </c>
      <c r="BL1125" s="99">
        <f>COUNTIF(Y1122:Y1181, "NS")</f>
        <v>0</v>
      </c>
      <c r="BM1125" s="99">
        <f>COUNTIF(Z1122:Z1181, "NS")</f>
        <v>0</v>
      </c>
      <c r="BN1125" s="99">
        <f>COUNTIF(AA1122:AA1181, "NS")</f>
        <v>0</v>
      </c>
      <c r="BO1125" s="99">
        <f>COUNTIF(AB1122:AB1181, "NS")</f>
        <v>0</v>
      </c>
      <c r="BP1125" s="99">
        <f>COUNTIF(AC1122:AC1181, "NS")</f>
        <v>0</v>
      </c>
      <c r="BQ1125" s="99">
        <f t="shared" ref="BQ1125" si="261">COUNTIF(AD1122:AD1181, "NS")</f>
        <v>0</v>
      </c>
    </row>
    <row r="1126" spans="1:70" ht="15.05" customHeight="1">
      <c r="A1126" s="187"/>
      <c r="B1126" s="141"/>
      <c r="C1126" s="165" t="s">
        <v>119</v>
      </c>
      <c r="D1126" s="443" t="str">
        <f t="shared" si="248"/>
        <v/>
      </c>
      <c r="E1126" s="444"/>
      <c r="F1126" s="445"/>
      <c r="G1126" s="272"/>
      <c r="H1126" s="272"/>
      <c r="I1126" s="272"/>
      <c r="J1126" s="272"/>
      <c r="K1126" s="275"/>
      <c r="L1126" s="276"/>
      <c r="M1126" s="276"/>
      <c r="N1126" s="276"/>
      <c r="O1126" s="276"/>
      <c r="P1126" s="276"/>
      <c r="Q1126" s="276"/>
      <c r="R1126" s="276"/>
      <c r="S1126" s="276"/>
      <c r="T1126" s="276"/>
      <c r="U1126" s="276"/>
      <c r="V1126" s="271"/>
      <c r="W1126" s="275"/>
      <c r="X1126" s="275"/>
      <c r="Y1126" s="275"/>
      <c r="Z1126" s="275"/>
      <c r="AA1126" s="275"/>
      <c r="AB1126" s="275"/>
      <c r="AC1126" s="275"/>
      <c r="AD1126" s="275"/>
      <c r="AG1126" s="98">
        <f t="shared" si="249"/>
        <v>0</v>
      </c>
      <c r="AH1126" s="99">
        <f t="shared" si="250"/>
        <v>0</v>
      </c>
      <c r="AI1126" s="99">
        <f t="shared" si="251"/>
        <v>0</v>
      </c>
      <c r="AJ1126" s="100">
        <f t="shared" si="252"/>
        <v>0</v>
      </c>
      <c r="AL1126" s="93">
        <f t="shared" si="253"/>
        <v>0</v>
      </c>
      <c r="AN1126" s="98">
        <f t="shared" si="254"/>
        <v>0</v>
      </c>
      <c r="AO1126" s="99">
        <f t="shared" si="255"/>
        <v>0</v>
      </c>
      <c r="AP1126" s="99">
        <f t="shared" si="256"/>
        <v>0</v>
      </c>
      <c r="AQ1126" s="100">
        <f t="shared" si="257"/>
        <v>0</v>
      </c>
      <c r="AT1126" s="93" t="s">
        <v>944</v>
      </c>
      <c r="AU1126" s="118">
        <f>IF($AG$1120=$AH$1120, 0, IF(OR(AND(AU1123 =0, AU1125 &gt;0), AND(AU1123 ="NS", AU1124&gt;0), AND(AU1123 ="NS", AU1124 =0, AU1125=0), AND(AU1123="NA", AU1124&lt;&gt;"NA"), AND(AU1123&lt;&gt;"NA", AU1124="NA")  ), 1, IF(OR(AND(AU1125&gt;=2, AU1124&lt;AU1123), AND(AU1123="NS", AU1124=0, AU1125&gt;0), AU1124&lt;=AU1123 ), 0, 1)))</f>
        <v>0</v>
      </c>
      <c r="AV1126" s="118">
        <f t="shared" ref="AV1126:BQ1126" si="262">IF($AG$1120=$AH$1120, 0, IF(OR(AND(AV1123 =0, AV1125 &gt;0), AND(AV1123 ="NS", AV1124&gt;0), AND(AV1123 ="NS", AV1124 =0, AV1125=0), AND(AV1123="NA", AV1124&lt;&gt;"NA"), AND(AV1123&lt;&gt;"NA", AV1124="NA")  ), 1, IF(OR(AND(AV1125&gt;=2, AV1124&lt;AV1123), AND(AV1123="NS", AV1124=0, AV1125&gt;0), AV1124&lt;=AV1123 ), 0, 1)))</f>
        <v>0</v>
      </c>
      <c r="AW1126" s="118">
        <f t="shared" si="262"/>
        <v>0</v>
      </c>
      <c r="AX1126" s="118">
        <f t="shared" si="262"/>
        <v>0</v>
      </c>
      <c r="AY1126" s="118">
        <f t="shared" si="262"/>
        <v>0</v>
      </c>
      <c r="AZ1126" s="118">
        <f t="shared" si="262"/>
        <v>0</v>
      </c>
      <c r="BA1126" s="118">
        <f t="shared" si="262"/>
        <v>0</v>
      </c>
      <c r="BB1126" s="118">
        <f t="shared" si="262"/>
        <v>0</v>
      </c>
      <c r="BC1126" s="118">
        <f t="shared" si="262"/>
        <v>0</v>
      </c>
      <c r="BD1126" s="118">
        <f t="shared" si="262"/>
        <v>0</v>
      </c>
      <c r="BE1126" s="118">
        <f t="shared" si="262"/>
        <v>0</v>
      </c>
      <c r="BF1126" s="118">
        <v>0</v>
      </c>
      <c r="BG1126" s="118">
        <f t="shared" si="262"/>
        <v>0</v>
      </c>
      <c r="BH1126" s="118">
        <f t="shared" si="262"/>
        <v>0</v>
      </c>
      <c r="BI1126" s="118">
        <f t="shared" si="262"/>
        <v>0</v>
      </c>
      <c r="BJ1126" s="118">
        <f t="shared" si="262"/>
        <v>0</v>
      </c>
      <c r="BK1126" s="118">
        <f t="shared" si="262"/>
        <v>0</v>
      </c>
      <c r="BL1126" s="118">
        <f t="shared" si="262"/>
        <v>0</v>
      </c>
      <c r="BM1126" s="118">
        <f t="shared" si="262"/>
        <v>0</v>
      </c>
      <c r="BN1126" s="118">
        <f t="shared" si="262"/>
        <v>0</v>
      </c>
      <c r="BO1126" s="118">
        <f t="shared" si="262"/>
        <v>0</v>
      </c>
      <c r="BP1126" s="118">
        <f t="shared" si="262"/>
        <v>0</v>
      </c>
      <c r="BQ1126" s="118">
        <f t="shared" si="262"/>
        <v>0</v>
      </c>
      <c r="BR1126" s="122">
        <f>SUM(AU1126:BQ1126)</f>
        <v>0</v>
      </c>
    </row>
    <row r="1127" spans="1:70" ht="15.05" customHeight="1">
      <c r="A1127" s="187"/>
      <c r="B1127" s="141"/>
      <c r="C1127" s="165" t="s">
        <v>127</v>
      </c>
      <c r="D1127" s="443" t="str">
        <f t="shared" si="248"/>
        <v/>
      </c>
      <c r="E1127" s="444"/>
      <c r="F1127" s="445"/>
      <c r="G1127" s="272"/>
      <c r="H1127" s="272"/>
      <c r="I1127" s="272"/>
      <c r="J1127" s="272"/>
      <c r="K1127" s="275"/>
      <c r="L1127" s="276"/>
      <c r="M1127" s="276"/>
      <c r="N1127" s="276"/>
      <c r="O1127" s="276"/>
      <c r="P1127" s="276"/>
      <c r="Q1127" s="276"/>
      <c r="R1127" s="276"/>
      <c r="S1127" s="276"/>
      <c r="T1127" s="276"/>
      <c r="U1127" s="276"/>
      <c r="V1127" s="271"/>
      <c r="W1127" s="275"/>
      <c r="X1127" s="275"/>
      <c r="Y1127" s="275"/>
      <c r="Z1127" s="275"/>
      <c r="AA1127" s="275"/>
      <c r="AB1127" s="275"/>
      <c r="AC1127" s="275"/>
      <c r="AD1127" s="275"/>
      <c r="AG1127" s="98">
        <f t="shared" si="249"/>
        <v>0</v>
      </c>
      <c r="AH1127" s="99">
        <f t="shared" si="250"/>
        <v>0</v>
      </c>
      <c r="AI1127" s="99">
        <f t="shared" si="251"/>
        <v>0</v>
      </c>
      <c r="AJ1127" s="100">
        <f t="shared" si="252"/>
        <v>0</v>
      </c>
      <c r="AL1127" s="93">
        <f>IF($AG$1120=$AH$1120,0,IF(OR(AND(D1127&lt;&gt;"",COUNTA(G1127:AD1127)&lt;&gt;COUNTA($G$1121:$AD$1121)),AND(D1127="",COUNTA(G1127:AD1127)&gt;0)),1,0))</f>
        <v>0</v>
      </c>
      <c r="AN1127" s="98">
        <f t="shared" si="254"/>
        <v>0</v>
      </c>
      <c r="AO1127" s="99">
        <f t="shared" si="255"/>
        <v>0</v>
      </c>
      <c r="AP1127" s="99">
        <f t="shared" si="256"/>
        <v>0</v>
      </c>
      <c r="AQ1127" s="100">
        <f t="shared" si="257"/>
        <v>0</v>
      </c>
    </row>
    <row r="1128" spans="1:70" ht="15.05" customHeight="1">
      <c r="A1128" s="187"/>
      <c r="B1128" s="141"/>
      <c r="C1128" s="165" t="s">
        <v>129</v>
      </c>
      <c r="D1128" s="443" t="str">
        <f t="shared" si="248"/>
        <v/>
      </c>
      <c r="E1128" s="444"/>
      <c r="F1128" s="445"/>
      <c r="G1128" s="272"/>
      <c r="H1128" s="272"/>
      <c r="I1128" s="272"/>
      <c r="J1128" s="272"/>
      <c r="K1128" s="275"/>
      <c r="L1128" s="276"/>
      <c r="M1128" s="276"/>
      <c r="N1128" s="276"/>
      <c r="O1128" s="276"/>
      <c r="P1128" s="276"/>
      <c r="Q1128" s="276"/>
      <c r="R1128" s="276"/>
      <c r="S1128" s="276"/>
      <c r="T1128" s="276"/>
      <c r="U1128" s="276"/>
      <c r="V1128" s="271"/>
      <c r="W1128" s="275"/>
      <c r="X1128" s="275"/>
      <c r="Y1128" s="275"/>
      <c r="Z1128" s="275"/>
      <c r="AA1128" s="275"/>
      <c r="AB1128" s="275"/>
      <c r="AC1128" s="275"/>
      <c r="AD1128" s="275"/>
      <c r="AG1128" s="98">
        <f t="shared" si="249"/>
        <v>0</v>
      </c>
      <c r="AH1128" s="99">
        <f t="shared" si="250"/>
        <v>0</v>
      </c>
      <c r="AI1128" s="99">
        <f t="shared" si="251"/>
        <v>0</v>
      </c>
      <c r="AJ1128" s="100">
        <f t="shared" si="252"/>
        <v>0</v>
      </c>
      <c r="AL1128" s="93">
        <f t="shared" si="253"/>
        <v>0</v>
      </c>
      <c r="AN1128" s="98">
        <f t="shared" si="254"/>
        <v>0</v>
      </c>
      <c r="AO1128" s="99">
        <f t="shared" si="255"/>
        <v>0</v>
      </c>
      <c r="AP1128" s="99">
        <f t="shared" si="256"/>
        <v>0</v>
      </c>
      <c r="AQ1128" s="100">
        <f t="shared" si="257"/>
        <v>0</v>
      </c>
      <c r="AU1128" s="93" t="s">
        <v>977</v>
      </c>
    </row>
    <row r="1129" spans="1:70" ht="15.05" customHeight="1">
      <c r="A1129" s="187"/>
      <c r="B1129" s="141"/>
      <c r="C1129" s="165" t="s">
        <v>131</v>
      </c>
      <c r="D1129" s="443" t="str">
        <f t="shared" si="248"/>
        <v/>
      </c>
      <c r="E1129" s="444"/>
      <c r="F1129" s="445"/>
      <c r="G1129" s="272"/>
      <c r="H1129" s="272"/>
      <c r="I1129" s="272"/>
      <c r="J1129" s="272"/>
      <c r="K1129" s="275"/>
      <c r="L1129" s="276"/>
      <c r="M1129" s="276"/>
      <c r="N1129" s="276"/>
      <c r="O1129" s="276"/>
      <c r="P1129" s="276"/>
      <c r="Q1129" s="276"/>
      <c r="R1129" s="276"/>
      <c r="S1129" s="276"/>
      <c r="T1129" s="276"/>
      <c r="U1129" s="276"/>
      <c r="V1129" s="271"/>
      <c r="W1129" s="275"/>
      <c r="X1129" s="275"/>
      <c r="Y1129" s="275"/>
      <c r="Z1129" s="275"/>
      <c r="AA1129" s="275"/>
      <c r="AB1129" s="275"/>
      <c r="AC1129" s="275"/>
      <c r="AD1129" s="275"/>
      <c r="AG1129" s="98">
        <f t="shared" si="249"/>
        <v>0</v>
      </c>
      <c r="AH1129" s="99">
        <f t="shared" si="250"/>
        <v>0</v>
      </c>
      <c r="AI1129" s="99">
        <f t="shared" si="251"/>
        <v>0</v>
      </c>
      <c r="AJ1129" s="100">
        <f t="shared" si="252"/>
        <v>0</v>
      </c>
      <c r="AL1129" s="93">
        <f t="shared" si="253"/>
        <v>0</v>
      </c>
      <c r="AN1129" s="98">
        <f t="shared" si="254"/>
        <v>0</v>
      </c>
      <c r="AO1129" s="99">
        <f t="shared" si="255"/>
        <v>0</v>
      </c>
      <c r="AP1129" s="99">
        <f t="shared" si="256"/>
        <v>0</v>
      </c>
      <c r="AQ1129" s="100">
        <f t="shared" si="257"/>
        <v>0</v>
      </c>
      <c r="AU1129" s="93">
        <f>IF(AND(K1067="X",COUNTIF(H1122:H1181,"NA")&lt;&gt;COUNTA(H1122:H1181)),1,0)</f>
        <v>0</v>
      </c>
      <c r="AV1129" s="93">
        <f>IF(AND(K1068="X",COUNTIF(I1122:I1181,"NA")&lt;&gt;COUNTA(I1122:I1181)),1,0)</f>
        <v>0</v>
      </c>
      <c r="AW1129" s="93">
        <f>IF(AND(K1069="X",COUNTIF(J1122:J1181,"NA")&lt;&gt;COUNTA(J1122:J1181)),1,0)</f>
        <v>0</v>
      </c>
      <c r="AX1129" s="93">
        <f>IF(AND(K1070="X",COUNTIF(K1122:K1181,"NA")&lt;&gt;COUNTA(K1122:K1181)),1,0)</f>
        <v>0</v>
      </c>
      <c r="AY1129" s="93">
        <f>IF(AND(K1071="X",COUNTIF(L1122:L1181,"NA")&lt;&gt;COUNTA(L1122:L1181)),1,0)</f>
        <v>0</v>
      </c>
      <c r="AZ1129" s="93">
        <f>IF(AND(K1072="X",COUNTIF(M1122:M1181,"NA")&lt;&gt;COUNTA(M1122:M1181)),1,0)</f>
        <v>0</v>
      </c>
      <c r="BA1129" s="93">
        <f>IF(AND(K1073="X",COUNTIF(N1122:N1181,"NA")&lt;&gt;COUNTA(N1122:N1181)),1,0)</f>
        <v>0</v>
      </c>
      <c r="BB1129" s="93">
        <f>IF(AND(K1074="X",COUNTIF(O1122:O1181,"NA")&lt;&gt;COUNTA(O1122:O1181)),1,0)</f>
        <v>0</v>
      </c>
      <c r="BC1129" s="93">
        <f>IF(AND(K1075="X",COUNTIF(P1122:P1181,"NA")&lt;&gt;COUNTA(P1122:P1181)),1,0)</f>
        <v>0</v>
      </c>
      <c r="BD1129" s="93">
        <f>IF(AND(K1076="X",COUNTIF(Q1122:Q1181,"NA")&lt;&gt;COUNTA(Q1122:Q1181)),1,0)</f>
        <v>0</v>
      </c>
      <c r="BE1129" s="93">
        <f>IF(AND(K1077="X",COUNTIF(R1122:R1181,"NA")&lt;&gt;COUNTA(R1122:R1181)),1,0)</f>
        <v>0</v>
      </c>
      <c r="BF1129" s="93">
        <v>0</v>
      </c>
      <c r="BG1129" s="93">
        <f>IF(AND(K1089="X",COUNTIF(T1122:T1181,"NA")&lt;&gt;COUNTA(T1122:T1181)),1,0)</f>
        <v>0</v>
      </c>
      <c r="BH1129" s="93">
        <f>IF(AND(K1090="X",COUNTIF(U1122:U1181,"NA")&lt;&gt;COUNTA(U1122:U1181)),1,0)</f>
        <v>0</v>
      </c>
      <c r="BI1129" s="93">
        <f>IF(AND(K1091="X",COUNTIF(V1122:V1181,"NA")&lt;&gt;COUNTA(V1122:V1181)),1,0)</f>
        <v>0</v>
      </c>
      <c r="BJ1129" s="93">
        <f>IF(AND(K1092="X",COUNTIF(W1122:W1181,"NA")&lt;&gt;COUNTA(W1122:W1181)),1,0)</f>
        <v>0</v>
      </c>
      <c r="BK1129" s="93">
        <f>IF(AND(K1093="X",COUNTIF(X1122:X1181,"NA")&lt;&gt;COUNTA(X1122:X1181)),1,0)</f>
        <v>0</v>
      </c>
      <c r="BL1129" s="93">
        <f>IF(AND(K1094="X",COUNTIF(Y1122:Y1181,"NA")&lt;&gt;COUNTA(Y1122:Y1181)),1,0)</f>
        <v>0</v>
      </c>
      <c r="BM1129" s="93">
        <f>IF(AND(K1095="X",COUNTIF(Z1122:Z1181,"NA")&lt;&gt;COUNTA(Z1122:Z1181)),1,0)</f>
        <v>0</v>
      </c>
      <c r="BN1129" s="93">
        <f>IF(AND(K1096="X",COUNTIF(AA1122:AA1181,"NA")&lt;&gt;COUNTA(AA1122:AA1181)),1,0)</f>
        <v>0</v>
      </c>
      <c r="BO1129" s="93">
        <f>IF(AND(K1097="X",COUNTIF(AB1122:AB1181,"NA")&lt;&gt;COUNTA(AB1122:AB1181)),1,0)</f>
        <v>0</v>
      </c>
      <c r="BP1129" s="93">
        <f>IF(AND(K1098="X",COUNTIF(AC1122:AC1181,"NA")&lt;&gt;COUNTA(AC1122:AC1181)),1,0)</f>
        <v>0</v>
      </c>
      <c r="BQ1129" s="93">
        <f>IF(AND(K1099="X",COUNTIF(AD1122:AD1181,"NA")&lt;&gt;COUNTA(AD1122:AD1181)),1,0)</f>
        <v>0</v>
      </c>
      <c r="BR1129" s="202">
        <f>SUM(AU1129:BQ1129)</f>
        <v>0</v>
      </c>
    </row>
    <row r="1130" spans="1:70" ht="15.05" customHeight="1">
      <c r="A1130" s="187"/>
      <c r="B1130" s="141"/>
      <c r="C1130" s="165" t="s">
        <v>133</v>
      </c>
      <c r="D1130" s="443" t="str">
        <f t="shared" si="248"/>
        <v/>
      </c>
      <c r="E1130" s="444"/>
      <c r="F1130" s="445"/>
      <c r="G1130" s="272"/>
      <c r="H1130" s="272"/>
      <c r="I1130" s="272"/>
      <c r="J1130" s="272"/>
      <c r="K1130" s="275"/>
      <c r="L1130" s="276"/>
      <c r="M1130" s="276"/>
      <c r="N1130" s="276"/>
      <c r="O1130" s="276"/>
      <c r="P1130" s="276"/>
      <c r="Q1130" s="276"/>
      <c r="R1130" s="276"/>
      <c r="S1130" s="276"/>
      <c r="T1130" s="276"/>
      <c r="U1130" s="276"/>
      <c r="V1130" s="271"/>
      <c r="W1130" s="275"/>
      <c r="X1130" s="275"/>
      <c r="Y1130" s="275"/>
      <c r="Z1130" s="275"/>
      <c r="AA1130" s="275"/>
      <c r="AB1130" s="275"/>
      <c r="AC1130" s="275"/>
      <c r="AD1130" s="275"/>
      <c r="AG1130" s="98">
        <f t="shared" si="249"/>
        <v>0</v>
      </c>
      <c r="AH1130" s="99">
        <f t="shared" si="250"/>
        <v>0</v>
      </c>
      <c r="AI1130" s="99">
        <f t="shared" si="251"/>
        <v>0</v>
      </c>
      <c r="AJ1130" s="100">
        <f t="shared" si="252"/>
        <v>0</v>
      </c>
      <c r="AL1130" s="93">
        <f t="shared" si="253"/>
        <v>0</v>
      </c>
      <c r="AN1130" s="98">
        <f t="shared" si="254"/>
        <v>0</v>
      </c>
      <c r="AO1130" s="99">
        <f t="shared" si="255"/>
        <v>0</v>
      </c>
      <c r="AP1130" s="99">
        <f t="shared" si="256"/>
        <v>0</v>
      </c>
      <c r="AQ1130" s="100">
        <f t="shared" si="257"/>
        <v>0</v>
      </c>
    </row>
    <row r="1131" spans="1:70" ht="15.05" customHeight="1">
      <c r="A1131" s="187"/>
      <c r="B1131" s="141"/>
      <c r="C1131" s="165" t="s">
        <v>156</v>
      </c>
      <c r="D1131" s="443" t="str">
        <f t="shared" si="248"/>
        <v/>
      </c>
      <c r="E1131" s="444"/>
      <c r="F1131" s="445"/>
      <c r="G1131" s="272"/>
      <c r="H1131" s="272"/>
      <c r="I1131" s="272"/>
      <c r="J1131" s="272"/>
      <c r="K1131" s="275"/>
      <c r="L1131" s="276"/>
      <c r="M1131" s="276"/>
      <c r="N1131" s="276"/>
      <c r="O1131" s="276"/>
      <c r="P1131" s="276"/>
      <c r="Q1131" s="276"/>
      <c r="R1131" s="276"/>
      <c r="S1131" s="276"/>
      <c r="T1131" s="276"/>
      <c r="U1131" s="276"/>
      <c r="V1131" s="271"/>
      <c r="W1131" s="275"/>
      <c r="X1131" s="275"/>
      <c r="Y1131" s="275"/>
      <c r="Z1131" s="275"/>
      <c r="AA1131" s="275"/>
      <c r="AB1131" s="275"/>
      <c r="AC1131" s="275"/>
      <c r="AD1131" s="275"/>
      <c r="AG1131" s="98">
        <f t="shared" si="249"/>
        <v>0</v>
      </c>
      <c r="AH1131" s="99">
        <f t="shared" si="250"/>
        <v>0</v>
      </c>
      <c r="AI1131" s="99">
        <f t="shared" si="251"/>
        <v>0</v>
      </c>
      <c r="AJ1131" s="100">
        <f t="shared" si="252"/>
        <v>0</v>
      </c>
      <c r="AL1131" s="93">
        <f t="shared" si="253"/>
        <v>0</v>
      </c>
      <c r="AN1131" s="98">
        <f t="shared" si="254"/>
        <v>0</v>
      </c>
      <c r="AO1131" s="99">
        <f t="shared" si="255"/>
        <v>0</v>
      </c>
      <c r="AP1131" s="99">
        <f t="shared" si="256"/>
        <v>0</v>
      </c>
      <c r="AQ1131" s="100">
        <f t="shared" si="257"/>
        <v>0</v>
      </c>
    </row>
    <row r="1132" spans="1:70" ht="15.05" customHeight="1">
      <c r="A1132" s="187"/>
      <c r="B1132" s="141"/>
      <c r="C1132" s="165" t="s">
        <v>158</v>
      </c>
      <c r="D1132" s="443" t="str">
        <f t="shared" si="248"/>
        <v/>
      </c>
      <c r="E1132" s="444"/>
      <c r="F1132" s="445"/>
      <c r="G1132" s="272"/>
      <c r="H1132" s="272"/>
      <c r="I1132" s="272"/>
      <c r="J1132" s="272"/>
      <c r="K1132" s="275"/>
      <c r="L1132" s="276"/>
      <c r="M1132" s="276"/>
      <c r="N1132" s="276"/>
      <c r="O1132" s="276"/>
      <c r="P1132" s="276"/>
      <c r="Q1132" s="276"/>
      <c r="R1132" s="276"/>
      <c r="S1132" s="276"/>
      <c r="T1132" s="276"/>
      <c r="U1132" s="276"/>
      <c r="V1132" s="271"/>
      <c r="W1132" s="275"/>
      <c r="X1132" s="275"/>
      <c r="Y1132" s="275"/>
      <c r="Z1132" s="275"/>
      <c r="AA1132" s="275"/>
      <c r="AB1132" s="275"/>
      <c r="AC1132" s="275"/>
      <c r="AD1132" s="275"/>
      <c r="AG1132" s="98">
        <f t="shared" si="249"/>
        <v>0</v>
      </c>
      <c r="AH1132" s="99">
        <f t="shared" si="250"/>
        <v>0</v>
      </c>
      <c r="AI1132" s="99">
        <f t="shared" si="251"/>
        <v>0</v>
      </c>
      <c r="AJ1132" s="100">
        <f t="shared" si="252"/>
        <v>0</v>
      </c>
      <c r="AL1132" s="93">
        <f t="shared" si="253"/>
        <v>0</v>
      </c>
      <c r="AN1132" s="98">
        <f t="shared" si="254"/>
        <v>0</v>
      </c>
      <c r="AO1132" s="99">
        <f t="shared" si="255"/>
        <v>0</v>
      </c>
      <c r="AP1132" s="99">
        <f t="shared" si="256"/>
        <v>0</v>
      </c>
      <c r="AQ1132" s="100">
        <f t="shared" si="257"/>
        <v>0</v>
      </c>
    </row>
    <row r="1133" spans="1:70" ht="15.05" customHeight="1">
      <c r="A1133" s="187"/>
      <c r="B1133" s="141"/>
      <c r="C1133" s="165" t="s">
        <v>160</v>
      </c>
      <c r="D1133" s="443" t="str">
        <f t="shared" si="248"/>
        <v/>
      </c>
      <c r="E1133" s="444"/>
      <c r="F1133" s="445"/>
      <c r="G1133" s="272"/>
      <c r="H1133" s="272"/>
      <c r="I1133" s="272"/>
      <c r="J1133" s="272"/>
      <c r="K1133" s="275"/>
      <c r="L1133" s="276"/>
      <c r="M1133" s="276"/>
      <c r="N1133" s="276"/>
      <c r="O1133" s="276"/>
      <c r="P1133" s="276"/>
      <c r="Q1133" s="276"/>
      <c r="R1133" s="276"/>
      <c r="S1133" s="276"/>
      <c r="T1133" s="276"/>
      <c r="U1133" s="276"/>
      <c r="V1133" s="271"/>
      <c r="W1133" s="275"/>
      <c r="X1133" s="275"/>
      <c r="Y1133" s="275"/>
      <c r="Z1133" s="275"/>
      <c r="AA1133" s="275"/>
      <c r="AB1133" s="275"/>
      <c r="AC1133" s="275"/>
      <c r="AD1133" s="275"/>
      <c r="AG1133" s="98">
        <f t="shared" si="249"/>
        <v>0</v>
      </c>
      <c r="AH1133" s="99">
        <f t="shared" si="250"/>
        <v>0</v>
      </c>
      <c r="AI1133" s="99">
        <f t="shared" si="251"/>
        <v>0</v>
      </c>
      <c r="AJ1133" s="100">
        <f t="shared" si="252"/>
        <v>0</v>
      </c>
      <c r="AL1133" s="93">
        <f t="shared" si="253"/>
        <v>0</v>
      </c>
      <c r="AN1133" s="98">
        <f t="shared" si="254"/>
        <v>0</v>
      </c>
      <c r="AO1133" s="99">
        <f t="shared" si="255"/>
        <v>0</v>
      </c>
      <c r="AP1133" s="99">
        <f t="shared" si="256"/>
        <v>0</v>
      </c>
      <c r="AQ1133" s="100">
        <f t="shared" si="257"/>
        <v>0</v>
      </c>
    </row>
    <row r="1134" spans="1:70" ht="15.05" customHeight="1">
      <c r="A1134" s="187"/>
      <c r="B1134" s="141"/>
      <c r="C1134" s="165" t="s">
        <v>162</v>
      </c>
      <c r="D1134" s="443" t="str">
        <f t="shared" si="248"/>
        <v/>
      </c>
      <c r="E1134" s="444"/>
      <c r="F1134" s="445"/>
      <c r="G1134" s="272"/>
      <c r="H1134" s="272"/>
      <c r="I1134" s="272"/>
      <c r="J1134" s="272"/>
      <c r="K1134" s="275"/>
      <c r="L1134" s="276"/>
      <c r="M1134" s="276"/>
      <c r="N1134" s="276"/>
      <c r="O1134" s="276"/>
      <c r="P1134" s="276"/>
      <c r="Q1134" s="276"/>
      <c r="R1134" s="276"/>
      <c r="S1134" s="276"/>
      <c r="T1134" s="276"/>
      <c r="U1134" s="276"/>
      <c r="V1134" s="271"/>
      <c r="W1134" s="275"/>
      <c r="X1134" s="275"/>
      <c r="Y1134" s="275"/>
      <c r="Z1134" s="275"/>
      <c r="AA1134" s="275"/>
      <c r="AB1134" s="275"/>
      <c r="AC1134" s="275"/>
      <c r="AD1134" s="275"/>
      <c r="AG1134" s="98">
        <f t="shared" si="249"/>
        <v>0</v>
      </c>
      <c r="AH1134" s="99">
        <f t="shared" si="250"/>
        <v>0</v>
      </c>
      <c r="AI1134" s="99">
        <f t="shared" si="251"/>
        <v>0</v>
      </c>
      <c r="AJ1134" s="100">
        <f t="shared" si="252"/>
        <v>0</v>
      </c>
      <c r="AL1134" s="93">
        <f t="shared" si="253"/>
        <v>0</v>
      </c>
      <c r="AN1134" s="98">
        <f t="shared" si="254"/>
        <v>0</v>
      </c>
      <c r="AO1134" s="99">
        <f t="shared" si="255"/>
        <v>0</v>
      </c>
      <c r="AP1134" s="99">
        <f t="shared" si="256"/>
        <v>0</v>
      </c>
      <c r="AQ1134" s="100">
        <f t="shared" si="257"/>
        <v>0</v>
      </c>
    </row>
    <row r="1135" spans="1:70" ht="15.05" customHeight="1">
      <c r="A1135" s="187"/>
      <c r="B1135" s="141"/>
      <c r="C1135" s="165" t="s">
        <v>164</v>
      </c>
      <c r="D1135" s="443" t="str">
        <f t="shared" si="248"/>
        <v/>
      </c>
      <c r="E1135" s="444"/>
      <c r="F1135" s="445"/>
      <c r="G1135" s="272"/>
      <c r="H1135" s="272"/>
      <c r="I1135" s="272"/>
      <c r="J1135" s="272"/>
      <c r="K1135" s="275"/>
      <c r="L1135" s="276"/>
      <c r="M1135" s="276"/>
      <c r="N1135" s="276"/>
      <c r="O1135" s="276"/>
      <c r="P1135" s="276"/>
      <c r="Q1135" s="276"/>
      <c r="R1135" s="276"/>
      <c r="S1135" s="276"/>
      <c r="T1135" s="276"/>
      <c r="U1135" s="276"/>
      <c r="V1135" s="271"/>
      <c r="W1135" s="275"/>
      <c r="X1135" s="275"/>
      <c r="Y1135" s="275"/>
      <c r="Z1135" s="275"/>
      <c r="AA1135" s="275"/>
      <c r="AB1135" s="275"/>
      <c r="AC1135" s="275"/>
      <c r="AD1135" s="275"/>
      <c r="AG1135" s="98">
        <f t="shared" si="249"/>
        <v>0</v>
      </c>
      <c r="AH1135" s="99">
        <f t="shared" si="250"/>
        <v>0</v>
      </c>
      <c r="AI1135" s="99">
        <f t="shared" si="251"/>
        <v>0</v>
      </c>
      <c r="AJ1135" s="100">
        <f t="shared" si="252"/>
        <v>0</v>
      </c>
      <c r="AL1135" s="93">
        <f t="shared" si="253"/>
        <v>0</v>
      </c>
      <c r="AN1135" s="98">
        <f t="shared" si="254"/>
        <v>0</v>
      </c>
      <c r="AO1135" s="99">
        <f t="shared" si="255"/>
        <v>0</v>
      </c>
      <c r="AP1135" s="99">
        <f t="shared" si="256"/>
        <v>0</v>
      </c>
      <c r="AQ1135" s="100">
        <f t="shared" si="257"/>
        <v>0</v>
      </c>
    </row>
    <row r="1136" spans="1:70" ht="15.05" customHeight="1">
      <c r="A1136" s="187"/>
      <c r="B1136" s="141"/>
      <c r="C1136" s="165" t="s">
        <v>166</v>
      </c>
      <c r="D1136" s="443" t="str">
        <f t="shared" si="248"/>
        <v/>
      </c>
      <c r="E1136" s="444"/>
      <c r="F1136" s="445"/>
      <c r="G1136" s="272"/>
      <c r="H1136" s="272"/>
      <c r="I1136" s="272"/>
      <c r="J1136" s="272"/>
      <c r="K1136" s="275"/>
      <c r="L1136" s="276"/>
      <c r="M1136" s="276"/>
      <c r="N1136" s="276"/>
      <c r="O1136" s="276"/>
      <c r="P1136" s="276"/>
      <c r="Q1136" s="276"/>
      <c r="R1136" s="276"/>
      <c r="S1136" s="276"/>
      <c r="T1136" s="276"/>
      <c r="U1136" s="276"/>
      <c r="V1136" s="271"/>
      <c r="W1136" s="275"/>
      <c r="X1136" s="275"/>
      <c r="Y1136" s="275"/>
      <c r="Z1136" s="275"/>
      <c r="AA1136" s="275"/>
      <c r="AB1136" s="275"/>
      <c r="AC1136" s="275"/>
      <c r="AD1136" s="275"/>
      <c r="AG1136" s="98">
        <f t="shared" si="249"/>
        <v>0</v>
      </c>
      <c r="AH1136" s="99">
        <f t="shared" si="250"/>
        <v>0</v>
      </c>
      <c r="AI1136" s="99">
        <f t="shared" si="251"/>
        <v>0</v>
      </c>
      <c r="AJ1136" s="100">
        <f t="shared" si="252"/>
        <v>0</v>
      </c>
      <c r="AL1136" s="93">
        <f t="shared" si="253"/>
        <v>0</v>
      </c>
      <c r="AN1136" s="98">
        <f t="shared" si="254"/>
        <v>0</v>
      </c>
      <c r="AO1136" s="99">
        <f t="shared" si="255"/>
        <v>0</v>
      </c>
      <c r="AP1136" s="99">
        <f t="shared" si="256"/>
        <v>0</v>
      </c>
      <c r="AQ1136" s="100">
        <f t="shared" si="257"/>
        <v>0</v>
      </c>
    </row>
    <row r="1137" spans="1:43" ht="15.05" customHeight="1">
      <c r="A1137" s="187"/>
      <c r="B1137" s="141"/>
      <c r="C1137" s="165" t="s">
        <v>168</v>
      </c>
      <c r="D1137" s="443" t="str">
        <f t="shared" si="248"/>
        <v/>
      </c>
      <c r="E1137" s="444"/>
      <c r="F1137" s="445"/>
      <c r="G1137" s="272"/>
      <c r="H1137" s="272"/>
      <c r="I1137" s="272"/>
      <c r="J1137" s="272"/>
      <c r="K1137" s="275"/>
      <c r="L1137" s="276"/>
      <c r="M1137" s="276"/>
      <c r="N1137" s="276"/>
      <c r="O1137" s="276"/>
      <c r="P1137" s="276"/>
      <c r="Q1137" s="276"/>
      <c r="R1137" s="276"/>
      <c r="S1137" s="276"/>
      <c r="T1137" s="276"/>
      <c r="U1137" s="276"/>
      <c r="V1137" s="271"/>
      <c r="W1137" s="275"/>
      <c r="X1137" s="275"/>
      <c r="Y1137" s="275"/>
      <c r="Z1137" s="275"/>
      <c r="AA1137" s="275"/>
      <c r="AB1137" s="275"/>
      <c r="AC1137" s="275"/>
      <c r="AD1137" s="275"/>
      <c r="AG1137" s="98">
        <f t="shared" si="249"/>
        <v>0</v>
      </c>
      <c r="AH1137" s="99">
        <f t="shared" si="250"/>
        <v>0</v>
      </c>
      <c r="AI1137" s="99">
        <f t="shared" si="251"/>
        <v>0</v>
      </c>
      <c r="AJ1137" s="100">
        <f t="shared" si="252"/>
        <v>0</v>
      </c>
      <c r="AL1137" s="93">
        <f t="shared" si="253"/>
        <v>0</v>
      </c>
      <c r="AN1137" s="98">
        <f t="shared" si="254"/>
        <v>0</v>
      </c>
      <c r="AO1137" s="99">
        <f t="shared" si="255"/>
        <v>0</v>
      </c>
      <c r="AP1137" s="99">
        <f t="shared" si="256"/>
        <v>0</v>
      </c>
      <c r="AQ1137" s="100">
        <f t="shared" si="257"/>
        <v>0</v>
      </c>
    </row>
    <row r="1138" spans="1:43" ht="15.05" customHeight="1">
      <c r="A1138" s="187"/>
      <c r="B1138" s="141"/>
      <c r="C1138" s="165" t="s">
        <v>492</v>
      </c>
      <c r="D1138" s="443" t="str">
        <f t="shared" si="248"/>
        <v/>
      </c>
      <c r="E1138" s="444"/>
      <c r="F1138" s="445"/>
      <c r="G1138" s="272"/>
      <c r="H1138" s="272"/>
      <c r="I1138" s="272"/>
      <c r="J1138" s="272"/>
      <c r="K1138" s="275"/>
      <c r="L1138" s="276"/>
      <c r="M1138" s="276"/>
      <c r="N1138" s="276"/>
      <c r="O1138" s="276"/>
      <c r="P1138" s="276"/>
      <c r="Q1138" s="276"/>
      <c r="R1138" s="276"/>
      <c r="S1138" s="276"/>
      <c r="T1138" s="276"/>
      <c r="U1138" s="276"/>
      <c r="V1138" s="271"/>
      <c r="W1138" s="275"/>
      <c r="X1138" s="275"/>
      <c r="Y1138" s="275"/>
      <c r="Z1138" s="275"/>
      <c r="AA1138" s="275"/>
      <c r="AB1138" s="275"/>
      <c r="AC1138" s="275"/>
      <c r="AD1138" s="275"/>
      <c r="AG1138" s="98">
        <f t="shared" si="249"/>
        <v>0</v>
      </c>
      <c r="AH1138" s="99">
        <f t="shared" si="250"/>
        <v>0</v>
      </c>
      <c r="AI1138" s="99">
        <f t="shared" si="251"/>
        <v>0</v>
      </c>
      <c r="AJ1138" s="100">
        <f t="shared" si="252"/>
        <v>0</v>
      </c>
      <c r="AL1138" s="93">
        <f t="shared" si="253"/>
        <v>0</v>
      </c>
      <c r="AN1138" s="98">
        <f t="shared" si="254"/>
        <v>0</v>
      </c>
      <c r="AO1138" s="99">
        <f t="shared" si="255"/>
        <v>0</v>
      </c>
      <c r="AP1138" s="99">
        <f t="shared" si="256"/>
        <v>0</v>
      </c>
      <c r="AQ1138" s="100">
        <f t="shared" si="257"/>
        <v>0</v>
      </c>
    </row>
    <row r="1139" spans="1:43" ht="15.05" customHeight="1">
      <c r="A1139" s="187"/>
      <c r="B1139" s="141"/>
      <c r="C1139" s="165" t="s">
        <v>494</v>
      </c>
      <c r="D1139" s="443" t="str">
        <f t="shared" si="248"/>
        <v/>
      </c>
      <c r="E1139" s="444"/>
      <c r="F1139" s="445"/>
      <c r="G1139" s="272"/>
      <c r="H1139" s="272"/>
      <c r="I1139" s="272"/>
      <c r="J1139" s="272"/>
      <c r="K1139" s="275"/>
      <c r="L1139" s="276"/>
      <c r="M1139" s="276"/>
      <c r="N1139" s="276"/>
      <c r="O1139" s="276"/>
      <c r="P1139" s="276"/>
      <c r="Q1139" s="276"/>
      <c r="R1139" s="276"/>
      <c r="S1139" s="276"/>
      <c r="T1139" s="276"/>
      <c r="U1139" s="276"/>
      <c r="V1139" s="271"/>
      <c r="W1139" s="275"/>
      <c r="X1139" s="275"/>
      <c r="Y1139" s="275"/>
      <c r="Z1139" s="275"/>
      <c r="AA1139" s="275"/>
      <c r="AB1139" s="275"/>
      <c r="AC1139" s="275"/>
      <c r="AD1139" s="275"/>
      <c r="AG1139" s="98">
        <f t="shared" si="249"/>
        <v>0</v>
      </c>
      <c r="AH1139" s="99">
        <f t="shared" si="250"/>
        <v>0</v>
      </c>
      <c r="AI1139" s="99">
        <f t="shared" si="251"/>
        <v>0</v>
      </c>
      <c r="AJ1139" s="100">
        <f t="shared" si="252"/>
        <v>0</v>
      </c>
      <c r="AL1139" s="93">
        <f t="shared" si="253"/>
        <v>0</v>
      </c>
      <c r="AN1139" s="98">
        <f t="shared" si="254"/>
        <v>0</v>
      </c>
      <c r="AO1139" s="99">
        <f t="shared" si="255"/>
        <v>0</v>
      </c>
      <c r="AP1139" s="99">
        <f t="shared" si="256"/>
        <v>0</v>
      </c>
      <c r="AQ1139" s="100">
        <f t="shared" si="257"/>
        <v>0</v>
      </c>
    </row>
    <row r="1140" spans="1:43" ht="15.05" customHeight="1">
      <c r="A1140" s="187"/>
      <c r="B1140" s="141"/>
      <c r="C1140" s="165" t="s">
        <v>496</v>
      </c>
      <c r="D1140" s="443" t="str">
        <f t="shared" si="248"/>
        <v/>
      </c>
      <c r="E1140" s="444"/>
      <c r="F1140" s="445"/>
      <c r="G1140" s="272"/>
      <c r="H1140" s="272"/>
      <c r="I1140" s="272"/>
      <c r="J1140" s="272"/>
      <c r="K1140" s="275"/>
      <c r="L1140" s="276"/>
      <c r="M1140" s="276"/>
      <c r="N1140" s="276"/>
      <c r="O1140" s="276"/>
      <c r="P1140" s="276"/>
      <c r="Q1140" s="276"/>
      <c r="R1140" s="276"/>
      <c r="S1140" s="276"/>
      <c r="T1140" s="276"/>
      <c r="U1140" s="276"/>
      <c r="V1140" s="271"/>
      <c r="W1140" s="275"/>
      <c r="X1140" s="275"/>
      <c r="Y1140" s="275"/>
      <c r="Z1140" s="275"/>
      <c r="AA1140" s="275"/>
      <c r="AB1140" s="275"/>
      <c r="AC1140" s="275"/>
      <c r="AD1140" s="275"/>
      <c r="AG1140" s="98">
        <f t="shared" si="249"/>
        <v>0</v>
      </c>
      <c r="AH1140" s="99">
        <f t="shared" si="250"/>
        <v>0</v>
      </c>
      <c r="AI1140" s="99">
        <f t="shared" si="251"/>
        <v>0</v>
      </c>
      <c r="AJ1140" s="100">
        <f t="shared" si="252"/>
        <v>0</v>
      </c>
      <c r="AL1140" s="93">
        <f t="shared" si="253"/>
        <v>0</v>
      </c>
      <c r="AN1140" s="98">
        <f t="shared" si="254"/>
        <v>0</v>
      </c>
      <c r="AO1140" s="99">
        <f t="shared" si="255"/>
        <v>0</v>
      </c>
      <c r="AP1140" s="99">
        <f t="shared" si="256"/>
        <v>0</v>
      </c>
      <c r="AQ1140" s="100">
        <f t="shared" si="257"/>
        <v>0</v>
      </c>
    </row>
    <row r="1141" spans="1:43" ht="15.05" customHeight="1">
      <c r="A1141" s="187"/>
      <c r="B1141" s="141"/>
      <c r="C1141" s="165" t="s">
        <v>498</v>
      </c>
      <c r="D1141" s="443" t="str">
        <f t="shared" si="248"/>
        <v/>
      </c>
      <c r="E1141" s="444"/>
      <c r="F1141" s="445"/>
      <c r="G1141" s="272"/>
      <c r="H1141" s="272"/>
      <c r="I1141" s="272"/>
      <c r="J1141" s="272"/>
      <c r="K1141" s="275"/>
      <c r="L1141" s="276"/>
      <c r="M1141" s="276"/>
      <c r="N1141" s="276"/>
      <c r="O1141" s="276"/>
      <c r="P1141" s="276"/>
      <c r="Q1141" s="276"/>
      <c r="R1141" s="276"/>
      <c r="S1141" s="276"/>
      <c r="T1141" s="276"/>
      <c r="U1141" s="276"/>
      <c r="V1141" s="271"/>
      <c r="W1141" s="275"/>
      <c r="X1141" s="275"/>
      <c r="Y1141" s="275"/>
      <c r="Z1141" s="275"/>
      <c r="AA1141" s="275"/>
      <c r="AB1141" s="275"/>
      <c r="AC1141" s="275"/>
      <c r="AD1141" s="275"/>
      <c r="AG1141" s="98">
        <f t="shared" si="249"/>
        <v>0</v>
      </c>
      <c r="AH1141" s="99">
        <f t="shared" si="250"/>
        <v>0</v>
      </c>
      <c r="AI1141" s="99">
        <f t="shared" si="251"/>
        <v>0</v>
      </c>
      <c r="AJ1141" s="100">
        <f t="shared" si="252"/>
        <v>0</v>
      </c>
      <c r="AL1141" s="93">
        <f t="shared" si="253"/>
        <v>0</v>
      </c>
      <c r="AN1141" s="98">
        <f t="shared" si="254"/>
        <v>0</v>
      </c>
      <c r="AO1141" s="99">
        <f t="shared" si="255"/>
        <v>0</v>
      </c>
      <c r="AP1141" s="99">
        <f t="shared" si="256"/>
        <v>0</v>
      </c>
      <c r="AQ1141" s="100">
        <f t="shared" si="257"/>
        <v>0</v>
      </c>
    </row>
    <row r="1142" spans="1:43" ht="15.05" customHeight="1">
      <c r="A1142" s="187"/>
      <c r="B1142" s="141"/>
      <c r="C1142" s="165" t="s">
        <v>500</v>
      </c>
      <c r="D1142" s="443" t="str">
        <f t="shared" si="248"/>
        <v/>
      </c>
      <c r="E1142" s="444"/>
      <c r="F1142" s="445"/>
      <c r="G1142" s="272"/>
      <c r="H1142" s="272"/>
      <c r="I1142" s="272"/>
      <c r="J1142" s="272"/>
      <c r="K1142" s="275"/>
      <c r="L1142" s="276"/>
      <c r="M1142" s="276"/>
      <c r="N1142" s="276"/>
      <c r="O1142" s="276"/>
      <c r="P1142" s="276"/>
      <c r="Q1142" s="276"/>
      <c r="R1142" s="276"/>
      <c r="S1142" s="276"/>
      <c r="T1142" s="276"/>
      <c r="U1142" s="276"/>
      <c r="V1142" s="271"/>
      <c r="W1142" s="275"/>
      <c r="X1142" s="275"/>
      <c r="Y1142" s="275"/>
      <c r="Z1142" s="275"/>
      <c r="AA1142" s="275"/>
      <c r="AB1142" s="275"/>
      <c r="AC1142" s="275"/>
      <c r="AD1142" s="275"/>
      <c r="AG1142" s="98">
        <f t="shared" si="249"/>
        <v>0</v>
      </c>
      <c r="AH1142" s="99">
        <f t="shared" si="250"/>
        <v>0</v>
      </c>
      <c r="AI1142" s="99">
        <f t="shared" si="251"/>
        <v>0</v>
      </c>
      <c r="AJ1142" s="100">
        <f t="shared" si="252"/>
        <v>0</v>
      </c>
      <c r="AL1142" s="93">
        <f t="shared" si="253"/>
        <v>0</v>
      </c>
      <c r="AN1142" s="98">
        <f t="shared" si="254"/>
        <v>0</v>
      </c>
      <c r="AO1142" s="99">
        <f t="shared" si="255"/>
        <v>0</v>
      </c>
      <c r="AP1142" s="99">
        <f t="shared" si="256"/>
        <v>0</v>
      </c>
      <c r="AQ1142" s="100">
        <f t="shared" si="257"/>
        <v>0</v>
      </c>
    </row>
    <row r="1143" spans="1:43" ht="15.05" customHeight="1">
      <c r="A1143" s="187"/>
      <c r="B1143" s="141"/>
      <c r="C1143" s="165" t="s">
        <v>502</v>
      </c>
      <c r="D1143" s="443" t="str">
        <f t="shared" si="248"/>
        <v/>
      </c>
      <c r="E1143" s="444"/>
      <c r="F1143" s="445"/>
      <c r="G1143" s="272"/>
      <c r="H1143" s="272"/>
      <c r="I1143" s="272"/>
      <c r="J1143" s="272"/>
      <c r="K1143" s="275"/>
      <c r="L1143" s="276"/>
      <c r="M1143" s="276"/>
      <c r="N1143" s="276"/>
      <c r="O1143" s="276"/>
      <c r="P1143" s="276"/>
      <c r="Q1143" s="276"/>
      <c r="R1143" s="276"/>
      <c r="S1143" s="276"/>
      <c r="T1143" s="276"/>
      <c r="U1143" s="276"/>
      <c r="V1143" s="271"/>
      <c r="W1143" s="275"/>
      <c r="X1143" s="275"/>
      <c r="Y1143" s="275"/>
      <c r="Z1143" s="275"/>
      <c r="AA1143" s="275"/>
      <c r="AB1143" s="275"/>
      <c r="AC1143" s="275"/>
      <c r="AD1143" s="275"/>
      <c r="AG1143" s="98">
        <f t="shared" si="249"/>
        <v>0</v>
      </c>
      <c r="AH1143" s="99">
        <f t="shared" si="250"/>
        <v>0</v>
      </c>
      <c r="AI1143" s="99">
        <f t="shared" si="251"/>
        <v>0</v>
      </c>
      <c r="AJ1143" s="100">
        <f t="shared" si="252"/>
        <v>0</v>
      </c>
      <c r="AL1143" s="93">
        <f t="shared" si="253"/>
        <v>0</v>
      </c>
      <c r="AN1143" s="98">
        <f t="shared" si="254"/>
        <v>0</v>
      </c>
      <c r="AO1143" s="99">
        <f t="shared" si="255"/>
        <v>0</v>
      </c>
      <c r="AP1143" s="99">
        <f t="shared" si="256"/>
        <v>0</v>
      </c>
      <c r="AQ1143" s="100">
        <f t="shared" si="257"/>
        <v>0</v>
      </c>
    </row>
    <row r="1144" spans="1:43" ht="15.05" customHeight="1">
      <c r="A1144" s="187"/>
      <c r="B1144" s="141"/>
      <c r="C1144" s="165" t="s">
        <v>504</v>
      </c>
      <c r="D1144" s="443" t="str">
        <f t="shared" si="248"/>
        <v/>
      </c>
      <c r="E1144" s="444"/>
      <c r="F1144" s="445"/>
      <c r="G1144" s="272"/>
      <c r="H1144" s="272"/>
      <c r="I1144" s="272"/>
      <c r="J1144" s="272"/>
      <c r="K1144" s="275"/>
      <c r="L1144" s="276"/>
      <c r="M1144" s="276"/>
      <c r="N1144" s="276"/>
      <c r="O1144" s="276"/>
      <c r="P1144" s="276"/>
      <c r="Q1144" s="276"/>
      <c r="R1144" s="276"/>
      <c r="S1144" s="276"/>
      <c r="T1144" s="276"/>
      <c r="U1144" s="276"/>
      <c r="V1144" s="271"/>
      <c r="W1144" s="275"/>
      <c r="X1144" s="275"/>
      <c r="Y1144" s="275"/>
      <c r="Z1144" s="275"/>
      <c r="AA1144" s="275"/>
      <c r="AB1144" s="275"/>
      <c r="AC1144" s="275"/>
      <c r="AD1144" s="275"/>
      <c r="AG1144" s="98">
        <f t="shared" si="249"/>
        <v>0</v>
      </c>
      <c r="AH1144" s="99">
        <f t="shared" si="250"/>
        <v>0</v>
      </c>
      <c r="AI1144" s="99">
        <f t="shared" si="251"/>
        <v>0</v>
      </c>
      <c r="AJ1144" s="100">
        <f t="shared" si="252"/>
        <v>0</v>
      </c>
      <c r="AL1144" s="93">
        <f t="shared" si="253"/>
        <v>0</v>
      </c>
      <c r="AN1144" s="98">
        <f t="shared" si="254"/>
        <v>0</v>
      </c>
      <c r="AO1144" s="99">
        <f t="shared" si="255"/>
        <v>0</v>
      </c>
      <c r="AP1144" s="99">
        <f t="shared" si="256"/>
        <v>0</v>
      </c>
      <c r="AQ1144" s="100">
        <f t="shared" si="257"/>
        <v>0</v>
      </c>
    </row>
    <row r="1145" spans="1:43" ht="15.05" customHeight="1">
      <c r="A1145" s="187"/>
      <c r="B1145" s="141"/>
      <c r="C1145" s="165" t="s">
        <v>506</v>
      </c>
      <c r="D1145" s="443" t="str">
        <f t="shared" si="248"/>
        <v/>
      </c>
      <c r="E1145" s="444"/>
      <c r="F1145" s="445"/>
      <c r="G1145" s="272"/>
      <c r="H1145" s="272"/>
      <c r="I1145" s="272"/>
      <c r="J1145" s="272"/>
      <c r="K1145" s="275"/>
      <c r="L1145" s="276"/>
      <c r="M1145" s="276"/>
      <c r="N1145" s="276"/>
      <c r="O1145" s="276"/>
      <c r="P1145" s="276"/>
      <c r="Q1145" s="276"/>
      <c r="R1145" s="276"/>
      <c r="S1145" s="276"/>
      <c r="T1145" s="276"/>
      <c r="U1145" s="276"/>
      <c r="V1145" s="271"/>
      <c r="W1145" s="275"/>
      <c r="X1145" s="275"/>
      <c r="Y1145" s="275"/>
      <c r="Z1145" s="275"/>
      <c r="AA1145" s="275"/>
      <c r="AB1145" s="275"/>
      <c r="AC1145" s="275"/>
      <c r="AD1145" s="275"/>
      <c r="AG1145" s="98">
        <f t="shared" si="249"/>
        <v>0</v>
      </c>
      <c r="AH1145" s="99">
        <f t="shared" si="250"/>
        <v>0</v>
      </c>
      <c r="AI1145" s="99">
        <f t="shared" si="251"/>
        <v>0</v>
      </c>
      <c r="AJ1145" s="100">
        <f t="shared" si="252"/>
        <v>0</v>
      </c>
      <c r="AL1145" s="93">
        <f t="shared" si="253"/>
        <v>0</v>
      </c>
      <c r="AN1145" s="98">
        <f t="shared" si="254"/>
        <v>0</v>
      </c>
      <c r="AO1145" s="99">
        <f t="shared" si="255"/>
        <v>0</v>
      </c>
      <c r="AP1145" s="99">
        <f t="shared" si="256"/>
        <v>0</v>
      </c>
      <c r="AQ1145" s="100">
        <f t="shared" si="257"/>
        <v>0</v>
      </c>
    </row>
    <row r="1146" spans="1:43" ht="15.05" customHeight="1">
      <c r="A1146" s="187"/>
      <c r="B1146" s="141"/>
      <c r="C1146" s="165" t="s">
        <v>507</v>
      </c>
      <c r="D1146" s="443" t="str">
        <f t="shared" si="248"/>
        <v/>
      </c>
      <c r="E1146" s="444"/>
      <c r="F1146" s="445"/>
      <c r="G1146" s="272"/>
      <c r="H1146" s="272"/>
      <c r="I1146" s="272"/>
      <c r="J1146" s="272"/>
      <c r="K1146" s="275"/>
      <c r="L1146" s="276"/>
      <c r="M1146" s="276"/>
      <c r="N1146" s="276"/>
      <c r="O1146" s="276"/>
      <c r="P1146" s="276"/>
      <c r="Q1146" s="276"/>
      <c r="R1146" s="276"/>
      <c r="S1146" s="276"/>
      <c r="T1146" s="276"/>
      <c r="U1146" s="276"/>
      <c r="V1146" s="271"/>
      <c r="W1146" s="275"/>
      <c r="X1146" s="275"/>
      <c r="Y1146" s="275"/>
      <c r="Z1146" s="275"/>
      <c r="AA1146" s="275"/>
      <c r="AB1146" s="275"/>
      <c r="AC1146" s="275"/>
      <c r="AD1146" s="275"/>
      <c r="AG1146" s="98">
        <f t="shared" si="249"/>
        <v>0</v>
      </c>
      <c r="AH1146" s="99">
        <f t="shared" si="250"/>
        <v>0</v>
      </c>
      <c r="AI1146" s="99">
        <f t="shared" si="251"/>
        <v>0</v>
      </c>
      <c r="AJ1146" s="100">
        <f t="shared" si="252"/>
        <v>0</v>
      </c>
      <c r="AL1146" s="93">
        <f t="shared" si="253"/>
        <v>0</v>
      </c>
      <c r="AN1146" s="98">
        <f t="shared" si="254"/>
        <v>0</v>
      </c>
      <c r="AO1146" s="99">
        <f t="shared" si="255"/>
        <v>0</v>
      </c>
      <c r="AP1146" s="99">
        <f t="shared" si="256"/>
        <v>0</v>
      </c>
      <c r="AQ1146" s="100">
        <f t="shared" si="257"/>
        <v>0</v>
      </c>
    </row>
    <row r="1147" spans="1:43" ht="15.05" customHeight="1">
      <c r="A1147" s="187"/>
      <c r="B1147" s="141"/>
      <c r="C1147" s="165" t="s">
        <v>522</v>
      </c>
      <c r="D1147" s="443" t="str">
        <f t="shared" si="248"/>
        <v/>
      </c>
      <c r="E1147" s="444"/>
      <c r="F1147" s="445"/>
      <c r="G1147" s="272"/>
      <c r="H1147" s="272"/>
      <c r="I1147" s="272"/>
      <c r="J1147" s="272"/>
      <c r="K1147" s="275"/>
      <c r="L1147" s="276"/>
      <c r="M1147" s="276"/>
      <c r="N1147" s="276"/>
      <c r="O1147" s="276"/>
      <c r="P1147" s="276"/>
      <c r="Q1147" s="276"/>
      <c r="R1147" s="276"/>
      <c r="S1147" s="276"/>
      <c r="T1147" s="276"/>
      <c r="U1147" s="276"/>
      <c r="V1147" s="271"/>
      <c r="W1147" s="275"/>
      <c r="X1147" s="275"/>
      <c r="Y1147" s="275"/>
      <c r="Z1147" s="275"/>
      <c r="AA1147" s="275"/>
      <c r="AB1147" s="275"/>
      <c r="AC1147" s="275"/>
      <c r="AD1147" s="275"/>
      <c r="AG1147" s="98">
        <f t="shared" si="249"/>
        <v>0</v>
      </c>
      <c r="AH1147" s="99">
        <f t="shared" si="250"/>
        <v>0</v>
      </c>
      <c r="AI1147" s="99">
        <f t="shared" si="251"/>
        <v>0</v>
      </c>
      <c r="AJ1147" s="100">
        <f t="shared" si="252"/>
        <v>0</v>
      </c>
      <c r="AL1147" s="93">
        <f t="shared" si="253"/>
        <v>0</v>
      </c>
      <c r="AN1147" s="98">
        <f t="shared" si="254"/>
        <v>0</v>
      </c>
      <c r="AO1147" s="99">
        <f t="shared" si="255"/>
        <v>0</v>
      </c>
      <c r="AP1147" s="99">
        <f t="shared" si="256"/>
        <v>0</v>
      </c>
      <c r="AQ1147" s="100">
        <f t="shared" si="257"/>
        <v>0</v>
      </c>
    </row>
    <row r="1148" spans="1:43" ht="15.05" customHeight="1">
      <c r="A1148" s="187"/>
      <c r="B1148" s="141"/>
      <c r="C1148" s="165" t="s">
        <v>523</v>
      </c>
      <c r="D1148" s="443" t="str">
        <f t="shared" si="248"/>
        <v/>
      </c>
      <c r="E1148" s="444"/>
      <c r="F1148" s="445"/>
      <c r="G1148" s="272"/>
      <c r="H1148" s="272"/>
      <c r="I1148" s="272"/>
      <c r="J1148" s="272"/>
      <c r="K1148" s="275"/>
      <c r="L1148" s="276"/>
      <c r="M1148" s="276"/>
      <c r="N1148" s="276"/>
      <c r="O1148" s="276"/>
      <c r="P1148" s="276"/>
      <c r="Q1148" s="276"/>
      <c r="R1148" s="276"/>
      <c r="S1148" s="276"/>
      <c r="T1148" s="276"/>
      <c r="U1148" s="276"/>
      <c r="V1148" s="271"/>
      <c r="W1148" s="275"/>
      <c r="X1148" s="275"/>
      <c r="Y1148" s="275"/>
      <c r="Z1148" s="275"/>
      <c r="AA1148" s="275"/>
      <c r="AB1148" s="275"/>
      <c r="AC1148" s="275"/>
      <c r="AD1148" s="275"/>
      <c r="AG1148" s="98">
        <f t="shared" si="249"/>
        <v>0</v>
      </c>
      <c r="AH1148" s="99">
        <f t="shared" si="250"/>
        <v>0</v>
      </c>
      <c r="AI1148" s="99">
        <f t="shared" si="251"/>
        <v>0</v>
      </c>
      <c r="AJ1148" s="100">
        <f t="shared" si="252"/>
        <v>0</v>
      </c>
      <c r="AL1148" s="93">
        <f t="shared" si="253"/>
        <v>0</v>
      </c>
      <c r="AN1148" s="98">
        <f t="shared" si="254"/>
        <v>0</v>
      </c>
      <c r="AO1148" s="99">
        <f t="shared" si="255"/>
        <v>0</v>
      </c>
      <c r="AP1148" s="99">
        <f t="shared" si="256"/>
        <v>0</v>
      </c>
      <c r="AQ1148" s="100">
        <f t="shared" si="257"/>
        <v>0</v>
      </c>
    </row>
    <row r="1149" spans="1:43" ht="15.05" customHeight="1">
      <c r="A1149" s="187"/>
      <c r="B1149" s="141"/>
      <c r="C1149" s="165" t="s">
        <v>524</v>
      </c>
      <c r="D1149" s="443" t="str">
        <f t="shared" si="248"/>
        <v/>
      </c>
      <c r="E1149" s="444"/>
      <c r="F1149" s="445"/>
      <c r="G1149" s="272"/>
      <c r="H1149" s="272"/>
      <c r="I1149" s="272"/>
      <c r="J1149" s="272"/>
      <c r="K1149" s="275"/>
      <c r="L1149" s="276"/>
      <c r="M1149" s="276"/>
      <c r="N1149" s="276"/>
      <c r="O1149" s="276"/>
      <c r="P1149" s="276"/>
      <c r="Q1149" s="276"/>
      <c r="R1149" s="276"/>
      <c r="S1149" s="276"/>
      <c r="T1149" s="276"/>
      <c r="U1149" s="276"/>
      <c r="V1149" s="271"/>
      <c r="W1149" s="275"/>
      <c r="X1149" s="275"/>
      <c r="Y1149" s="275"/>
      <c r="Z1149" s="275"/>
      <c r="AA1149" s="275"/>
      <c r="AB1149" s="275"/>
      <c r="AC1149" s="275"/>
      <c r="AD1149" s="275"/>
      <c r="AG1149" s="98">
        <f t="shared" si="249"/>
        <v>0</v>
      </c>
      <c r="AH1149" s="99">
        <f t="shared" si="250"/>
        <v>0</v>
      </c>
      <c r="AI1149" s="99">
        <f t="shared" si="251"/>
        <v>0</v>
      </c>
      <c r="AJ1149" s="100">
        <f t="shared" si="252"/>
        <v>0</v>
      </c>
      <c r="AL1149" s="93">
        <f t="shared" si="253"/>
        <v>0</v>
      </c>
      <c r="AN1149" s="98">
        <f t="shared" si="254"/>
        <v>0</v>
      </c>
      <c r="AO1149" s="99">
        <f t="shared" si="255"/>
        <v>0</v>
      </c>
      <c r="AP1149" s="99">
        <f t="shared" si="256"/>
        <v>0</v>
      </c>
      <c r="AQ1149" s="100">
        <f t="shared" si="257"/>
        <v>0</v>
      </c>
    </row>
    <row r="1150" spans="1:43" ht="15.05" customHeight="1">
      <c r="A1150" s="187"/>
      <c r="B1150" s="141"/>
      <c r="C1150" s="167" t="s">
        <v>525</v>
      </c>
      <c r="D1150" s="443" t="str">
        <f t="shared" si="248"/>
        <v/>
      </c>
      <c r="E1150" s="444"/>
      <c r="F1150" s="445"/>
      <c r="G1150" s="272"/>
      <c r="H1150" s="272"/>
      <c r="I1150" s="272"/>
      <c r="J1150" s="272"/>
      <c r="K1150" s="275"/>
      <c r="L1150" s="276"/>
      <c r="M1150" s="276"/>
      <c r="N1150" s="276"/>
      <c r="O1150" s="276"/>
      <c r="P1150" s="276"/>
      <c r="Q1150" s="276"/>
      <c r="R1150" s="276"/>
      <c r="S1150" s="276"/>
      <c r="T1150" s="276"/>
      <c r="U1150" s="276"/>
      <c r="V1150" s="271"/>
      <c r="W1150" s="275"/>
      <c r="X1150" s="275"/>
      <c r="Y1150" s="275"/>
      <c r="Z1150" s="275"/>
      <c r="AA1150" s="275"/>
      <c r="AB1150" s="275"/>
      <c r="AC1150" s="275"/>
      <c r="AD1150" s="275"/>
      <c r="AG1150" s="98">
        <f t="shared" si="249"/>
        <v>0</v>
      </c>
      <c r="AH1150" s="99">
        <f t="shared" si="250"/>
        <v>0</v>
      </c>
      <c r="AI1150" s="99">
        <f t="shared" si="251"/>
        <v>0</v>
      </c>
      <c r="AJ1150" s="100">
        <f t="shared" si="252"/>
        <v>0</v>
      </c>
      <c r="AL1150" s="93">
        <f t="shared" si="253"/>
        <v>0</v>
      </c>
      <c r="AN1150" s="98">
        <f t="shared" si="254"/>
        <v>0</v>
      </c>
      <c r="AO1150" s="99">
        <f t="shared" si="255"/>
        <v>0</v>
      </c>
      <c r="AP1150" s="99">
        <f t="shared" si="256"/>
        <v>0</v>
      </c>
      <c r="AQ1150" s="100">
        <f t="shared" si="257"/>
        <v>0</v>
      </c>
    </row>
    <row r="1151" spans="1:43" ht="15.05" customHeight="1">
      <c r="A1151" s="187"/>
      <c r="B1151" s="141"/>
      <c r="C1151" s="167" t="s">
        <v>526</v>
      </c>
      <c r="D1151" s="443" t="str">
        <f t="shared" si="248"/>
        <v/>
      </c>
      <c r="E1151" s="444"/>
      <c r="F1151" s="445"/>
      <c r="G1151" s="272"/>
      <c r="H1151" s="272"/>
      <c r="I1151" s="272"/>
      <c r="J1151" s="272"/>
      <c r="K1151" s="275"/>
      <c r="L1151" s="276"/>
      <c r="M1151" s="276"/>
      <c r="N1151" s="276"/>
      <c r="O1151" s="276"/>
      <c r="P1151" s="276"/>
      <c r="Q1151" s="276"/>
      <c r="R1151" s="276"/>
      <c r="S1151" s="276"/>
      <c r="T1151" s="276"/>
      <c r="U1151" s="276"/>
      <c r="V1151" s="271"/>
      <c r="W1151" s="275"/>
      <c r="X1151" s="275"/>
      <c r="Y1151" s="275"/>
      <c r="Z1151" s="275"/>
      <c r="AA1151" s="275"/>
      <c r="AB1151" s="275"/>
      <c r="AC1151" s="275"/>
      <c r="AD1151" s="275"/>
      <c r="AG1151" s="98">
        <f t="shared" si="249"/>
        <v>0</v>
      </c>
      <c r="AH1151" s="99">
        <f t="shared" si="250"/>
        <v>0</v>
      </c>
      <c r="AI1151" s="99">
        <f t="shared" si="251"/>
        <v>0</v>
      </c>
      <c r="AJ1151" s="100">
        <f t="shared" si="252"/>
        <v>0</v>
      </c>
      <c r="AL1151" s="93">
        <f t="shared" si="253"/>
        <v>0</v>
      </c>
      <c r="AN1151" s="98">
        <f t="shared" si="254"/>
        <v>0</v>
      </c>
      <c r="AO1151" s="99">
        <f t="shared" si="255"/>
        <v>0</v>
      </c>
      <c r="AP1151" s="99">
        <f t="shared" si="256"/>
        <v>0</v>
      </c>
      <c r="AQ1151" s="100">
        <f t="shared" si="257"/>
        <v>0</v>
      </c>
    </row>
    <row r="1152" spans="1:43" ht="15.05" customHeight="1">
      <c r="A1152" s="187"/>
      <c r="B1152" s="141"/>
      <c r="C1152" s="167" t="s">
        <v>527</v>
      </c>
      <c r="D1152" s="443" t="str">
        <f t="shared" si="248"/>
        <v/>
      </c>
      <c r="E1152" s="444"/>
      <c r="F1152" s="445"/>
      <c r="G1152" s="272"/>
      <c r="H1152" s="272"/>
      <c r="I1152" s="272"/>
      <c r="J1152" s="272"/>
      <c r="K1152" s="275"/>
      <c r="L1152" s="276"/>
      <c r="M1152" s="276"/>
      <c r="N1152" s="276"/>
      <c r="O1152" s="276"/>
      <c r="P1152" s="276"/>
      <c r="Q1152" s="276"/>
      <c r="R1152" s="276"/>
      <c r="S1152" s="276"/>
      <c r="T1152" s="276"/>
      <c r="U1152" s="276"/>
      <c r="V1152" s="271"/>
      <c r="W1152" s="275"/>
      <c r="X1152" s="275"/>
      <c r="Y1152" s="275"/>
      <c r="Z1152" s="275"/>
      <c r="AA1152" s="275"/>
      <c r="AB1152" s="275"/>
      <c r="AC1152" s="275"/>
      <c r="AD1152" s="275"/>
      <c r="AG1152" s="98">
        <f t="shared" si="249"/>
        <v>0</v>
      </c>
      <c r="AH1152" s="99">
        <f t="shared" si="250"/>
        <v>0</v>
      </c>
      <c r="AI1152" s="99">
        <f t="shared" si="251"/>
        <v>0</v>
      </c>
      <c r="AJ1152" s="100">
        <f t="shared" si="252"/>
        <v>0</v>
      </c>
      <c r="AL1152" s="93">
        <f t="shared" si="253"/>
        <v>0</v>
      </c>
      <c r="AN1152" s="98">
        <f t="shared" si="254"/>
        <v>0</v>
      </c>
      <c r="AO1152" s="99">
        <f t="shared" si="255"/>
        <v>0</v>
      </c>
      <c r="AP1152" s="99">
        <f t="shared" si="256"/>
        <v>0</v>
      </c>
      <c r="AQ1152" s="100">
        <f t="shared" si="257"/>
        <v>0</v>
      </c>
    </row>
    <row r="1153" spans="1:43" ht="15.05" customHeight="1">
      <c r="A1153" s="187"/>
      <c r="B1153" s="141"/>
      <c r="C1153" s="167" t="s">
        <v>528</v>
      </c>
      <c r="D1153" s="443" t="str">
        <f t="shared" si="248"/>
        <v/>
      </c>
      <c r="E1153" s="444"/>
      <c r="F1153" s="445"/>
      <c r="G1153" s="272"/>
      <c r="H1153" s="272"/>
      <c r="I1153" s="272"/>
      <c r="J1153" s="272"/>
      <c r="K1153" s="275"/>
      <c r="L1153" s="276"/>
      <c r="M1153" s="276"/>
      <c r="N1153" s="276"/>
      <c r="O1153" s="276"/>
      <c r="P1153" s="276"/>
      <c r="Q1153" s="276"/>
      <c r="R1153" s="276"/>
      <c r="S1153" s="276"/>
      <c r="T1153" s="276"/>
      <c r="U1153" s="276"/>
      <c r="V1153" s="271"/>
      <c r="W1153" s="275"/>
      <c r="X1153" s="275"/>
      <c r="Y1153" s="275"/>
      <c r="Z1153" s="275"/>
      <c r="AA1153" s="275"/>
      <c r="AB1153" s="275"/>
      <c r="AC1153" s="275"/>
      <c r="AD1153" s="275"/>
      <c r="AG1153" s="98">
        <f t="shared" si="249"/>
        <v>0</v>
      </c>
      <c r="AH1153" s="99">
        <f t="shared" si="250"/>
        <v>0</v>
      </c>
      <c r="AI1153" s="99">
        <f t="shared" si="251"/>
        <v>0</v>
      </c>
      <c r="AJ1153" s="100">
        <f t="shared" si="252"/>
        <v>0</v>
      </c>
      <c r="AL1153" s="93">
        <f t="shared" si="253"/>
        <v>0</v>
      </c>
      <c r="AN1153" s="98">
        <f t="shared" si="254"/>
        <v>0</v>
      </c>
      <c r="AO1153" s="99">
        <f t="shared" si="255"/>
        <v>0</v>
      </c>
      <c r="AP1153" s="99">
        <f t="shared" si="256"/>
        <v>0</v>
      </c>
      <c r="AQ1153" s="100">
        <f t="shared" si="257"/>
        <v>0</v>
      </c>
    </row>
    <row r="1154" spans="1:43" ht="15.05" customHeight="1">
      <c r="A1154" s="187"/>
      <c r="B1154" s="141"/>
      <c r="C1154" s="167" t="s">
        <v>529</v>
      </c>
      <c r="D1154" s="443" t="str">
        <f t="shared" si="248"/>
        <v/>
      </c>
      <c r="E1154" s="444"/>
      <c r="F1154" s="445"/>
      <c r="G1154" s="272"/>
      <c r="H1154" s="272"/>
      <c r="I1154" s="272"/>
      <c r="J1154" s="272"/>
      <c r="K1154" s="275"/>
      <c r="L1154" s="276"/>
      <c r="M1154" s="276"/>
      <c r="N1154" s="276"/>
      <c r="O1154" s="276"/>
      <c r="P1154" s="276"/>
      <c r="Q1154" s="276"/>
      <c r="R1154" s="276"/>
      <c r="S1154" s="276"/>
      <c r="T1154" s="276"/>
      <c r="U1154" s="276"/>
      <c r="V1154" s="271"/>
      <c r="W1154" s="275"/>
      <c r="X1154" s="275"/>
      <c r="Y1154" s="275"/>
      <c r="Z1154" s="275"/>
      <c r="AA1154" s="275"/>
      <c r="AB1154" s="275"/>
      <c r="AC1154" s="275"/>
      <c r="AD1154" s="275"/>
      <c r="AG1154" s="98">
        <f t="shared" si="249"/>
        <v>0</v>
      </c>
      <c r="AH1154" s="99">
        <f t="shared" si="250"/>
        <v>0</v>
      </c>
      <c r="AI1154" s="99">
        <f t="shared" si="251"/>
        <v>0</v>
      </c>
      <c r="AJ1154" s="100">
        <f t="shared" si="252"/>
        <v>0</v>
      </c>
      <c r="AL1154" s="93">
        <f t="shared" si="253"/>
        <v>0</v>
      </c>
      <c r="AN1154" s="98">
        <f t="shared" si="254"/>
        <v>0</v>
      </c>
      <c r="AO1154" s="99">
        <f t="shared" si="255"/>
        <v>0</v>
      </c>
      <c r="AP1154" s="99">
        <f t="shared" si="256"/>
        <v>0</v>
      </c>
      <c r="AQ1154" s="100">
        <f t="shared" si="257"/>
        <v>0</v>
      </c>
    </row>
    <row r="1155" spans="1:43" ht="15.05" customHeight="1">
      <c r="A1155" s="187"/>
      <c r="B1155" s="141"/>
      <c r="C1155" s="167" t="s">
        <v>530</v>
      </c>
      <c r="D1155" s="443" t="str">
        <f t="shared" si="248"/>
        <v/>
      </c>
      <c r="E1155" s="444"/>
      <c r="F1155" s="445"/>
      <c r="G1155" s="272"/>
      <c r="H1155" s="272"/>
      <c r="I1155" s="272"/>
      <c r="J1155" s="272"/>
      <c r="K1155" s="275"/>
      <c r="L1155" s="276"/>
      <c r="M1155" s="276"/>
      <c r="N1155" s="276"/>
      <c r="O1155" s="276"/>
      <c r="P1155" s="276"/>
      <c r="Q1155" s="276"/>
      <c r="R1155" s="276"/>
      <c r="S1155" s="276"/>
      <c r="T1155" s="276"/>
      <c r="U1155" s="276"/>
      <c r="V1155" s="271"/>
      <c r="W1155" s="275"/>
      <c r="X1155" s="275"/>
      <c r="Y1155" s="275"/>
      <c r="Z1155" s="275"/>
      <c r="AA1155" s="275"/>
      <c r="AB1155" s="275"/>
      <c r="AC1155" s="275"/>
      <c r="AD1155" s="275"/>
      <c r="AG1155" s="98">
        <f t="shared" si="249"/>
        <v>0</v>
      </c>
      <c r="AH1155" s="99">
        <f t="shared" si="250"/>
        <v>0</v>
      </c>
      <c r="AI1155" s="99">
        <f t="shared" si="251"/>
        <v>0</v>
      </c>
      <c r="AJ1155" s="100">
        <f t="shared" si="252"/>
        <v>0</v>
      </c>
      <c r="AL1155" s="93">
        <f t="shared" si="253"/>
        <v>0</v>
      </c>
      <c r="AN1155" s="98">
        <f t="shared" si="254"/>
        <v>0</v>
      </c>
      <c r="AO1155" s="99">
        <f t="shared" si="255"/>
        <v>0</v>
      </c>
      <c r="AP1155" s="99">
        <f t="shared" si="256"/>
        <v>0</v>
      </c>
      <c r="AQ1155" s="100">
        <f t="shared" si="257"/>
        <v>0</v>
      </c>
    </row>
    <row r="1156" spans="1:43" ht="15.05" customHeight="1">
      <c r="A1156" s="187"/>
      <c r="B1156" s="141"/>
      <c r="C1156" s="167" t="s">
        <v>531</v>
      </c>
      <c r="D1156" s="443" t="str">
        <f t="shared" si="248"/>
        <v/>
      </c>
      <c r="E1156" s="444"/>
      <c r="F1156" s="445"/>
      <c r="G1156" s="272"/>
      <c r="H1156" s="272"/>
      <c r="I1156" s="272"/>
      <c r="J1156" s="272"/>
      <c r="K1156" s="275"/>
      <c r="L1156" s="276"/>
      <c r="M1156" s="276"/>
      <c r="N1156" s="276"/>
      <c r="O1156" s="276"/>
      <c r="P1156" s="276"/>
      <c r="Q1156" s="276"/>
      <c r="R1156" s="276"/>
      <c r="S1156" s="276"/>
      <c r="T1156" s="276"/>
      <c r="U1156" s="276"/>
      <c r="V1156" s="271"/>
      <c r="W1156" s="275"/>
      <c r="X1156" s="275"/>
      <c r="Y1156" s="275"/>
      <c r="Z1156" s="275"/>
      <c r="AA1156" s="275"/>
      <c r="AB1156" s="275"/>
      <c r="AC1156" s="275"/>
      <c r="AD1156" s="275"/>
      <c r="AG1156" s="98">
        <f t="shared" si="249"/>
        <v>0</v>
      </c>
      <c r="AH1156" s="99">
        <f t="shared" si="250"/>
        <v>0</v>
      </c>
      <c r="AI1156" s="99">
        <f t="shared" si="251"/>
        <v>0</v>
      </c>
      <c r="AJ1156" s="100">
        <f t="shared" si="252"/>
        <v>0</v>
      </c>
      <c r="AL1156" s="93">
        <f t="shared" si="253"/>
        <v>0</v>
      </c>
      <c r="AN1156" s="98">
        <f t="shared" si="254"/>
        <v>0</v>
      </c>
      <c r="AO1156" s="99">
        <f t="shared" si="255"/>
        <v>0</v>
      </c>
      <c r="AP1156" s="99">
        <f t="shared" si="256"/>
        <v>0</v>
      </c>
      <c r="AQ1156" s="100">
        <f t="shared" si="257"/>
        <v>0</v>
      </c>
    </row>
    <row r="1157" spans="1:43" ht="15.05" customHeight="1">
      <c r="A1157" s="187"/>
      <c r="B1157" s="141"/>
      <c r="C1157" s="167" t="s">
        <v>532</v>
      </c>
      <c r="D1157" s="443" t="str">
        <f t="shared" si="248"/>
        <v/>
      </c>
      <c r="E1157" s="444"/>
      <c r="F1157" s="445"/>
      <c r="G1157" s="272"/>
      <c r="H1157" s="272"/>
      <c r="I1157" s="272"/>
      <c r="J1157" s="272"/>
      <c r="K1157" s="275"/>
      <c r="L1157" s="276"/>
      <c r="M1157" s="276"/>
      <c r="N1157" s="276"/>
      <c r="O1157" s="276"/>
      <c r="P1157" s="276"/>
      <c r="Q1157" s="276"/>
      <c r="R1157" s="276"/>
      <c r="S1157" s="276"/>
      <c r="T1157" s="276"/>
      <c r="U1157" s="276"/>
      <c r="V1157" s="271"/>
      <c r="W1157" s="275"/>
      <c r="X1157" s="275"/>
      <c r="Y1157" s="275"/>
      <c r="Z1157" s="275"/>
      <c r="AA1157" s="275"/>
      <c r="AB1157" s="275"/>
      <c r="AC1157" s="275"/>
      <c r="AD1157" s="275"/>
      <c r="AG1157" s="98">
        <f t="shared" si="249"/>
        <v>0</v>
      </c>
      <c r="AH1157" s="99">
        <f t="shared" si="250"/>
        <v>0</v>
      </c>
      <c r="AI1157" s="99">
        <f t="shared" si="251"/>
        <v>0</v>
      </c>
      <c r="AJ1157" s="100">
        <f t="shared" si="252"/>
        <v>0</v>
      </c>
      <c r="AL1157" s="93">
        <f t="shared" si="253"/>
        <v>0</v>
      </c>
      <c r="AN1157" s="98">
        <f t="shared" si="254"/>
        <v>0</v>
      </c>
      <c r="AO1157" s="99">
        <f t="shared" si="255"/>
        <v>0</v>
      </c>
      <c r="AP1157" s="99">
        <f t="shared" si="256"/>
        <v>0</v>
      </c>
      <c r="AQ1157" s="100">
        <f t="shared" si="257"/>
        <v>0</v>
      </c>
    </row>
    <row r="1158" spans="1:43" ht="15.05" customHeight="1">
      <c r="A1158" s="187"/>
      <c r="B1158" s="141"/>
      <c r="C1158" s="167" t="s">
        <v>533</v>
      </c>
      <c r="D1158" s="443" t="str">
        <f t="shared" si="248"/>
        <v/>
      </c>
      <c r="E1158" s="444"/>
      <c r="F1158" s="445"/>
      <c r="G1158" s="272"/>
      <c r="H1158" s="272"/>
      <c r="I1158" s="272"/>
      <c r="J1158" s="272"/>
      <c r="K1158" s="275"/>
      <c r="L1158" s="276"/>
      <c r="M1158" s="276"/>
      <c r="N1158" s="276"/>
      <c r="O1158" s="276"/>
      <c r="P1158" s="276"/>
      <c r="Q1158" s="276"/>
      <c r="R1158" s="276"/>
      <c r="S1158" s="276"/>
      <c r="T1158" s="276"/>
      <c r="U1158" s="276"/>
      <c r="V1158" s="271"/>
      <c r="W1158" s="275"/>
      <c r="X1158" s="275"/>
      <c r="Y1158" s="275"/>
      <c r="Z1158" s="275"/>
      <c r="AA1158" s="275"/>
      <c r="AB1158" s="275"/>
      <c r="AC1158" s="275"/>
      <c r="AD1158" s="275"/>
      <c r="AG1158" s="98">
        <f t="shared" si="249"/>
        <v>0</v>
      </c>
      <c r="AH1158" s="99">
        <f t="shared" si="250"/>
        <v>0</v>
      </c>
      <c r="AI1158" s="99">
        <f t="shared" si="251"/>
        <v>0</v>
      </c>
      <c r="AJ1158" s="100">
        <f t="shared" si="252"/>
        <v>0</v>
      </c>
      <c r="AL1158" s="93">
        <f t="shared" si="253"/>
        <v>0</v>
      </c>
      <c r="AN1158" s="98">
        <f t="shared" si="254"/>
        <v>0</v>
      </c>
      <c r="AO1158" s="99">
        <f t="shared" si="255"/>
        <v>0</v>
      </c>
      <c r="AP1158" s="99">
        <f t="shared" si="256"/>
        <v>0</v>
      </c>
      <c r="AQ1158" s="100">
        <f t="shared" si="257"/>
        <v>0</v>
      </c>
    </row>
    <row r="1159" spans="1:43" ht="15.05" customHeight="1">
      <c r="A1159" s="187"/>
      <c r="B1159" s="141"/>
      <c r="C1159" s="167" t="s">
        <v>534</v>
      </c>
      <c r="D1159" s="443" t="str">
        <f t="shared" si="248"/>
        <v/>
      </c>
      <c r="E1159" s="444"/>
      <c r="F1159" s="445"/>
      <c r="G1159" s="272"/>
      <c r="H1159" s="272"/>
      <c r="I1159" s="272"/>
      <c r="J1159" s="272"/>
      <c r="K1159" s="275"/>
      <c r="L1159" s="276"/>
      <c r="M1159" s="276"/>
      <c r="N1159" s="276"/>
      <c r="O1159" s="276"/>
      <c r="P1159" s="276"/>
      <c r="Q1159" s="276"/>
      <c r="R1159" s="276"/>
      <c r="S1159" s="276"/>
      <c r="T1159" s="276"/>
      <c r="U1159" s="276"/>
      <c r="V1159" s="271"/>
      <c r="W1159" s="275"/>
      <c r="X1159" s="275"/>
      <c r="Y1159" s="275"/>
      <c r="Z1159" s="275"/>
      <c r="AA1159" s="275"/>
      <c r="AB1159" s="275"/>
      <c r="AC1159" s="275"/>
      <c r="AD1159" s="275"/>
      <c r="AG1159" s="98">
        <f t="shared" si="249"/>
        <v>0</v>
      </c>
      <c r="AH1159" s="99">
        <f t="shared" si="250"/>
        <v>0</v>
      </c>
      <c r="AI1159" s="99">
        <f t="shared" si="251"/>
        <v>0</v>
      </c>
      <c r="AJ1159" s="100">
        <f t="shared" si="252"/>
        <v>0</v>
      </c>
      <c r="AL1159" s="93">
        <f t="shared" si="253"/>
        <v>0</v>
      </c>
      <c r="AN1159" s="98">
        <f t="shared" si="254"/>
        <v>0</v>
      </c>
      <c r="AO1159" s="99">
        <f t="shared" si="255"/>
        <v>0</v>
      </c>
      <c r="AP1159" s="99">
        <f t="shared" si="256"/>
        <v>0</v>
      </c>
      <c r="AQ1159" s="100">
        <f t="shared" si="257"/>
        <v>0</v>
      </c>
    </row>
    <row r="1160" spans="1:43" ht="15.05" customHeight="1">
      <c r="A1160" s="187"/>
      <c r="B1160" s="141"/>
      <c r="C1160" s="167" t="s">
        <v>535</v>
      </c>
      <c r="D1160" s="443" t="str">
        <f t="shared" si="248"/>
        <v/>
      </c>
      <c r="E1160" s="444"/>
      <c r="F1160" s="445"/>
      <c r="G1160" s="272"/>
      <c r="H1160" s="272"/>
      <c r="I1160" s="272"/>
      <c r="J1160" s="272"/>
      <c r="K1160" s="275"/>
      <c r="L1160" s="276"/>
      <c r="M1160" s="276"/>
      <c r="N1160" s="276"/>
      <c r="O1160" s="276"/>
      <c r="P1160" s="276"/>
      <c r="Q1160" s="276"/>
      <c r="R1160" s="276"/>
      <c r="S1160" s="276"/>
      <c r="T1160" s="276"/>
      <c r="U1160" s="276"/>
      <c r="V1160" s="271"/>
      <c r="W1160" s="275"/>
      <c r="X1160" s="275"/>
      <c r="Y1160" s="275"/>
      <c r="Z1160" s="275"/>
      <c r="AA1160" s="275"/>
      <c r="AB1160" s="275"/>
      <c r="AC1160" s="275"/>
      <c r="AD1160" s="275"/>
      <c r="AG1160" s="98">
        <f t="shared" si="249"/>
        <v>0</v>
      </c>
      <c r="AH1160" s="99">
        <f t="shared" si="250"/>
        <v>0</v>
      </c>
      <c r="AI1160" s="99">
        <f t="shared" si="251"/>
        <v>0</v>
      </c>
      <c r="AJ1160" s="100">
        <f t="shared" si="252"/>
        <v>0</v>
      </c>
      <c r="AL1160" s="93">
        <f t="shared" si="253"/>
        <v>0</v>
      </c>
      <c r="AN1160" s="98">
        <f t="shared" si="254"/>
        <v>0</v>
      </c>
      <c r="AO1160" s="99">
        <f t="shared" si="255"/>
        <v>0</v>
      </c>
      <c r="AP1160" s="99">
        <f t="shared" si="256"/>
        <v>0</v>
      </c>
      <c r="AQ1160" s="100">
        <f t="shared" si="257"/>
        <v>0</v>
      </c>
    </row>
    <row r="1161" spans="1:43" ht="15.05" customHeight="1">
      <c r="A1161" s="187"/>
      <c r="B1161" s="141"/>
      <c r="C1161" s="167" t="s">
        <v>536</v>
      </c>
      <c r="D1161" s="443" t="str">
        <f t="shared" si="248"/>
        <v/>
      </c>
      <c r="E1161" s="444"/>
      <c r="F1161" s="445"/>
      <c r="G1161" s="272"/>
      <c r="H1161" s="272"/>
      <c r="I1161" s="272"/>
      <c r="J1161" s="272"/>
      <c r="K1161" s="275"/>
      <c r="L1161" s="276"/>
      <c r="M1161" s="276"/>
      <c r="N1161" s="276"/>
      <c r="O1161" s="276"/>
      <c r="P1161" s="276"/>
      <c r="Q1161" s="276"/>
      <c r="R1161" s="276"/>
      <c r="S1161" s="276"/>
      <c r="T1161" s="276"/>
      <c r="U1161" s="276"/>
      <c r="V1161" s="271"/>
      <c r="W1161" s="275"/>
      <c r="X1161" s="275"/>
      <c r="Y1161" s="275"/>
      <c r="Z1161" s="275"/>
      <c r="AA1161" s="275"/>
      <c r="AB1161" s="275"/>
      <c r="AC1161" s="275"/>
      <c r="AD1161" s="275"/>
      <c r="AG1161" s="98">
        <f t="shared" si="249"/>
        <v>0</v>
      </c>
      <c r="AH1161" s="99">
        <f t="shared" si="250"/>
        <v>0</v>
      </c>
      <c r="AI1161" s="99">
        <f t="shared" si="251"/>
        <v>0</v>
      </c>
      <c r="AJ1161" s="100">
        <f t="shared" si="252"/>
        <v>0</v>
      </c>
      <c r="AL1161" s="93">
        <f t="shared" si="253"/>
        <v>0</v>
      </c>
      <c r="AN1161" s="98">
        <f t="shared" si="254"/>
        <v>0</v>
      </c>
      <c r="AO1161" s="99">
        <f t="shared" si="255"/>
        <v>0</v>
      </c>
      <c r="AP1161" s="99">
        <f t="shared" si="256"/>
        <v>0</v>
      </c>
      <c r="AQ1161" s="100">
        <f t="shared" si="257"/>
        <v>0</v>
      </c>
    </row>
    <row r="1162" spans="1:43" ht="15.05" customHeight="1">
      <c r="A1162" s="187"/>
      <c r="B1162" s="141"/>
      <c r="C1162" s="167" t="s">
        <v>537</v>
      </c>
      <c r="D1162" s="443" t="str">
        <f t="shared" si="248"/>
        <v/>
      </c>
      <c r="E1162" s="444"/>
      <c r="F1162" s="445"/>
      <c r="G1162" s="272"/>
      <c r="H1162" s="272"/>
      <c r="I1162" s="272"/>
      <c r="J1162" s="272"/>
      <c r="K1162" s="275"/>
      <c r="L1162" s="276"/>
      <c r="M1162" s="276"/>
      <c r="N1162" s="276"/>
      <c r="O1162" s="276"/>
      <c r="P1162" s="276"/>
      <c r="Q1162" s="276"/>
      <c r="R1162" s="276"/>
      <c r="S1162" s="276"/>
      <c r="T1162" s="276"/>
      <c r="U1162" s="276"/>
      <c r="V1162" s="271"/>
      <c r="W1162" s="275"/>
      <c r="X1162" s="275"/>
      <c r="Y1162" s="275"/>
      <c r="Z1162" s="275"/>
      <c r="AA1162" s="275"/>
      <c r="AB1162" s="275"/>
      <c r="AC1162" s="275"/>
      <c r="AD1162" s="275"/>
      <c r="AG1162" s="98">
        <f t="shared" si="249"/>
        <v>0</v>
      </c>
      <c r="AH1162" s="99">
        <f t="shared" si="250"/>
        <v>0</v>
      </c>
      <c r="AI1162" s="99">
        <f t="shared" si="251"/>
        <v>0</v>
      </c>
      <c r="AJ1162" s="100">
        <f t="shared" si="252"/>
        <v>0</v>
      </c>
      <c r="AL1162" s="93">
        <f t="shared" si="253"/>
        <v>0</v>
      </c>
      <c r="AN1162" s="98">
        <f t="shared" si="254"/>
        <v>0</v>
      </c>
      <c r="AO1162" s="99">
        <f t="shared" si="255"/>
        <v>0</v>
      </c>
      <c r="AP1162" s="99">
        <f t="shared" si="256"/>
        <v>0</v>
      </c>
      <c r="AQ1162" s="100">
        <f t="shared" si="257"/>
        <v>0</v>
      </c>
    </row>
    <row r="1163" spans="1:43" ht="15.05" customHeight="1">
      <c r="A1163" s="187"/>
      <c r="B1163" s="141"/>
      <c r="C1163" s="167" t="s">
        <v>538</v>
      </c>
      <c r="D1163" s="443" t="str">
        <f t="shared" si="248"/>
        <v/>
      </c>
      <c r="E1163" s="444"/>
      <c r="F1163" s="445"/>
      <c r="G1163" s="272"/>
      <c r="H1163" s="272"/>
      <c r="I1163" s="272"/>
      <c r="J1163" s="272"/>
      <c r="K1163" s="275"/>
      <c r="L1163" s="276"/>
      <c r="M1163" s="276"/>
      <c r="N1163" s="276"/>
      <c r="O1163" s="276"/>
      <c r="P1163" s="276"/>
      <c r="Q1163" s="276"/>
      <c r="R1163" s="276"/>
      <c r="S1163" s="276"/>
      <c r="T1163" s="276"/>
      <c r="U1163" s="276"/>
      <c r="V1163" s="271"/>
      <c r="W1163" s="275"/>
      <c r="X1163" s="275"/>
      <c r="Y1163" s="275"/>
      <c r="Z1163" s="275"/>
      <c r="AA1163" s="275"/>
      <c r="AB1163" s="275"/>
      <c r="AC1163" s="275"/>
      <c r="AD1163" s="275"/>
      <c r="AG1163" s="98">
        <f t="shared" si="249"/>
        <v>0</v>
      </c>
      <c r="AH1163" s="99">
        <f t="shared" si="250"/>
        <v>0</v>
      </c>
      <c r="AI1163" s="99">
        <f t="shared" si="251"/>
        <v>0</v>
      </c>
      <c r="AJ1163" s="100">
        <f t="shared" si="252"/>
        <v>0</v>
      </c>
      <c r="AL1163" s="93">
        <f t="shared" si="253"/>
        <v>0</v>
      </c>
      <c r="AN1163" s="98">
        <f t="shared" si="254"/>
        <v>0</v>
      </c>
      <c r="AO1163" s="99">
        <f t="shared" si="255"/>
        <v>0</v>
      </c>
      <c r="AP1163" s="99">
        <f t="shared" si="256"/>
        <v>0</v>
      </c>
      <c r="AQ1163" s="100">
        <f t="shared" si="257"/>
        <v>0</v>
      </c>
    </row>
    <row r="1164" spans="1:43" ht="15.05" customHeight="1">
      <c r="A1164" s="187"/>
      <c r="B1164" s="141"/>
      <c r="C1164" s="167" t="s">
        <v>539</v>
      </c>
      <c r="D1164" s="443" t="str">
        <f t="shared" si="248"/>
        <v/>
      </c>
      <c r="E1164" s="444"/>
      <c r="F1164" s="445"/>
      <c r="G1164" s="272"/>
      <c r="H1164" s="272"/>
      <c r="I1164" s="272"/>
      <c r="J1164" s="272"/>
      <c r="K1164" s="275"/>
      <c r="L1164" s="276"/>
      <c r="M1164" s="276"/>
      <c r="N1164" s="276"/>
      <c r="O1164" s="276"/>
      <c r="P1164" s="276"/>
      <c r="Q1164" s="276"/>
      <c r="R1164" s="276"/>
      <c r="S1164" s="276"/>
      <c r="T1164" s="276"/>
      <c r="U1164" s="276"/>
      <c r="V1164" s="271"/>
      <c r="W1164" s="275"/>
      <c r="X1164" s="275"/>
      <c r="Y1164" s="275"/>
      <c r="Z1164" s="275"/>
      <c r="AA1164" s="275"/>
      <c r="AB1164" s="275"/>
      <c r="AC1164" s="275"/>
      <c r="AD1164" s="275"/>
      <c r="AG1164" s="98">
        <f t="shared" si="249"/>
        <v>0</v>
      </c>
      <c r="AH1164" s="99">
        <f t="shared" si="250"/>
        <v>0</v>
      </c>
      <c r="AI1164" s="99">
        <f t="shared" si="251"/>
        <v>0</v>
      </c>
      <c r="AJ1164" s="100">
        <f t="shared" si="252"/>
        <v>0</v>
      </c>
      <c r="AL1164" s="93">
        <f t="shared" si="253"/>
        <v>0</v>
      </c>
      <c r="AN1164" s="98">
        <f t="shared" si="254"/>
        <v>0</v>
      </c>
      <c r="AO1164" s="99">
        <f t="shared" si="255"/>
        <v>0</v>
      </c>
      <c r="AP1164" s="99">
        <f t="shared" si="256"/>
        <v>0</v>
      </c>
      <c r="AQ1164" s="100">
        <f t="shared" si="257"/>
        <v>0</v>
      </c>
    </row>
    <row r="1165" spans="1:43" ht="15.05" customHeight="1">
      <c r="A1165" s="187"/>
      <c r="B1165" s="141"/>
      <c r="C1165" s="167" t="s">
        <v>540</v>
      </c>
      <c r="D1165" s="443" t="str">
        <f t="shared" si="248"/>
        <v/>
      </c>
      <c r="E1165" s="444"/>
      <c r="F1165" s="445"/>
      <c r="G1165" s="272"/>
      <c r="H1165" s="272"/>
      <c r="I1165" s="272"/>
      <c r="J1165" s="272"/>
      <c r="K1165" s="275"/>
      <c r="L1165" s="276"/>
      <c r="M1165" s="276"/>
      <c r="N1165" s="276"/>
      <c r="O1165" s="276"/>
      <c r="P1165" s="276"/>
      <c r="Q1165" s="276"/>
      <c r="R1165" s="276"/>
      <c r="S1165" s="276"/>
      <c r="T1165" s="276"/>
      <c r="U1165" s="276"/>
      <c r="V1165" s="271"/>
      <c r="W1165" s="275"/>
      <c r="X1165" s="275"/>
      <c r="Y1165" s="275"/>
      <c r="Z1165" s="275"/>
      <c r="AA1165" s="275"/>
      <c r="AB1165" s="275"/>
      <c r="AC1165" s="275"/>
      <c r="AD1165" s="275"/>
      <c r="AG1165" s="98">
        <f t="shared" si="249"/>
        <v>0</v>
      </c>
      <c r="AH1165" s="99">
        <f t="shared" si="250"/>
        <v>0</v>
      </c>
      <c r="AI1165" s="99">
        <f t="shared" si="251"/>
        <v>0</v>
      </c>
      <c r="AJ1165" s="100">
        <f t="shared" si="252"/>
        <v>0</v>
      </c>
      <c r="AL1165" s="93">
        <f t="shared" si="253"/>
        <v>0</v>
      </c>
      <c r="AN1165" s="98">
        <f t="shared" si="254"/>
        <v>0</v>
      </c>
      <c r="AO1165" s="99">
        <f t="shared" si="255"/>
        <v>0</v>
      </c>
      <c r="AP1165" s="99">
        <f t="shared" si="256"/>
        <v>0</v>
      </c>
      <c r="AQ1165" s="100">
        <f t="shared" si="257"/>
        <v>0</v>
      </c>
    </row>
    <row r="1166" spans="1:43" ht="15.05" customHeight="1">
      <c r="A1166" s="187"/>
      <c r="B1166" s="141"/>
      <c r="C1166" s="167" t="s">
        <v>541</v>
      </c>
      <c r="D1166" s="443" t="str">
        <f t="shared" si="248"/>
        <v/>
      </c>
      <c r="E1166" s="444"/>
      <c r="F1166" s="445"/>
      <c r="G1166" s="272"/>
      <c r="H1166" s="272"/>
      <c r="I1166" s="272"/>
      <c r="J1166" s="272"/>
      <c r="K1166" s="275"/>
      <c r="L1166" s="276"/>
      <c r="M1166" s="276"/>
      <c r="N1166" s="276"/>
      <c r="O1166" s="276"/>
      <c r="P1166" s="276"/>
      <c r="Q1166" s="276"/>
      <c r="R1166" s="276"/>
      <c r="S1166" s="276"/>
      <c r="T1166" s="276"/>
      <c r="U1166" s="276"/>
      <c r="V1166" s="271"/>
      <c r="W1166" s="275"/>
      <c r="X1166" s="275"/>
      <c r="Y1166" s="275"/>
      <c r="Z1166" s="275"/>
      <c r="AA1166" s="275"/>
      <c r="AB1166" s="275"/>
      <c r="AC1166" s="275"/>
      <c r="AD1166" s="275"/>
      <c r="AG1166" s="98">
        <f t="shared" si="249"/>
        <v>0</v>
      </c>
      <c r="AH1166" s="99">
        <f t="shared" si="250"/>
        <v>0</v>
      </c>
      <c r="AI1166" s="99">
        <f t="shared" si="251"/>
        <v>0</v>
      </c>
      <c r="AJ1166" s="100">
        <f t="shared" si="252"/>
        <v>0</v>
      </c>
      <c r="AL1166" s="93">
        <f t="shared" si="253"/>
        <v>0</v>
      </c>
      <c r="AN1166" s="98">
        <f t="shared" si="254"/>
        <v>0</v>
      </c>
      <c r="AO1166" s="99">
        <f t="shared" si="255"/>
        <v>0</v>
      </c>
      <c r="AP1166" s="99">
        <f t="shared" si="256"/>
        <v>0</v>
      </c>
      <c r="AQ1166" s="100">
        <f t="shared" si="257"/>
        <v>0</v>
      </c>
    </row>
    <row r="1167" spans="1:43" ht="15.05" customHeight="1">
      <c r="A1167" s="187"/>
      <c r="B1167" s="141"/>
      <c r="C1167" s="167" t="s">
        <v>542</v>
      </c>
      <c r="D1167" s="443" t="str">
        <f t="shared" si="248"/>
        <v/>
      </c>
      <c r="E1167" s="444"/>
      <c r="F1167" s="445"/>
      <c r="G1167" s="272"/>
      <c r="H1167" s="272"/>
      <c r="I1167" s="272"/>
      <c r="J1167" s="272"/>
      <c r="K1167" s="275"/>
      <c r="L1167" s="276"/>
      <c r="M1167" s="276"/>
      <c r="N1167" s="276"/>
      <c r="O1167" s="276"/>
      <c r="P1167" s="276"/>
      <c r="Q1167" s="276"/>
      <c r="R1167" s="276"/>
      <c r="S1167" s="276"/>
      <c r="T1167" s="276"/>
      <c r="U1167" s="276"/>
      <c r="V1167" s="271"/>
      <c r="W1167" s="275"/>
      <c r="X1167" s="275"/>
      <c r="Y1167" s="275"/>
      <c r="Z1167" s="275"/>
      <c r="AA1167" s="275"/>
      <c r="AB1167" s="275"/>
      <c r="AC1167" s="275"/>
      <c r="AD1167" s="275"/>
      <c r="AG1167" s="98">
        <f t="shared" si="249"/>
        <v>0</v>
      </c>
      <c r="AH1167" s="99">
        <f t="shared" si="250"/>
        <v>0</v>
      </c>
      <c r="AI1167" s="99">
        <f t="shared" si="251"/>
        <v>0</v>
      </c>
      <c r="AJ1167" s="100">
        <f t="shared" si="252"/>
        <v>0</v>
      </c>
      <c r="AL1167" s="93">
        <f t="shared" si="253"/>
        <v>0</v>
      </c>
      <c r="AN1167" s="98">
        <f t="shared" si="254"/>
        <v>0</v>
      </c>
      <c r="AO1167" s="99">
        <f t="shared" si="255"/>
        <v>0</v>
      </c>
      <c r="AP1167" s="99">
        <f t="shared" si="256"/>
        <v>0</v>
      </c>
      <c r="AQ1167" s="100">
        <f t="shared" si="257"/>
        <v>0</v>
      </c>
    </row>
    <row r="1168" spans="1:43" ht="15.05" customHeight="1">
      <c r="A1168" s="187"/>
      <c r="B1168" s="141"/>
      <c r="C1168" s="167" t="s">
        <v>543</v>
      </c>
      <c r="D1168" s="443" t="str">
        <f t="shared" si="248"/>
        <v/>
      </c>
      <c r="E1168" s="444"/>
      <c r="F1168" s="445"/>
      <c r="G1168" s="272"/>
      <c r="H1168" s="272"/>
      <c r="I1168" s="272"/>
      <c r="J1168" s="272"/>
      <c r="K1168" s="275"/>
      <c r="L1168" s="276"/>
      <c r="M1168" s="276"/>
      <c r="N1168" s="276"/>
      <c r="O1168" s="276"/>
      <c r="P1168" s="276"/>
      <c r="Q1168" s="276"/>
      <c r="R1168" s="276"/>
      <c r="S1168" s="276"/>
      <c r="T1168" s="276"/>
      <c r="U1168" s="276"/>
      <c r="V1168" s="271"/>
      <c r="W1168" s="275"/>
      <c r="X1168" s="275"/>
      <c r="Y1168" s="275"/>
      <c r="Z1168" s="275"/>
      <c r="AA1168" s="275"/>
      <c r="AB1168" s="275"/>
      <c r="AC1168" s="275"/>
      <c r="AD1168" s="275"/>
      <c r="AG1168" s="98">
        <f t="shared" si="249"/>
        <v>0</v>
      </c>
      <c r="AH1168" s="99">
        <f t="shared" si="250"/>
        <v>0</v>
      </c>
      <c r="AI1168" s="99">
        <f t="shared" si="251"/>
        <v>0</v>
      </c>
      <c r="AJ1168" s="100">
        <f t="shared" si="252"/>
        <v>0</v>
      </c>
      <c r="AL1168" s="93">
        <f t="shared" si="253"/>
        <v>0</v>
      </c>
      <c r="AN1168" s="98">
        <f t="shared" si="254"/>
        <v>0</v>
      </c>
      <c r="AO1168" s="99">
        <f t="shared" si="255"/>
        <v>0</v>
      </c>
      <c r="AP1168" s="99">
        <f t="shared" si="256"/>
        <v>0</v>
      </c>
      <c r="AQ1168" s="100">
        <f t="shared" si="257"/>
        <v>0</v>
      </c>
    </row>
    <row r="1169" spans="1:43" ht="15.05" customHeight="1">
      <c r="A1169" s="187"/>
      <c r="B1169" s="141"/>
      <c r="C1169" s="167" t="s">
        <v>544</v>
      </c>
      <c r="D1169" s="443" t="str">
        <f t="shared" si="248"/>
        <v/>
      </c>
      <c r="E1169" s="444"/>
      <c r="F1169" s="445"/>
      <c r="G1169" s="272"/>
      <c r="H1169" s="272"/>
      <c r="I1169" s="272"/>
      <c r="J1169" s="272"/>
      <c r="K1169" s="275"/>
      <c r="L1169" s="276"/>
      <c r="M1169" s="276"/>
      <c r="N1169" s="276"/>
      <c r="O1169" s="276"/>
      <c r="P1169" s="276"/>
      <c r="Q1169" s="276"/>
      <c r="R1169" s="276"/>
      <c r="S1169" s="276"/>
      <c r="T1169" s="276"/>
      <c r="U1169" s="276"/>
      <c r="V1169" s="271"/>
      <c r="W1169" s="275"/>
      <c r="X1169" s="275"/>
      <c r="Y1169" s="275"/>
      <c r="Z1169" s="275"/>
      <c r="AA1169" s="275"/>
      <c r="AB1169" s="275"/>
      <c r="AC1169" s="275"/>
      <c r="AD1169" s="275"/>
      <c r="AG1169" s="98">
        <f t="shared" si="249"/>
        <v>0</v>
      </c>
      <c r="AH1169" s="99">
        <f t="shared" si="250"/>
        <v>0</v>
      </c>
      <c r="AI1169" s="99">
        <f t="shared" si="251"/>
        <v>0</v>
      </c>
      <c r="AJ1169" s="100">
        <f t="shared" si="252"/>
        <v>0</v>
      </c>
      <c r="AL1169" s="93">
        <f t="shared" si="253"/>
        <v>0</v>
      </c>
      <c r="AN1169" s="98">
        <f t="shared" si="254"/>
        <v>0</v>
      </c>
      <c r="AO1169" s="99">
        <f t="shared" si="255"/>
        <v>0</v>
      </c>
      <c r="AP1169" s="99">
        <f t="shared" si="256"/>
        <v>0</v>
      </c>
      <c r="AQ1169" s="100">
        <f t="shared" si="257"/>
        <v>0</v>
      </c>
    </row>
    <row r="1170" spans="1:43" ht="15.05" customHeight="1">
      <c r="A1170" s="187"/>
      <c r="B1170" s="141"/>
      <c r="C1170" s="167" t="s">
        <v>545</v>
      </c>
      <c r="D1170" s="443" t="str">
        <f t="shared" si="248"/>
        <v/>
      </c>
      <c r="E1170" s="444"/>
      <c r="F1170" s="445"/>
      <c r="G1170" s="272"/>
      <c r="H1170" s="272"/>
      <c r="I1170" s="272"/>
      <c r="J1170" s="272"/>
      <c r="K1170" s="275"/>
      <c r="L1170" s="276"/>
      <c r="M1170" s="276"/>
      <c r="N1170" s="276"/>
      <c r="O1170" s="276"/>
      <c r="P1170" s="276"/>
      <c r="Q1170" s="276"/>
      <c r="R1170" s="276"/>
      <c r="S1170" s="276"/>
      <c r="T1170" s="276"/>
      <c r="U1170" s="276"/>
      <c r="V1170" s="271"/>
      <c r="W1170" s="275"/>
      <c r="X1170" s="275"/>
      <c r="Y1170" s="275"/>
      <c r="Z1170" s="275"/>
      <c r="AA1170" s="275"/>
      <c r="AB1170" s="275"/>
      <c r="AC1170" s="275"/>
      <c r="AD1170" s="275"/>
      <c r="AG1170" s="98">
        <f t="shared" si="249"/>
        <v>0</v>
      </c>
      <c r="AH1170" s="99">
        <f t="shared" si="250"/>
        <v>0</v>
      </c>
      <c r="AI1170" s="99">
        <f t="shared" si="251"/>
        <v>0</v>
      </c>
      <c r="AJ1170" s="100">
        <f t="shared" si="252"/>
        <v>0</v>
      </c>
      <c r="AL1170" s="93">
        <f t="shared" si="253"/>
        <v>0</v>
      </c>
      <c r="AN1170" s="98">
        <f t="shared" si="254"/>
        <v>0</v>
      </c>
      <c r="AO1170" s="99">
        <f t="shared" si="255"/>
        <v>0</v>
      </c>
      <c r="AP1170" s="99">
        <f t="shared" si="256"/>
        <v>0</v>
      </c>
      <c r="AQ1170" s="100">
        <f t="shared" si="257"/>
        <v>0</v>
      </c>
    </row>
    <row r="1171" spans="1:43" ht="15.05" customHeight="1">
      <c r="A1171" s="187"/>
      <c r="B1171" s="141"/>
      <c r="C1171" s="167" t="s">
        <v>546</v>
      </c>
      <c r="D1171" s="443" t="str">
        <f t="shared" si="248"/>
        <v/>
      </c>
      <c r="E1171" s="444"/>
      <c r="F1171" s="445"/>
      <c r="G1171" s="272"/>
      <c r="H1171" s="272"/>
      <c r="I1171" s="272"/>
      <c r="J1171" s="272"/>
      <c r="K1171" s="275"/>
      <c r="L1171" s="276"/>
      <c r="M1171" s="276"/>
      <c r="N1171" s="276"/>
      <c r="O1171" s="276"/>
      <c r="P1171" s="276"/>
      <c r="Q1171" s="276"/>
      <c r="R1171" s="276"/>
      <c r="S1171" s="276"/>
      <c r="T1171" s="276"/>
      <c r="U1171" s="276"/>
      <c r="V1171" s="271"/>
      <c r="W1171" s="275"/>
      <c r="X1171" s="275"/>
      <c r="Y1171" s="275"/>
      <c r="Z1171" s="275"/>
      <c r="AA1171" s="275"/>
      <c r="AB1171" s="275"/>
      <c r="AC1171" s="275"/>
      <c r="AD1171" s="275"/>
      <c r="AG1171" s="98">
        <f t="shared" si="249"/>
        <v>0</v>
      </c>
      <c r="AH1171" s="99">
        <f t="shared" si="250"/>
        <v>0</v>
      </c>
      <c r="AI1171" s="99">
        <f t="shared" si="251"/>
        <v>0</v>
      </c>
      <c r="AJ1171" s="100">
        <f t="shared" si="252"/>
        <v>0</v>
      </c>
      <c r="AL1171" s="93">
        <f t="shared" si="253"/>
        <v>0</v>
      </c>
      <c r="AN1171" s="98">
        <f t="shared" si="254"/>
        <v>0</v>
      </c>
      <c r="AO1171" s="99">
        <f t="shared" si="255"/>
        <v>0</v>
      </c>
      <c r="AP1171" s="99">
        <f t="shared" si="256"/>
        <v>0</v>
      </c>
      <c r="AQ1171" s="100">
        <f t="shared" si="257"/>
        <v>0</v>
      </c>
    </row>
    <row r="1172" spans="1:43" ht="15.05" customHeight="1">
      <c r="A1172" s="187"/>
      <c r="B1172" s="141"/>
      <c r="C1172" s="167" t="s">
        <v>547</v>
      </c>
      <c r="D1172" s="443" t="str">
        <f t="shared" si="248"/>
        <v/>
      </c>
      <c r="E1172" s="444"/>
      <c r="F1172" s="445"/>
      <c r="G1172" s="272"/>
      <c r="H1172" s="272"/>
      <c r="I1172" s="272"/>
      <c r="J1172" s="272"/>
      <c r="K1172" s="275"/>
      <c r="L1172" s="276"/>
      <c r="M1172" s="276"/>
      <c r="N1172" s="276"/>
      <c r="O1172" s="276"/>
      <c r="P1172" s="276"/>
      <c r="Q1172" s="276"/>
      <c r="R1172" s="276"/>
      <c r="S1172" s="276"/>
      <c r="T1172" s="276"/>
      <c r="U1172" s="276"/>
      <c r="V1172" s="271"/>
      <c r="W1172" s="275"/>
      <c r="X1172" s="275"/>
      <c r="Y1172" s="275"/>
      <c r="Z1172" s="275"/>
      <c r="AA1172" s="275"/>
      <c r="AB1172" s="275"/>
      <c r="AC1172" s="275"/>
      <c r="AD1172" s="275"/>
      <c r="AG1172" s="98">
        <f t="shared" si="249"/>
        <v>0</v>
      </c>
      <c r="AH1172" s="99">
        <f t="shared" si="250"/>
        <v>0</v>
      </c>
      <c r="AI1172" s="99">
        <f t="shared" si="251"/>
        <v>0</v>
      </c>
      <c r="AJ1172" s="100">
        <f t="shared" si="252"/>
        <v>0</v>
      </c>
      <c r="AL1172" s="93">
        <f t="shared" si="253"/>
        <v>0</v>
      </c>
      <c r="AN1172" s="98">
        <f t="shared" si="254"/>
        <v>0</v>
      </c>
      <c r="AO1172" s="99">
        <f t="shared" si="255"/>
        <v>0</v>
      </c>
      <c r="AP1172" s="99">
        <f t="shared" si="256"/>
        <v>0</v>
      </c>
      <c r="AQ1172" s="100">
        <f t="shared" si="257"/>
        <v>0</v>
      </c>
    </row>
    <row r="1173" spans="1:43" ht="15.05" customHeight="1">
      <c r="A1173" s="187"/>
      <c r="B1173" s="141"/>
      <c r="C1173" s="167" t="s">
        <v>548</v>
      </c>
      <c r="D1173" s="443" t="str">
        <f t="shared" si="248"/>
        <v/>
      </c>
      <c r="E1173" s="444"/>
      <c r="F1173" s="445"/>
      <c r="G1173" s="272"/>
      <c r="H1173" s="272"/>
      <c r="I1173" s="272"/>
      <c r="J1173" s="272"/>
      <c r="K1173" s="275"/>
      <c r="L1173" s="276"/>
      <c r="M1173" s="276"/>
      <c r="N1173" s="276"/>
      <c r="O1173" s="276"/>
      <c r="P1173" s="276"/>
      <c r="Q1173" s="276"/>
      <c r="R1173" s="276"/>
      <c r="S1173" s="276"/>
      <c r="T1173" s="276"/>
      <c r="U1173" s="276"/>
      <c r="V1173" s="271"/>
      <c r="W1173" s="275"/>
      <c r="X1173" s="275"/>
      <c r="Y1173" s="275"/>
      <c r="Z1173" s="275"/>
      <c r="AA1173" s="275"/>
      <c r="AB1173" s="275"/>
      <c r="AC1173" s="275"/>
      <c r="AD1173" s="275"/>
      <c r="AG1173" s="98">
        <f t="shared" si="249"/>
        <v>0</v>
      </c>
      <c r="AH1173" s="99">
        <f t="shared" si="250"/>
        <v>0</v>
      </c>
      <c r="AI1173" s="99">
        <f t="shared" si="251"/>
        <v>0</v>
      </c>
      <c r="AJ1173" s="100">
        <f t="shared" si="252"/>
        <v>0</v>
      </c>
      <c r="AL1173" s="93">
        <f t="shared" si="253"/>
        <v>0</v>
      </c>
      <c r="AN1173" s="98">
        <f t="shared" si="254"/>
        <v>0</v>
      </c>
      <c r="AO1173" s="99">
        <f t="shared" si="255"/>
        <v>0</v>
      </c>
      <c r="AP1173" s="99">
        <f t="shared" si="256"/>
        <v>0</v>
      </c>
      <c r="AQ1173" s="100">
        <f t="shared" si="257"/>
        <v>0</v>
      </c>
    </row>
    <row r="1174" spans="1:43" ht="15.05" customHeight="1">
      <c r="A1174" s="187"/>
      <c r="B1174" s="141"/>
      <c r="C1174" s="167" t="s">
        <v>549</v>
      </c>
      <c r="D1174" s="443" t="str">
        <f t="shared" si="248"/>
        <v/>
      </c>
      <c r="E1174" s="444"/>
      <c r="F1174" s="445"/>
      <c r="G1174" s="272"/>
      <c r="H1174" s="272"/>
      <c r="I1174" s="272"/>
      <c r="J1174" s="272"/>
      <c r="K1174" s="275"/>
      <c r="L1174" s="276"/>
      <c r="M1174" s="276"/>
      <c r="N1174" s="276"/>
      <c r="O1174" s="276"/>
      <c r="P1174" s="276"/>
      <c r="Q1174" s="276"/>
      <c r="R1174" s="276"/>
      <c r="S1174" s="276"/>
      <c r="T1174" s="276"/>
      <c r="U1174" s="276"/>
      <c r="V1174" s="271"/>
      <c r="W1174" s="275"/>
      <c r="X1174" s="275"/>
      <c r="Y1174" s="275"/>
      <c r="Z1174" s="275"/>
      <c r="AA1174" s="275"/>
      <c r="AB1174" s="275"/>
      <c r="AC1174" s="275"/>
      <c r="AD1174" s="275"/>
      <c r="AG1174" s="98">
        <f t="shared" si="249"/>
        <v>0</v>
      </c>
      <c r="AH1174" s="99">
        <f t="shared" si="250"/>
        <v>0</v>
      </c>
      <c r="AI1174" s="99">
        <f t="shared" si="251"/>
        <v>0</v>
      </c>
      <c r="AJ1174" s="100">
        <f t="shared" si="252"/>
        <v>0</v>
      </c>
      <c r="AL1174" s="93">
        <f t="shared" si="253"/>
        <v>0</v>
      </c>
      <c r="AN1174" s="98">
        <f t="shared" si="254"/>
        <v>0</v>
      </c>
      <c r="AO1174" s="99">
        <f t="shared" si="255"/>
        <v>0</v>
      </c>
      <c r="AP1174" s="99">
        <f t="shared" si="256"/>
        <v>0</v>
      </c>
      <c r="AQ1174" s="100">
        <f t="shared" si="257"/>
        <v>0</v>
      </c>
    </row>
    <row r="1175" spans="1:43" ht="15.05" customHeight="1">
      <c r="A1175" s="187"/>
      <c r="B1175" s="141"/>
      <c r="C1175" s="167" t="s">
        <v>550</v>
      </c>
      <c r="D1175" s="443" t="str">
        <f t="shared" si="248"/>
        <v/>
      </c>
      <c r="E1175" s="444"/>
      <c r="F1175" s="445"/>
      <c r="G1175" s="272"/>
      <c r="H1175" s="272"/>
      <c r="I1175" s="272"/>
      <c r="J1175" s="272"/>
      <c r="K1175" s="275"/>
      <c r="L1175" s="276"/>
      <c r="M1175" s="276"/>
      <c r="N1175" s="276"/>
      <c r="O1175" s="276"/>
      <c r="P1175" s="276"/>
      <c r="Q1175" s="276"/>
      <c r="R1175" s="276"/>
      <c r="S1175" s="276"/>
      <c r="T1175" s="276"/>
      <c r="U1175" s="276"/>
      <c r="V1175" s="271"/>
      <c r="W1175" s="275"/>
      <c r="X1175" s="275"/>
      <c r="Y1175" s="275"/>
      <c r="Z1175" s="275"/>
      <c r="AA1175" s="275"/>
      <c r="AB1175" s="275"/>
      <c r="AC1175" s="275"/>
      <c r="AD1175" s="275"/>
      <c r="AG1175" s="98">
        <f t="shared" si="249"/>
        <v>0</v>
      </c>
      <c r="AH1175" s="99">
        <f t="shared" si="250"/>
        <v>0</v>
      </c>
      <c r="AI1175" s="99">
        <f t="shared" si="251"/>
        <v>0</v>
      </c>
      <c r="AJ1175" s="100">
        <f t="shared" si="252"/>
        <v>0</v>
      </c>
      <c r="AL1175" s="93">
        <f t="shared" si="253"/>
        <v>0</v>
      </c>
      <c r="AN1175" s="98">
        <f t="shared" si="254"/>
        <v>0</v>
      </c>
      <c r="AO1175" s="99">
        <f t="shared" si="255"/>
        <v>0</v>
      </c>
      <c r="AP1175" s="99">
        <f t="shared" si="256"/>
        <v>0</v>
      </c>
      <c r="AQ1175" s="100">
        <f t="shared" si="257"/>
        <v>0</v>
      </c>
    </row>
    <row r="1176" spans="1:43" ht="15.05" customHeight="1">
      <c r="A1176" s="187"/>
      <c r="B1176" s="141"/>
      <c r="C1176" s="167" t="s">
        <v>551</v>
      </c>
      <c r="D1176" s="443" t="str">
        <f t="shared" si="248"/>
        <v/>
      </c>
      <c r="E1176" s="444"/>
      <c r="F1176" s="445"/>
      <c r="G1176" s="272"/>
      <c r="H1176" s="272"/>
      <c r="I1176" s="272"/>
      <c r="J1176" s="272"/>
      <c r="K1176" s="275"/>
      <c r="L1176" s="276"/>
      <c r="M1176" s="276"/>
      <c r="N1176" s="276"/>
      <c r="O1176" s="276"/>
      <c r="P1176" s="276"/>
      <c r="Q1176" s="276"/>
      <c r="R1176" s="276"/>
      <c r="S1176" s="276"/>
      <c r="T1176" s="276"/>
      <c r="U1176" s="276"/>
      <c r="V1176" s="271"/>
      <c r="W1176" s="275"/>
      <c r="X1176" s="275"/>
      <c r="Y1176" s="275"/>
      <c r="Z1176" s="275"/>
      <c r="AA1176" s="275"/>
      <c r="AB1176" s="275"/>
      <c r="AC1176" s="275"/>
      <c r="AD1176" s="275"/>
      <c r="AG1176" s="98">
        <f t="shared" si="249"/>
        <v>0</v>
      </c>
      <c r="AH1176" s="99">
        <f t="shared" si="250"/>
        <v>0</v>
      </c>
      <c r="AI1176" s="99">
        <f t="shared" si="251"/>
        <v>0</v>
      </c>
      <c r="AJ1176" s="100">
        <f t="shared" si="252"/>
        <v>0</v>
      </c>
      <c r="AL1176" s="93">
        <f t="shared" si="253"/>
        <v>0</v>
      </c>
      <c r="AN1176" s="98">
        <f t="shared" si="254"/>
        <v>0</v>
      </c>
      <c r="AO1176" s="99">
        <f t="shared" si="255"/>
        <v>0</v>
      </c>
      <c r="AP1176" s="99">
        <f t="shared" si="256"/>
        <v>0</v>
      </c>
      <c r="AQ1176" s="100">
        <f t="shared" si="257"/>
        <v>0</v>
      </c>
    </row>
    <row r="1177" spans="1:43" ht="15.05" customHeight="1">
      <c r="A1177" s="187"/>
      <c r="B1177" s="141"/>
      <c r="C1177" s="167" t="s">
        <v>552</v>
      </c>
      <c r="D1177" s="443" t="str">
        <f t="shared" si="248"/>
        <v/>
      </c>
      <c r="E1177" s="444"/>
      <c r="F1177" s="445"/>
      <c r="G1177" s="272"/>
      <c r="H1177" s="272"/>
      <c r="I1177" s="272"/>
      <c r="J1177" s="272"/>
      <c r="K1177" s="275"/>
      <c r="L1177" s="276"/>
      <c r="M1177" s="276"/>
      <c r="N1177" s="276"/>
      <c r="O1177" s="276"/>
      <c r="P1177" s="276"/>
      <c r="Q1177" s="276"/>
      <c r="R1177" s="276"/>
      <c r="S1177" s="276"/>
      <c r="T1177" s="276"/>
      <c r="U1177" s="276"/>
      <c r="V1177" s="271"/>
      <c r="W1177" s="275"/>
      <c r="X1177" s="275"/>
      <c r="Y1177" s="275"/>
      <c r="Z1177" s="275"/>
      <c r="AA1177" s="275"/>
      <c r="AB1177" s="275"/>
      <c r="AC1177" s="275"/>
      <c r="AD1177" s="275"/>
      <c r="AG1177" s="98">
        <f t="shared" si="249"/>
        <v>0</v>
      </c>
      <c r="AH1177" s="99">
        <f t="shared" si="250"/>
        <v>0</v>
      </c>
      <c r="AI1177" s="99">
        <f t="shared" si="251"/>
        <v>0</v>
      </c>
      <c r="AJ1177" s="100">
        <f t="shared" si="252"/>
        <v>0</v>
      </c>
      <c r="AL1177" s="93">
        <f t="shared" si="253"/>
        <v>0</v>
      </c>
      <c r="AN1177" s="98">
        <f t="shared" si="254"/>
        <v>0</v>
      </c>
      <c r="AO1177" s="99">
        <f t="shared" si="255"/>
        <v>0</v>
      </c>
      <c r="AP1177" s="99">
        <f t="shared" si="256"/>
        <v>0</v>
      </c>
      <c r="AQ1177" s="100">
        <f t="shared" si="257"/>
        <v>0</v>
      </c>
    </row>
    <row r="1178" spans="1:43" ht="15.05" customHeight="1">
      <c r="A1178" s="187"/>
      <c r="B1178" s="141"/>
      <c r="C1178" s="167" t="s">
        <v>553</v>
      </c>
      <c r="D1178" s="443" t="str">
        <f t="shared" si="248"/>
        <v/>
      </c>
      <c r="E1178" s="444"/>
      <c r="F1178" s="445"/>
      <c r="G1178" s="272"/>
      <c r="H1178" s="272"/>
      <c r="I1178" s="272"/>
      <c r="J1178" s="272"/>
      <c r="K1178" s="275"/>
      <c r="L1178" s="276"/>
      <c r="M1178" s="276"/>
      <c r="N1178" s="276"/>
      <c r="O1178" s="276"/>
      <c r="P1178" s="276"/>
      <c r="Q1178" s="276"/>
      <c r="R1178" s="276"/>
      <c r="S1178" s="276"/>
      <c r="T1178" s="276"/>
      <c r="U1178" s="276"/>
      <c r="V1178" s="271"/>
      <c r="W1178" s="275"/>
      <c r="X1178" s="275"/>
      <c r="Y1178" s="275"/>
      <c r="Z1178" s="275"/>
      <c r="AA1178" s="275"/>
      <c r="AB1178" s="275"/>
      <c r="AC1178" s="275"/>
      <c r="AD1178" s="275"/>
      <c r="AG1178" s="98">
        <f t="shared" si="249"/>
        <v>0</v>
      </c>
      <c r="AH1178" s="99">
        <f t="shared" si="250"/>
        <v>0</v>
      </c>
      <c r="AI1178" s="99">
        <f t="shared" si="251"/>
        <v>0</v>
      </c>
      <c r="AJ1178" s="100">
        <f t="shared" si="252"/>
        <v>0</v>
      </c>
      <c r="AL1178" s="93">
        <f t="shared" si="253"/>
        <v>0</v>
      </c>
      <c r="AN1178" s="98">
        <f t="shared" si="254"/>
        <v>0</v>
      </c>
      <c r="AO1178" s="99">
        <f t="shared" si="255"/>
        <v>0</v>
      </c>
      <c r="AP1178" s="99">
        <f t="shared" si="256"/>
        <v>0</v>
      </c>
      <c r="AQ1178" s="100">
        <f t="shared" si="257"/>
        <v>0</v>
      </c>
    </row>
    <row r="1179" spans="1:43" ht="15.05" customHeight="1">
      <c r="A1179" s="187"/>
      <c r="B1179" s="141"/>
      <c r="C1179" s="167" t="s">
        <v>554</v>
      </c>
      <c r="D1179" s="443" t="str">
        <f t="shared" si="248"/>
        <v/>
      </c>
      <c r="E1179" s="444"/>
      <c r="F1179" s="445"/>
      <c r="G1179" s="272"/>
      <c r="H1179" s="272"/>
      <c r="I1179" s="272"/>
      <c r="J1179" s="272"/>
      <c r="K1179" s="275"/>
      <c r="L1179" s="276"/>
      <c r="M1179" s="276"/>
      <c r="N1179" s="276"/>
      <c r="O1179" s="276"/>
      <c r="P1179" s="276"/>
      <c r="Q1179" s="276"/>
      <c r="R1179" s="276"/>
      <c r="S1179" s="276"/>
      <c r="T1179" s="276"/>
      <c r="U1179" s="276"/>
      <c r="V1179" s="271"/>
      <c r="W1179" s="275"/>
      <c r="X1179" s="275"/>
      <c r="Y1179" s="275"/>
      <c r="Z1179" s="275"/>
      <c r="AA1179" s="275"/>
      <c r="AB1179" s="275"/>
      <c r="AC1179" s="275"/>
      <c r="AD1179" s="275"/>
      <c r="AG1179" s="98">
        <f t="shared" si="249"/>
        <v>0</v>
      </c>
      <c r="AH1179" s="99">
        <f t="shared" si="250"/>
        <v>0</v>
      </c>
      <c r="AI1179" s="99">
        <f t="shared" si="251"/>
        <v>0</v>
      </c>
      <c r="AJ1179" s="100">
        <f t="shared" si="252"/>
        <v>0</v>
      </c>
      <c r="AL1179" s="93">
        <f t="shared" si="253"/>
        <v>0</v>
      </c>
      <c r="AN1179" s="98">
        <f t="shared" si="254"/>
        <v>0</v>
      </c>
      <c r="AO1179" s="99">
        <f t="shared" si="255"/>
        <v>0</v>
      </c>
      <c r="AP1179" s="99">
        <f t="shared" si="256"/>
        <v>0</v>
      </c>
      <c r="AQ1179" s="100">
        <f t="shared" si="257"/>
        <v>0</v>
      </c>
    </row>
    <row r="1180" spans="1:43" ht="15.05" customHeight="1">
      <c r="A1180" s="187"/>
      <c r="B1180" s="141"/>
      <c r="C1180" s="167" t="s">
        <v>555</v>
      </c>
      <c r="D1180" s="443" t="str">
        <f t="shared" si="248"/>
        <v/>
      </c>
      <c r="E1180" s="444"/>
      <c r="F1180" s="445"/>
      <c r="G1180" s="272"/>
      <c r="H1180" s="272"/>
      <c r="I1180" s="272"/>
      <c r="J1180" s="272"/>
      <c r="K1180" s="275"/>
      <c r="L1180" s="276"/>
      <c r="M1180" s="276"/>
      <c r="N1180" s="276"/>
      <c r="O1180" s="276"/>
      <c r="P1180" s="276"/>
      <c r="Q1180" s="276"/>
      <c r="R1180" s="276"/>
      <c r="S1180" s="276"/>
      <c r="T1180" s="276"/>
      <c r="U1180" s="276"/>
      <c r="V1180" s="271"/>
      <c r="W1180" s="275"/>
      <c r="X1180" s="275"/>
      <c r="Y1180" s="275"/>
      <c r="Z1180" s="275"/>
      <c r="AA1180" s="275"/>
      <c r="AB1180" s="275"/>
      <c r="AC1180" s="275"/>
      <c r="AD1180" s="275"/>
      <c r="AG1180" s="98">
        <f t="shared" si="249"/>
        <v>0</v>
      </c>
      <c r="AH1180" s="99">
        <f t="shared" si="250"/>
        <v>0</v>
      </c>
      <c r="AI1180" s="99">
        <f t="shared" si="251"/>
        <v>0</v>
      </c>
      <c r="AJ1180" s="100">
        <f t="shared" si="252"/>
        <v>0</v>
      </c>
      <c r="AL1180" s="93">
        <f t="shared" si="253"/>
        <v>0</v>
      </c>
      <c r="AN1180" s="98">
        <f t="shared" si="254"/>
        <v>0</v>
      </c>
      <c r="AO1180" s="99">
        <f t="shared" si="255"/>
        <v>0</v>
      </c>
      <c r="AP1180" s="99">
        <f t="shared" si="256"/>
        <v>0</v>
      </c>
      <c r="AQ1180" s="100">
        <f t="shared" si="257"/>
        <v>0</v>
      </c>
    </row>
    <row r="1181" spans="1:43" ht="15.05" customHeight="1">
      <c r="A1181" s="187"/>
      <c r="B1181" s="141"/>
      <c r="C1181" s="167" t="s">
        <v>556</v>
      </c>
      <c r="D1181" s="443" t="str">
        <f t="shared" si="248"/>
        <v/>
      </c>
      <c r="E1181" s="444"/>
      <c r="F1181" s="445"/>
      <c r="G1181" s="272"/>
      <c r="H1181" s="272"/>
      <c r="I1181" s="272"/>
      <c r="J1181" s="272"/>
      <c r="K1181" s="275"/>
      <c r="L1181" s="276"/>
      <c r="M1181" s="276"/>
      <c r="N1181" s="276"/>
      <c r="O1181" s="276"/>
      <c r="P1181" s="276"/>
      <c r="Q1181" s="276"/>
      <c r="R1181" s="276"/>
      <c r="S1181" s="276"/>
      <c r="T1181" s="276"/>
      <c r="U1181" s="276"/>
      <c r="V1181" s="271"/>
      <c r="W1181" s="275"/>
      <c r="X1181" s="275"/>
      <c r="Y1181" s="275"/>
      <c r="Z1181" s="275"/>
      <c r="AA1181" s="275"/>
      <c r="AB1181" s="275"/>
      <c r="AC1181" s="275"/>
      <c r="AD1181" s="275"/>
      <c r="AG1181" s="98">
        <f t="shared" si="249"/>
        <v>0</v>
      </c>
      <c r="AH1181" s="99">
        <f t="shared" si="250"/>
        <v>0</v>
      </c>
      <c r="AI1181" s="99">
        <f t="shared" si="251"/>
        <v>0</v>
      </c>
      <c r="AJ1181" s="100">
        <f t="shared" si="252"/>
        <v>0</v>
      </c>
      <c r="AL1181" s="93">
        <f t="shared" si="253"/>
        <v>0</v>
      </c>
      <c r="AN1181" s="98">
        <f t="shared" si="254"/>
        <v>0</v>
      </c>
      <c r="AO1181" s="99">
        <f t="shared" si="255"/>
        <v>0</v>
      </c>
      <c r="AP1181" s="99">
        <f t="shared" si="256"/>
        <v>0</v>
      </c>
      <c r="AQ1181" s="100">
        <f t="shared" si="257"/>
        <v>0</v>
      </c>
    </row>
    <row r="1182" spans="1:43" ht="15.05" customHeight="1">
      <c r="A1182" s="187"/>
      <c r="B1182" s="141"/>
      <c r="C1182" s="141"/>
      <c r="D1182" s="141"/>
      <c r="E1182" s="141"/>
      <c r="F1182" s="21" t="s">
        <v>109</v>
      </c>
      <c r="G1182" s="261">
        <f>IF(AND(SUM(G1122:G1181)=0,COUNTIF(G1122:G1181,"NS")&gt;0),"NS",
IF(AND(SUM(G1122:G1181)=0,COUNTIF(G1122:G1181,0)&gt;0),0,
IF(AND(SUM(G1122:G1181)=0,COUNTIF(G1122:G1181,"NA")&gt;0),"NA",
SUM(G1122:G1181))))</f>
        <v>0</v>
      </c>
      <c r="H1182" s="261">
        <f t="shared" ref="H1182:AD1182" si="263">IF(AND(SUM(H1122:H1181)=0,COUNTIF(H1122:H1181,"NS")&gt;0),"NS",
IF(AND(SUM(H1122:H1181)=0,COUNTIF(H1122:H1181,0)&gt;0),0,
IF(AND(SUM(H1122:H1181)=0,COUNTIF(H1122:H1181,"NA")&gt;0),"NA",
SUM(H1122:H1181))))</f>
        <v>0</v>
      </c>
      <c r="I1182" s="261">
        <f t="shared" si="263"/>
        <v>0</v>
      </c>
      <c r="J1182" s="261">
        <f t="shared" si="263"/>
        <v>0</v>
      </c>
      <c r="K1182" s="261">
        <f t="shared" si="263"/>
        <v>0</v>
      </c>
      <c r="L1182" s="261">
        <f t="shared" si="263"/>
        <v>0</v>
      </c>
      <c r="M1182" s="261">
        <f t="shared" si="263"/>
        <v>0</v>
      </c>
      <c r="N1182" s="261">
        <f t="shared" si="263"/>
        <v>0</v>
      </c>
      <c r="O1182" s="261">
        <f t="shared" si="263"/>
        <v>0</v>
      </c>
      <c r="P1182" s="261">
        <f t="shared" si="263"/>
        <v>0</v>
      </c>
      <c r="Q1182" s="261">
        <f t="shared" si="263"/>
        <v>0</v>
      </c>
      <c r="R1182" s="261">
        <f t="shared" si="263"/>
        <v>0</v>
      </c>
      <c r="S1182" s="261">
        <f t="shared" si="263"/>
        <v>0</v>
      </c>
      <c r="T1182" s="261">
        <f t="shared" si="263"/>
        <v>0</v>
      </c>
      <c r="U1182" s="261">
        <f t="shared" si="263"/>
        <v>0</v>
      </c>
      <c r="V1182" s="261">
        <f t="shared" si="263"/>
        <v>0</v>
      </c>
      <c r="W1182" s="261">
        <f t="shared" si="263"/>
        <v>0</v>
      </c>
      <c r="X1182" s="261">
        <f t="shared" si="263"/>
        <v>0</v>
      </c>
      <c r="Y1182" s="261">
        <f t="shared" si="263"/>
        <v>0</v>
      </c>
      <c r="Z1182" s="261">
        <f t="shared" si="263"/>
        <v>0</v>
      </c>
      <c r="AA1182" s="261">
        <f t="shared" si="263"/>
        <v>0</v>
      </c>
      <c r="AB1182" s="261">
        <f t="shared" si="263"/>
        <v>0</v>
      </c>
      <c r="AC1182" s="261">
        <f t="shared" si="263"/>
        <v>0</v>
      </c>
      <c r="AD1182" s="261">
        <f t="shared" si="263"/>
        <v>0</v>
      </c>
      <c r="AJ1182" s="202">
        <f>SUM(AJ1122:AJ1181)</f>
        <v>0</v>
      </c>
      <c r="AL1182" s="111">
        <f>SUM(AL1122:AL1181)</f>
        <v>0</v>
      </c>
      <c r="AQ1182" s="202">
        <f>SUM(AQ1122:AQ1181)</f>
        <v>0</v>
      </c>
    </row>
    <row r="1183" spans="1:43" ht="15.05" customHeight="1">
      <c r="A1183" s="187"/>
      <c r="B1183" s="141"/>
      <c r="C1183" s="141"/>
      <c r="D1183" s="141"/>
      <c r="E1183" s="141"/>
      <c r="F1183" s="141"/>
      <c r="G1183" s="141"/>
      <c r="H1183" s="141"/>
      <c r="I1183" s="141"/>
      <c r="J1183" s="141"/>
      <c r="K1183" s="141"/>
      <c r="L1183" s="141"/>
      <c r="M1183" s="141"/>
      <c r="N1183" s="141"/>
      <c r="O1183" s="141"/>
      <c r="P1183" s="141"/>
      <c r="Q1183" s="141"/>
      <c r="R1183" s="141"/>
      <c r="S1183" s="141"/>
      <c r="T1183" s="141"/>
      <c r="U1183" s="141"/>
      <c r="V1183" s="141"/>
      <c r="W1183" s="141"/>
      <c r="X1183" s="141"/>
      <c r="Y1183" s="141"/>
      <c r="Z1183" s="141"/>
      <c r="AA1183" s="141"/>
      <c r="AB1183" s="141"/>
      <c r="AC1183" s="141"/>
      <c r="AD1183" s="141"/>
      <c r="AJ1183" s="129">
        <f>SUM(AJ1182,AQ1182)</f>
        <v>0</v>
      </c>
    </row>
    <row r="1184" spans="1:43" ht="15.05" customHeight="1">
      <c r="A1184" s="187"/>
      <c r="B1184" s="366" t="str">
        <f>IF(AJ1183=0,"","Error: verificar sumas por fila.")</f>
        <v/>
      </c>
      <c r="C1184" s="366"/>
      <c r="D1184" s="366"/>
      <c r="E1184" s="366"/>
      <c r="F1184" s="366"/>
      <c r="G1184" s="366"/>
      <c r="H1184" s="366"/>
      <c r="I1184" s="366"/>
      <c r="J1184" s="366"/>
      <c r="K1184" s="366"/>
      <c r="L1184" s="366"/>
      <c r="M1184" s="366"/>
      <c r="N1184" s="366"/>
      <c r="O1184" s="366"/>
      <c r="P1184" s="366"/>
      <c r="Q1184" s="366"/>
      <c r="R1184" s="366"/>
      <c r="S1184" s="366"/>
      <c r="T1184" s="366"/>
      <c r="U1184" s="366"/>
      <c r="V1184" s="366"/>
      <c r="W1184" s="366"/>
      <c r="X1184" s="366"/>
      <c r="Y1184" s="366"/>
      <c r="Z1184" s="366"/>
      <c r="AA1184" s="366"/>
      <c r="AB1184" s="366"/>
      <c r="AC1184" s="366"/>
      <c r="AD1184" s="366"/>
    </row>
    <row r="1185" spans="1:70" ht="15.05" customHeight="1">
      <c r="A1185" s="187"/>
      <c r="B1185" s="366" t="str">
        <f>IF(BR1126=0,"","Error: verificar la consistencia con la pregunta 31.")</f>
        <v/>
      </c>
      <c r="C1185" s="366"/>
      <c r="D1185" s="366"/>
      <c r="E1185" s="366"/>
      <c r="F1185" s="366"/>
      <c r="G1185" s="366"/>
      <c r="H1185" s="366"/>
      <c r="I1185" s="366"/>
      <c r="J1185" s="366"/>
      <c r="K1185" s="366"/>
      <c r="L1185" s="366"/>
      <c r="M1185" s="366"/>
      <c r="N1185" s="366"/>
      <c r="O1185" s="366"/>
      <c r="P1185" s="366"/>
      <c r="Q1185" s="366"/>
      <c r="R1185" s="366"/>
      <c r="S1185" s="366"/>
      <c r="T1185" s="366"/>
      <c r="U1185" s="366"/>
      <c r="V1185" s="366"/>
      <c r="W1185" s="366"/>
      <c r="X1185" s="366"/>
      <c r="Y1185" s="366"/>
      <c r="Z1185" s="366"/>
      <c r="AA1185" s="366"/>
      <c r="AB1185" s="366"/>
      <c r="AC1185" s="366"/>
      <c r="AD1185" s="366"/>
    </row>
    <row r="1186" spans="1:70" ht="15.05" customHeight="1">
      <c r="A1186" s="187"/>
      <c r="B1186" s="366" t="str">
        <f>IF(BR1129=0,"","Error: verificar la consistencia de los NA con la pregunta 31.")</f>
        <v/>
      </c>
      <c r="C1186" s="366"/>
      <c r="D1186" s="366"/>
      <c r="E1186" s="366"/>
      <c r="F1186" s="366"/>
      <c r="G1186" s="366"/>
      <c r="H1186" s="366"/>
      <c r="I1186" s="366"/>
      <c r="J1186" s="366"/>
      <c r="K1186" s="366"/>
      <c r="L1186" s="366"/>
      <c r="M1186" s="366"/>
      <c r="N1186" s="366"/>
      <c r="O1186" s="366"/>
      <c r="P1186" s="366"/>
      <c r="Q1186" s="366"/>
      <c r="R1186" s="366"/>
      <c r="S1186" s="366"/>
      <c r="T1186" s="366"/>
      <c r="U1186" s="366"/>
      <c r="V1186" s="366"/>
      <c r="W1186" s="366"/>
      <c r="X1186" s="366"/>
      <c r="Y1186" s="366"/>
      <c r="Z1186" s="366"/>
      <c r="AA1186" s="366"/>
      <c r="AB1186" s="366"/>
      <c r="AC1186" s="366"/>
      <c r="AD1186" s="366"/>
    </row>
    <row r="1187" spans="1:70" ht="15.05" customHeight="1">
      <c r="A1187" s="187"/>
      <c r="B1187" s="367" t="str">
        <f>IF(AL1182=0,"","Error: debe completar toda la información requerida.")</f>
        <v/>
      </c>
      <c r="C1187" s="367"/>
      <c r="D1187" s="367"/>
      <c r="E1187" s="367"/>
      <c r="F1187" s="367"/>
      <c r="G1187" s="367"/>
      <c r="H1187" s="367"/>
      <c r="I1187" s="367"/>
      <c r="J1187" s="367"/>
      <c r="K1187" s="367"/>
      <c r="L1187" s="367"/>
      <c r="M1187" s="367"/>
      <c r="N1187" s="367"/>
      <c r="O1187" s="367"/>
      <c r="P1187" s="367"/>
      <c r="Q1187" s="367"/>
      <c r="R1187" s="367"/>
      <c r="S1187" s="367"/>
      <c r="T1187" s="367"/>
      <c r="U1187" s="367"/>
      <c r="V1187" s="367"/>
      <c r="W1187" s="367"/>
      <c r="X1187" s="367"/>
      <c r="Y1187" s="367"/>
      <c r="Z1187" s="367"/>
      <c r="AA1187" s="367"/>
      <c r="AB1187" s="367"/>
      <c r="AC1187" s="367"/>
      <c r="AD1187" s="367"/>
    </row>
    <row r="1188" spans="1:70" ht="15.05" customHeight="1">
      <c r="A1188" s="187"/>
      <c r="B1188" s="141"/>
      <c r="C1188" s="141"/>
      <c r="D1188" s="141"/>
      <c r="E1188" s="141"/>
      <c r="F1188" s="141"/>
      <c r="G1188" s="141"/>
      <c r="H1188" s="141"/>
      <c r="I1188" s="141"/>
      <c r="J1188" s="141"/>
      <c r="K1188" s="141"/>
      <c r="L1188" s="141"/>
      <c r="M1188" s="141"/>
      <c r="N1188" s="141"/>
      <c r="O1188" s="141"/>
      <c r="P1188" s="141"/>
      <c r="Q1188" s="141"/>
      <c r="R1188" s="141"/>
      <c r="S1188" s="141"/>
      <c r="T1188" s="141"/>
      <c r="U1188" s="141"/>
      <c r="V1188" s="141"/>
      <c r="W1188" s="141"/>
      <c r="X1188" s="141"/>
      <c r="Y1188" s="141"/>
      <c r="Z1188" s="141"/>
      <c r="AA1188" s="141"/>
      <c r="AB1188" s="141"/>
      <c r="AC1188" s="141"/>
      <c r="AD1188" s="141"/>
    </row>
    <row r="1189" spans="1:70" ht="15.05" customHeight="1">
      <c r="A1189" s="187"/>
      <c r="B1189" s="141"/>
      <c r="C1189" s="192" t="s">
        <v>581</v>
      </c>
      <c r="D1189" s="141"/>
      <c r="E1189" s="141"/>
      <c r="F1189" s="141"/>
      <c r="G1189" s="141"/>
      <c r="H1189" s="141"/>
      <c r="I1189" s="141"/>
      <c r="J1189" s="141"/>
      <c r="K1189" s="141"/>
      <c r="L1189" s="141"/>
      <c r="M1189" s="141"/>
      <c r="N1189" s="141"/>
      <c r="O1189" s="141"/>
      <c r="P1189" s="141"/>
      <c r="Q1189" s="141"/>
      <c r="R1189" s="141"/>
      <c r="S1189" s="141"/>
      <c r="T1189" s="141"/>
      <c r="U1189" s="141"/>
      <c r="V1189" s="141"/>
      <c r="W1189" s="141"/>
      <c r="X1189" s="141"/>
      <c r="Y1189" s="141"/>
      <c r="Z1189" s="141"/>
      <c r="AA1189" s="141"/>
      <c r="AB1189" s="141"/>
      <c r="AC1189" s="141"/>
      <c r="AD1189" s="141"/>
    </row>
    <row r="1190" spans="1:70" ht="15.05" customHeight="1">
      <c r="A1190" s="187"/>
      <c r="B1190" s="141"/>
      <c r="C1190" s="141"/>
      <c r="D1190" s="141"/>
      <c r="E1190" s="141"/>
      <c r="F1190" s="141"/>
      <c r="G1190" s="141"/>
      <c r="H1190" s="141"/>
      <c r="I1190" s="141"/>
      <c r="J1190" s="141"/>
      <c r="K1190" s="141"/>
      <c r="L1190" s="141"/>
      <c r="M1190" s="141"/>
      <c r="N1190" s="141"/>
      <c r="O1190" s="141"/>
      <c r="P1190" s="141"/>
      <c r="Q1190" s="141"/>
      <c r="R1190" s="141"/>
      <c r="S1190" s="141"/>
      <c r="T1190" s="141"/>
      <c r="U1190" s="141"/>
      <c r="V1190" s="141"/>
      <c r="W1190" s="141"/>
      <c r="X1190" s="141"/>
      <c r="Y1190" s="141"/>
      <c r="Z1190" s="141"/>
      <c r="AA1190" s="141"/>
      <c r="AB1190" s="141"/>
      <c r="AC1190" s="141"/>
      <c r="AD1190" s="141"/>
      <c r="AG1190" s="91" t="s">
        <v>936</v>
      </c>
      <c r="AH1190" s="92" t="s">
        <v>937</v>
      </c>
      <c r="AI1190" s="92" t="s">
        <v>938</v>
      </c>
    </row>
    <row r="1191" spans="1:70" ht="24.05" customHeight="1">
      <c r="A1191" s="187"/>
      <c r="B1191" s="141"/>
      <c r="C1191" s="395" t="s">
        <v>557</v>
      </c>
      <c r="D1191" s="395"/>
      <c r="E1191" s="395"/>
      <c r="F1191" s="395"/>
      <c r="G1191" s="450" t="s">
        <v>592</v>
      </c>
      <c r="H1191" s="451"/>
      <c r="I1191" s="451"/>
      <c r="J1191" s="451"/>
      <c r="K1191" s="451"/>
      <c r="L1191" s="451"/>
      <c r="M1191" s="451"/>
      <c r="N1191" s="451"/>
      <c r="O1191" s="451"/>
      <c r="P1191" s="451"/>
      <c r="Q1191" s="451"/>
      <c r="R1191" s="452"/>
      <c r="S1191" s="450" t="s">
        <v>593</v>
      </c>
      <c r="T1191" s="451"/>
      <c r="U1191" s="451"/>
      <c r="V1191" s="451"/>
      <c r="W1191" s="451"/>
      <c r="X1191" s="451"/>
      <c r="Y1191" s="451"/>
      <c r="Z1191" s="451"/>
      <c r="AA1191" s="451"/>
      <c r="AB1191" s="451"/>
      <c r="AC1191" s="451"/>
      <c r="AD1191" s="452"/>
      <c r="AG1191" s="91">
        <f>COUNTBLANK(G1193:AD1252)</f>
        <v>1440</v>
      </c>
      <c r="AH1191" s="92">
        <v>1440</v>
      </c>
      <c r="AI1191" s="92">
        <v>0</v>
      </c>
    </row>
    <row r="1192" spans="1:70" ht="119.3" customHeight="1">
      <c r="A1192" s="187"/>
      <c r="B1192" s="141"/>
      <c r="C1192" s="395"/>
      <c r="D1192" s="395"/>
      <c r="E1192" s="395"/>
      <c r="F1192" s="395"/>
      <c r="G1192" s="258" t="s">
        <v>101</v>
      </c>
      <c r="H1192" s="259" t="s">
        <v>175</v>
      </c>
      <c r="I1192" s="259" t="s">
        <v>176</v>
      </c>
      <c r="J1192" s="259" t="s">
        <v>177</v>
      </c>
      <c r="K1192" s="259" t="s">
        <v>178</v>
      </c>
      <c r="L1192" s="259" t="s">
        <v>365</v>
      </c>
      <c r="M1192" s="259" t="s">
        <v>179</v>
      </c>
      <c r="N1192" s="259" t="s">
        <v>180</v>
      </c>
      <c r="O1192" s="259" t="s">
        <v>181</v>
      </c>
      <c r="P1192" s="259" t="s">
        <v>318</v>
      </c>
      <c r="Q1192" s="259" t="s">
        <v>319</v>
      </c>
      <c r="R1192" s="259" t="s">
        <v>320</v>
      </c>
      <c r="S1192" s="260" t="s">
        <v>101</v>
      </c>
      <c r="T1192" s="259" t="s">
        <v>175</v>
      </c>
      <c r="U1192" s="259" t="s">
        <v>176</v>
      </c>
      <c r="V1192" s="259" t="s">
        <v>177</v>
      </c>
      <c r="W1192" s="259" t="s">
        <v>178</v>
      </c>
      <c r="X1192" s="259" t="s">
        <v>365</v>
      </c>
      <c r="Y1192" s="259" t="s">
        <v>179</v>
      </c>
      <c r="Z1192" s="259" t="s">
        <v>180</v>
      </c>
      <c r="AA1192" s="259" t="s">
        <v>181</v>
      </c>
      <c r="AB1192" s="259" t="s">
        <v>318</v>
      </c>
      <c r="AC1192" s="259" t="s">
        <v>319</v>
      </c>
      <c r="AD1192" s="197" t="s">
        <v>320</v>
      </c>
      <c r="AG1192" s="96" t="s">
        <v>941</v>
      </c>
      <c r="AH1192" s="97" t="s">
        <v>945</v>
      </c>
      <c r="AI1192" s="97" t="s">
        <v>946</v>
      </c>
      <c r="AJ1192" s="97" t="s">
        <v>947</v>
      </c>
      <c r="AL1192" s="110" t="s">
        <v>951</v>
      </c>
      <c r="AN1192" s="96" t="s">
        <v>941</v>
      </c>
      <c r="AO1192" s="97" t="s">
        <v>945</v>
      </c>
      <c r="AP1192" s="97" t="s">
        <v>946</v>
      </c>
      <c r="AQ1192" s="97" t="s">
        <v>947</v>
      </c>
      <c r="AT1192" s="93" t="s">
        <v>962</v>
      </c>
      <c r="AU1192" s="259" t="s">
        <v>175</v>
      </c>
      <c r="AV1192" s="259" t="s">
        <v>176</v>
      </c>
      <c r="AW1192" s="259" t="s">
        <v>177</v>
      </c>
      <c r="AX1192" s="259" t="s">
        <v>178</v>
      </c>
      <c r="AY1192" s="259" t="s">
        <v>365</v>
      </c>
      <c r="AZ1192" s="259" t="s">
        <v>179</v>
      </c>
      <c r="BA1192" s="259" t="s">
        <v>180</v>
      </c>
      <c r="BB1192" s="259" t="s">
        <v>181</v>
      </c>
      <c r="BC1192" s="259" t="s">
        <v>318</v>
      </c>
      <c r="BD1192" s="259" t="s">
        <v>319</v>
      </c>
      <c r="BE1192" s="259" t="s">
        <v>320</v>
      </c>
      <c r="BF1192" s="260" t="s">
        <v>101</v>
      </c>
      <c r="BG1192" s="259" t="s">
        <v>175</v>
      </c>
      <c r="BH1192" s="259" t="s">
        <v>176</v>
      </c>
      <c r="BI1192" s="259" t="s">
        <v>177</v>
      </c>
      <c r="BJ1192" s="259" t="s">
        <v>178</v>
      </c>
      <c r="BK1192" s="259" t="s">
        <v>365</v>
      </c>
      <c r="BL1192" s="259" t="s">
        <v>179</v>
      </c>
      <c r="BM1192" s="259" t="s">
        <v>180</v>
      </c>
      <c r="BN1192" s="259" t="s">
        <v>181</v>
      </c>
      <c r="BO1192" s="259" t="s">
        <v>318</v>
      </c>
      <c r="BP1192" s="259" t="s">
        <v>319</v>
      </c>
      <c r="BQ1192" s="197" t="s">
        <v>320</v>
      </c>
    </row>
    <row r="1193" spans="1:70" ht="15.05" customHeight="1">
      <c r="A1193" s="187"/>
      <c r="B1193" s="141"/>
      <c r="C1193" s="165" t="s">
        <v>105</v>
      </c>
      <c r="D1193" s="443" t="str">
        <f>IF(D64="","",D64)</f>
        <v/>
      </c>
      <c r="E1193" s="444"/>
      <c r="F1193" s="445"/>
      <c r="G1193" s="272"/>
      <c r="H1193" s="272"/>
      <c r="I1193" s="272"/>
      <c r="J1193" s="272"/>
      <c r="K1193" s="275"/>
      <c r="L1193" s="276"/>
      <c r="M1193" s="276"/>
      <c r="N1193" s="276"/>
      <c r="O1193" s="276"/>
      <c r="P1193" s="276"/>
      <c r="Q1193" s="276"/>
      <c r="R1193" s="276"/>
      <c r="S1193" s="276"/>
      <c r="T1193" s="276"/>
      <c r="U1193" s="276"/>
      <c r="V1193" s="271"/>
      <c r="W1193" s="275"/>
      <c r="X1193" s="275"/>
      <c r="Y1193" s="275"/>
      <c r="Z1193" s="275"/>
      <c r="AA1193" s="275"/>
      <c r="AB1193" s="275"/>
      <c r="AC1193" s="275"/>
      <c r="AD1193" s="275"/>
      <c r="AG1193" s="98">
        <f>G1193</f>
        <v>0</v>
      </c>
      <c r="AH1193" s="99">
        <f>IF(AND(COUNTA(H1193:R1193)&lt;&gt;0,COUNTIF(H1193:R1193,"NA")=COUNTA($H$1192:$R$1192)),"NA",SUM(H1193:R1193))</f>
        <v>0</v>
      </c>
      <c r="AI1193" s="99">
        <f>COUNTIF(H1193:R1193, "NS")</f>
        <v>0</v>
      </c>
      <c r="AJ1193" s="100">
        <f>IF($AG$1191=$AH$1191, 0, IF(OR(AND(AG1193 =0, AI1193 &gt;0), AND(AG1193 ="NS", AH1193&gt;0), AND(AG1193 ="NS", AH1193 =0, AI1193=0), AND(AG1193="NA", AH1193&lt;&gt;"NA") ), 1, IF(OR(AND(AI1193&gt;=2, AH1193&lt;AG1193), AND(AG1193="NS", AH1193=0, AI1193&gt;0), AH1193=AG1193 ), 0, 1)))</f>
        <v>0</v>
      </c>
      <c r="AL1193" s="93">
        <f>IF($AG$1191=$AH$1191,0,IF(OR(AND(D1193&lt;&gt;"",COUNTA(G1193:AD1193)&lt;&gt;COUNTA($G$1192:$AD$1192)),AND(D1193="",COUNTA(G1193:AD1193)&gt;0)),1,0))</f>
        <v>0</v>
      </c>
      <c r="AN1193" s="98">
        <f>S1193</f>
        <v>0</v>
      </c>
      <c r="AO1193" s="99">
        <f>IF(AND(COUNTA(T1193:AD1193)&lt;&gt;0,COUNTIF(T1193:AD1193,"NA")=COUNTA($T$1192:$AD$1192)),"NA",SUM(T1193:AD1193))</f>
        <v>0</v>
      </c>
      <c r="AP1193" s="99">
        <f>COUNTIF(T1193:AD1193, "NS")</f>
        <v>0</v>
      </c>
      <c r="AQ1193" s="100">
        <f>IF($AG$1191=$AH$1191, 0, IF(OR(AND(AN1193 =0, AP1193 &gt;0), AND(AN1193 ="NS", AO1193&gt;0), AND(AN1193 ="NS", AO1193 =0, AP1193=0), AND(AN1193="NA", AO1193&lt;&gt;"NA") ), 1, IF(OR(AND(AP1193&gt;=2, AO1193&lt;AN1193), AND(AN1193="NS", AO1193=0, AP1193&gt;0), AO1193=AN1193 ), 0, 1)))</f>
        <v>0</v>
      </c>
      <c r="AT1193" s="105"/>
    </row>
    <row r="1194" spans="1:70" ht="15.05" customHeight="1">
      <c r="A1194" s="187"/>
      <c r="B1194" s="141"/>
      <c r="C1194" s="165" t="s">
        <v>107</v>
      </c>
      <c r="D1194" s="443" t="str">
        <f t="shared" ref="D1194:D1252" si="264">IF(D65="","",D65)</f>
        <v/>
      </c>
      <c r="E1194" s="444"/>
      <c r="F1194" s="445"/>
      <c r="G1194" s="272"/>
      <c r="H1194" s="272"/>
      <c r="I1194" s="272"/>
      <c r="J1194" s="272"/>
      <c r="K1194" s="275"/>
      <c r="L1194" s="276"/>
      <c r="M1194" s="276"/>
      <c r="N1194" s="276"/>
      <c r="O1194" s="276"/>
      <c r="P1194" s="276"/>
      <c r="Q1194" s="276"/>
      <c r="R1194" s="276"/>
      <c r="S1194" s="276"/>
      <c r="T1194" s="276"/>
      <c r="U1194" s="276"/>
      <c r="V1194" s="271"/>
      <c r="W1194" s="275"/>
      <c r="X1194" s="275"/>
      <c r="Y1194" s="275"/>
      <c r="Z1194" s="275"/>
      <c r="AA1194" s="275"/>
      <c r="AB1194" s="275"/>
      <c r="AC1194" s="275"/>
      <c r="AD1194" s="275"/>
      <c r="AG1194" s="98">
        <f t="shared" ref="AG1194:AG1252" si="265">G1194</f>
        <v>0</v>
      </c>
      <c r="AH1194" s="99">
        <f t="shared" ref="AH1194:AH1252" si="266">IF(AND(COUNTA(H1194:R1194)&lt;&gt;0,COUNTIF(H1194:R1194,"NA")=COUNTA($H$1192:$R$1192)),"NA",SUM(H1194:R1194))</f>
        <v>0</v>
      </c>
      <c r="AI1194" s="99">
        <f t="shared" ref="AI1194:AI1252" si="267">COUNTIF(H1194:R1194, "NS")</f>
        <v>0</v>
      </c>
      <c r="AJ1194" s="100">
        <f t="shared" ref="AJ1194:AJ1252" si="268">IF($AG$1191=$AH$1191, 0, IF(OR(AND(AG1194 =0, AI1194 &gt;0), AND(AG1194 ="NS", AH1194&gt;0), AND(AG1194 ="NS", AH1194 =0, AI1194=0), AND(AG1194="NA", AH1194&lt;&gt;"NA") ), 1, IF(OR(AND(AI1194&gt;=2, AH1194&lt;AG1194), AND(AG1194="NS", AH1194=0, AI1194&gt;0), AH1194=AG1194 ), 0, 1)))</f>
        <v>0</v>
      </c>
      <c r="AL1194" s="93">
        <f t="shared" ref="AL1194:AL1252" si="269">IF($AG$1191=$AH$1191,0,IF(OR(AND(D1194&lt;&gt;"",COUNTA(G1194:AD1194)&lt;&gt;COUNTA($G$1192:$AD$1192)),AND(D1194="",COUNTA(G1194:AD1194)&gt;0)),1,0))</f>
        <v>0</v>
      </c>
      <c r="AN1194" s="98">
        <f t="shared" ref="AN1194:AN1252" si="270">S1194</f>
        <v>0</v>
      </c>
      <c r="AO1194" s="99">
        <f t="shared" ref="AO1194:AO1252" si="271">IF(AND(COUNTA(T1194:AD1194)&lt;&gt;0,COUNTIF(T1194:AD1194,"NA")=COUNTA($T$1192:$AD$1192)),"NA",SUM(T1194:AD1194))</f>
        <v>0</v>
      </c>
      <c r="AP1194" s="99">
        <f t="shared" ref="AP1194:AP1252" si="272">COUNTIF(T1194:AD1194, "NS")</f>
        <v>0</v>
      </c>
      <c r="AQ1194" s="100">
        <f t="shared" ref="AQ1194:AQ1252" si="273">IF($AG$1191=$AH$1191, 0, IF(OR(AND(AN1194 =0, AP1194 &gt;0), AND(AN1194 ="NS", AO1194&gt;0), AND(AN1194 ="NS", AO1194 =0, AP1194=0), AND(AN1194="NA", AO1194&lt;&gt;"NA") ), 1, IF(OR(AND(AP1194&gt;=2, AO1194&lt;AN1194), AND(AN1194="NS", AO1194=0, AP1194&gt;0), AO1194=AN1194 ), 0, 1)))</f>
        <v>0</v>
      </c>
      <c r="AT1194" s="117" t="s">
        <v>941</v>
      </c>
      <c r="AU1194" s="98">
        <f>IF(AND(W1067="",K1067="X"),"NA",W1067)</f>
        <v>0</v>
      </c>
      <c r="AV1194" s="98">
        <f>IF(AND(W1068="",K1068="X"),"NA",W1068)</f>
        <v>0</v>
      </c>
      <c r="AW1194" s="98">
        <f>IF(AND(W1069="",K1069="X"),"NA",W1069)</f>
        <v>0</v>
      </c>
      <c r="AX1194" s="98">
        <f>IF(AND(W1070="",K1070="X"),"NA",W1070)</f>
        <v>0</v>
      </c>
      <c r="AY1194" s="98">
        <f>IF(AND(W1071="",K1071="X"),"NA",W1071)</f>
        <v>0</v>
      </c>
      <c r="AZ1194" s="98">
        <f>IF(AND(W1072="",K1072="X"),"NA",W1072)</f>
        <v>0</v>
      </c>
      <c r="BA1194" s="98">
        <f>IF(AND(W1073="",K1073="X"),"NA",W1073)</f>
        <v>0</v>
      </c>
      <c r="BB1194" s="98">
        <f>IF(AND(W1074="",K1074="X"),"NA",W1074)</f>
        <v>0</v>
      </c>
      <c r="BC1194" s="98">
        <f>IF(AND(W1075="",K1075="X"),"NA",W1075)</f>
        <v>0</v>
      </c>
      <c r="BD1194" s="98">
        <f>IF(AND(W1076="",K1076="X"),"NA",W1076)</f>
        <v>0</v>
      </c>
      <c r="BE1194" s="98">
        <f>IF(AND(W1077="",K1077="X"),"NA",W1077)</f>
        <v>0</v>
      </c>
      <c r="BF1194" s="98">
        <v>0</v>
      </c>
      <c r="BG1194" s="93">
        <f>IF(AND(W1089="",K1089="X"),"NA",W1089)</f>
        <v>0</v>
      </c>
      <c r="BH1194" s="93">
        <f>IF(AND(W1090="",K1090="X"),"NA",W1090)</f>
        <v>0</v>
      </c>
      <c r="BI1194" s="93">
        <f>IF(AND(W1091="",K1091="X"),"NA",W1091)</f>
        <v>0</v>
      </c>
      <c r="BJ1194" s="93">
        <f>IF(AND(W1092="",K1092="X"),"NA",W1092)</f>
        <v>0</v>
      </c>
      <c r="BK1194" s="93">
        <f>IF(AND(W1093="",K1093="X"),"NA",W1093)</f>
        <v>0</v>
      </c>
      <c r="BL1194" s="93">
        <f>IF(AND(W1094="",K1094="X"),"NA",W1094)</f>
        <v>0</v>
      </c>
      <c r="BM1194" s="93">
        <f>IF(AND(W1095="",K1095="X"),"NA",W1095)</f>
        <v>0</v>
      </c>
      <c r="BN1194" s="93">
        <f>IF(AND(W1096="",K1096="X"),"NA",W1096)</f>
        <v>0</v>
      </c>
      <c r="BO1194" s="93">
        <f>IF(AND(W1097="",K1097="X"),"NA",W1097)</f>
        <v>0</v>
      </c>
      <c r="BP1194" s="93">
        <f>IF(AND(W1098="",K1098="X"),"NA",W1098)</f>
        <v>0</v>
      </c>
      <c r="BQ1194" s="93">
        <f>IF(AND(W1099="",K1099="X"),"NA",W1099)</f>
        <v>0</v>
      </c>
    </row>
    <row r="1195" spans="1:70" ht="15.05" customHeight="1">
      <c r="A1195" s="187"/>
      <c r="B1195" s="141"/>
      <c r="C1195" s="165" t="s">
        <v>115</v>
      </c>
      <c r="D1195" s="443" t="str">
        <f t="shared" si="264"/>
        <v/>
      </c>
      <c r="E1195" s="444"/>
      <c r="F1195" s="445"/>
      <c r="G1195" s="272"/>
      <c r="H1195" s="272"/>
      <c r="I1195" s="272"/>
      <c r="J1195" s="272"/>
      <c r="K1195" s="275"/>
      <c r="L1195" s="276"/>
      <c r="M1195" s="276"/>
      <c r="N1195" s="276"/>
      <c r="O1195" s="276"/>
      <c r="P1195" s="276"/>
      <c r="Q1195" s="276"/>
      <c r="R1195" s="276"/>
      <c r="S1195" s="276"/>
      <c r="T1195" s="276"/>
      <c r="U1195" s="276"/>
      <c r="V1195" s="271"/>
      <c r="W1195" s="275"/>
      <c r="X1195" s="275"/>
      <c r="Y1195" s="275"/>
      <c r="Z1195" s="275"/>
      <c r="AA1195" s="275"/>
      <c r="AB1195" s="275"/>
      <c r="AC1195" s="275"/>
      <c r="AD1195" s="275"/>
      <c r="AG1195" s="98">
        <f t="shared" si="265"/>
        <v>0</v>
      </c>
      <c r="AH1195" s="99">
        <f t="shared" si="266"/>
        <v>0</v>
      </c>
      <c r="AI1195" s="99">
        <f t="shared" si="267"/>
        <v>0</v>
      </c>
      <c r="AJ1195" s="100">
        <f t="shared" si="268"/>
        <v>0</v>
      </c>
      <c r="AL1195" s="93">
        <f t="shared" si="269"/>
        <v>0</v>
      </c>
      <c r="AN1195" s="98">
        <f t="shared" si="270"/>
        <v>0</v>
      </c>
      <c r="AO1195" s="99">
        <f t="shared" si="271"/>
        <v>0</v>
      </c>
      <c r="AP1195" s="99">
        <f t="shared" si="272"/>
        <v>0</v>
      </c>
      <c r="AQ1195" s="100">
        <f t="shared" si="273"/>
        <v>0</v>
      </c>
      <c r="AT1195" s="93" t="s">
        <v>949</v>
      </c>
      <c r="AU1195" s="99">
        <f t="shared" ref="AU1195:BQ1195" si="274">IF(AND(COUNTA(H1193:H1252)&lt;&gt;0,COUNTIF(H1193:H1252,"NA")=COUNTA(H1193:H1252)),"NA",SUM(H1193:H1252))</f>
        <v>0</v>
      </c>
      <c r="AV1195" s="99">
        <f t="shared" si="274"/>
        <v>0</v>
      </c>
      <c r="AW1195" s="99">
        <f t="shared" si="274"/>
        <v>0</v>
      </c>
      <c r="AX1195" s="99">
        <f t="shared" si="274"/>
        <v>0</v>
      </c>
      <c r="AY1195" s="99">
        <f t="shared" si="274"/>
        <v>0</v>
      </c>
      <c r="AZ1195" s="99">
        <f t="shared" si="274"/>
        <v>0</v>
      </c>
      <c r="BA1195" s="99">
        <f t="shared" si="274"/>
        <v>0</v>
      </c>
      <c r="BB1195" s="99">
        <f t="shared" si="274"/>
        <v>0</v>
      </c>
      <c r="BC1195" s="99">
        <f t="shared" si="274"/>
        <v>0</v>
      </c>
      <c r="BD1195" s="99">
        <f t="shared" si="274"/>
        <v>0</v>
      </c>
      <c r="BE1195" s="99">
        <f t="shared" si="274"/>
        <v>0</v>
      </c>
      <c r="BF1195" s="99">
        <f t="shared" si="274"/>
        <v>0</v>
      </c>
      <c r="BG1195" s="99">
        <f t="shared" si="274"/>
        <v>0</v>
      </c>
      <c r="BH1195" s="99">
        <f t="shared" si="274"/>
        <v>0</v>
      </c>
      <c r="BI1195" s="99">
        <f t="shared" si="274"/>
        <v>0</v>
      </c>
      <c r="BJ1195" s="99">
        <f t="shared" si="274"/>
        <v>0</v>
      </c>
      <c r="BK1195" s="99">
        <f t="shared" si="274"/>
        <v>0</v>
      </c>
      <c r="BL1195" s="99">
        <f t="shared" si="274"/>
        <v>0</v>
      </c>
      <c r="BM1195" s="99">
        <f t="shared" si="274"/>
        <v>0</v>
      </c>
      <c r="BN1195" s="99">
        <f t="shared" si="274"/>
        <v>0</v>
      </c>
      <c r="BO1195" s="99">
        <f t="shared" si="274"/>
        <v>0</v>
      </c>
      <c r="BP1195" s="99">
        <f t="shared" si="274"/>
        <v>0</v>
      </c>
      <c r="BQ1195" s="99">
        <f t="shared" si="274"/>
        <v>0</v>
      </c>
    </row>
    <row r="1196" spans="1:70" ht="15.05" customHeight="1">
      <c r="A1196" s="187"/>
      <c r="B1196" s="141"/>
      <c r="C1196" s="165" t="s">
        <v>117</v>
      </c>
      <c r="D1196" s="443" t="str">
        <f t="shared" si="264"/>
        <v/>
      </c>
      <c r="E1196" s="444"/>
      <c r="F1196" s="445"/>
      <c r="G1196" s="272"/>
      <c r="H1196" s="272"/>
      <c r="I1196" s="272"/>
      <c r="J1196" s="272"/>
      <c r="K1196" s="275"/>
      <c r="L1196" s="276"/>
      <c r="M1196" s="276"/>
      <c r="N1196" s="276"/>
      <c r="O1196" s="276"/>
      <c r="P1196" s="276"/>
      <c r="Q1196" s="276"/>
      <c r="R1196" s="276"/>
      <c r="S1196" s="276"/>
      <c r="T1196" s="276"/>
      <c r="U1196" s="276"/>
      <c r="V1196" s="271"/>
      <c r="W1196" s="275"/>
      <c r="X1196" s="275"/>
      <c r="Y1196" s="275"/>
      <c r="Z1196" s="275"/>
      <c r="AA1196" s="275"/>
      <c r="AB1196" s="275"/>
      <c r="AC1196" s="275"/>
      <c r="AD1196" s="275"/>
      <c r="AG1196" s="98">
        <f t="shared" si="265"/>
        <v>0</v>
      </c>
      <c r="AH1196" s="99">
        <f t="shared" si="266"/>
        <v>0</v>
      </c>
      <c r="AI1196" s="99">
        <f t="shared" si="267"/>
        <v>0</v>
      </c>
      <c r="AJ1196" s="100">
        <f t="shared" si="268"/>
        <v>0</v>
      </c>
      <c r="AL1196" s="93">
        <f t="shared" si="269"/>
        <v>0</v>
      </c>
      <c r="AN1196" s="98">
        <f t="shared" si="270"/>
        <v>0</v>
      </c>
      <c r="AO1196" s="99">
        <f t="shared" si="271"/>
        <v>0</v>
      </c>
      <c r="AP1196" s="99">
        <f t="shared" si="272"/>
        <v>0</v>
      </c>
      <c r="AQ1196" s="100">
        <f t="shared" si="273"/>
        <v>0</v>
      </c>
      <c r="AT1196" s="93" t="s">
        <v>948</v>
      </c>
      <c r="AU1196" s="99">
        <f t="shared" ref="AU1196:BB1196" si="275">COUNTIF(H1193:H1252, "NS")</f>
        <v>0</v>
      </c>
      <c r="AV1196" s="99">
        <f t="shared" si="275"/>
        <v>0</v>
      </c>
      <c r="AW1196" s="99">
        <f t="shared" si="275"/>
        <v>0</v>
      </c>
      <c r="AX1196" s="99">
        <f t="shared" si="275"/>
        <v>0</v>
      </c>
      <c r="AY1196" s="99">
        <f t="shared" si="275"/>
        <v>0</v>
      </c>
      <c r="AZ1196" s="99">
        <f t="shared" si="275"/>
        <v>0</v>
      </c>
      <c r="BA1196" s="99">
        <f t="shared" si="275"/>
        <v>0</v>
      </c>
      <c r="BB1196" s="99">
        <f t="shared" si="275"/>
        <v>0</v>
      </c>
      <c r="BC1196" s="99">
        <f t="shared" ref="BC1196" si="276">COUNTIF(P1193:P1252, "NS")</f>
        <v>0</v>
      </c>
      <c r="BD1196" s="99">
        <f t="shared" ref="BD1196" si="277">COUNTIF(Q1193:Q1252, "NS")</f>
        <v>0</v>
      </c>
      <c r="BE1196" s="99">
        <f t="shared" ref="BE1196" si="278">COUNTIF(R1193:R1252, "NS")</f>
        <v>0</v>
      </c>
      <c r="BF1196" s="99">
        <f t="shared" ref="BF1196" si="279">COUNTIF(S1193:S1252, "NS")</f>
        <v>0</v>
      </c>
      <c r="BG1196" s="99">
        <f t="shared" ref="BG1196" si="280">COUNTIF(T1193:T1252, "NS")</f>
        <v>0</v>
      </c>
      <c r="BH1196" s="99">
        <f t="shared" ref="BH1196" si="281">COUNTIF(U1193:U1252, "NS")</f>
        <v>0</v>
      </c>
      <c r="BI1196" s="99">
        <f t="shared" ref="BI1196" si="282">COUNTIF(V1193:V1252, "NS")</f>
        <v>0</v>
      </c>
      <c r="BJ1196" s="99">
        <f t="shared" ref="BJ1196" si="283">COUNTIF(W1193:W1252, "NS")</f>
        <v>0</v>
      </c>
      <c r="BK1196" s="99">
        <f t="shared" ref="BK1196" si="284">COUNTIF(X1193:X1252, "NS")</f>
        <v>0</v>
      </c>
      <c r="BL1196" s="99">
        <f>COUNTIF(Y1193:Y1252, "NS")</f>
        <v>0</v>
      </c>
      <c r="BM1196" s="99">
        <f>COUNTIF(Z1193:Z1252, "NS")</f>
        <v>0</v>
      </c>
      <c r="BN1196" s="99">
        <f>COUNTIF(AA1193:AA1252, "NS")</f>
        <v>0</v>
      </c>
      <c r="BO1196" s="99">
        <f>COUNTIF(AB1193:AB1252, "NS")</f>
        <v>0</v>
      </c>
      <c r="BP1196" s="99">
        <f>COUNTIF(AC1193:AC1252, "NS")</f>
        <v>0</v>
      </c>
      <c r="BQ1196" s="99">
        <f t="shared" ref="BQ1196" si="285">COUNTIF(AD1193:AD1252, "NS")</f>
        <v>0</v>
      </c>
    </row>
    <row r="1197" spans="1:70" ht="15.05" customHeight="1">
      <c r="A1197" s="187"/>
      <c r="B1197" s="141"/>
      <c r="C1197" s="165" t="s">
        <v>119</v>
      </c>
      <c r="D1197" s="443" t="str">
        <f t="shared" si="264"/>
        <v/>
      </c>
      <c r="E1197" s="444"/>
      <c r="F1197" s="445"/>
      <c r="G1197" s="272"/>
      <c r="H1197" s="272"/>
      <c r="I1197" s="272"/>
      <c r="J1197" s="272"/>
      <c r="K1197" s="275"/>
      <c r="L1197" s="276"/>
      <c r="M1197" s="276"/>
      <c r="N1197" s="276"/>
      <c r="O1197" s="276"/>
      <c r="P1197" s="276"/>
      <c r="Q1197" s="276"/>
      <c r="R1197" s="276"/>
      <c r="S1197" s="276"/>
      <c r="T1197" s="276"/>
      <c r="U1197" s="276"/>
      <c r="V1197" s="271"/>
      <c r="W1197" s="275"/>
      <c r="X1197" s="275"/>
      <c r="Y1197" s="275"/>
      <c r="Z1197" s="275"/>
      <c r="AA1197" s="275"/>
      <c r="AB1197" s="275"/>
      <c r="AC1197" s="275"/>
      <c r="AD1197" s="275"/>
      <c r="AG1197" s="98">
        <f t="shared" si="265"/>
        <v>0</v>
      </c>
      <c r="AH1197" s="99">
        <f t="shared" si="266"/>
        <v>0</v>
      </c>
      <c r="AI1197" s="99">
        <f t="shared" si="267"/>
        <v>0</v>
      </c>
      <c r="AJ1197" s="100">
        <f t="shared" si="268"/>
        <v>0</v>
      </c>
      <c r="AL1197" s="93">
        <f t="shared" si="269"/>
        <v>0</v>
      </c>
      <c r="AN1197" s="98">
        <f t="shared" si="270"/>
        <v>0</v>
      </c>
      <c r="AO1197" s="99">
        <f t="shared" si="271"/>
        <v>0</v>
      </c>
      <c r="AP1197" s="99">
        <f t="shared" si="272"/>
        <v>0</v>
      </c>
      <c r="AQ1197" s="100">
        <f t="shared" si="273"/>
        <v>0</v>
      </c>
      <c r="AT1197" s="93" t="s">
        <v>944</v>
      </c>
      <c r="AU1197" s="118">
        <f>IF($AG$1191=$AH$1191, 0, IF(OR(AND(AU1194 =0, AU1196 &gt;0), AND(AU1194 ="NS", AU1195&gt;0), AND(AU1194 ="NS", AU1195 =0, AU1196=0), AND(AU1194="NA", AU1195&lt;&gt;"NA"), AND(AU1194&lt;&gt;"NA", AU1195="NA")  ), 1, IF(OR(AND(AU1196&gt;=2, AU1195&lt;AU1194), AND(AU1194="NS", AU1195=0, AU1196&gt;0), AU1195&lt;=AU1194 ), 0, 1)))</f>
        <v>0</v>
      </c>
      <c r="AV1197" s="118">
        <f t="shared" ref="AV1197:BQ1197" si="286">IF($AG$1191=$AH$1191, 0, IF(OR(AND(AV1194 =0, AV1196 &gt;0), AND(AV1194 ="NS", AV1195&gt;0), AND(AV1194 ="NS", AV1195 =0, AV1196=0), AND(AV1194="NA", AV1195&lt;&gt;"NA"), AND(AV1194&lt;&gt;"NA", AV1195="NA")  ), 1, IF(OR(AND(AV1196&gt;=2, AV1195&lt;AV1194), AND(AV1194="NS", AV1195=0, AV1196&gt;0), AV1195&lt;=AV1194 ), 0, 1)))</f>
        <v>0</v>
      </c>
      <c r="AW1197" s="118">
        <f t="shared" si="286"/>
        <v>0</v>
      </c>
      <c r="AX1197" s="118">
        <f t="shared" si="286"/>
        <v>0</v>
      </c>
      <c r="AY1197" s="118">
        <f t="shared" si="286"/>
        <v>0</v>
      </c>
      <c r="AZ1197" s="118">
        <f t="shared" si="286"/>
        <v>0</v>
      </c>
      <c r="BA1197" s="118">
        <f t="shared" si="286"/>
        <v>0</v>
      </c>
      <c r="BB1197" s="118">
        <f t="shared" si="286"/>
        <v>0</v>
      </c>
      <c r="BC1197" s="118">
        <f t="shared" si="286"/>
        <v>0</v>
      </c>
      <c r="BD1197" s="118">
        <f t="shared" si="286"/>
        <v>0</v>
      </c>
      <c r="BE1197" s="118">
        <f t="shared" si="286"/>
        <v>0</v>
      </c>
      <c r="BF1197" s="118">
        <f t="shared" si="286"/>
        <v>0</v>
      </c>
      <c r="BG1197" s="118">
        <f t="shared" si="286"/>
        <v>0</v>
      </c>
      <c r="BH1197" s="118">
        <f t="shared" si="286"/>
        <v>0</v>
      </c>
      <c r="BI1197" s="118">
        <f t="shared" si="286"/>
        <v>0</v>
      </c>
      <c r="BJ1197" s="118">
        <f t="shared" si="286"/>
        <v>0</v>
      </c>
      <c r="BK1197" s="118">
        <f t="shared" si="286"/>
        <v>0</v>
      </c>
      <c r="BL1197" s="118">
        <f t="shared" si="286"/>
        <v>0</v>
      </c>
      <c r="BM1197" s="118">
        <f t="shared" si="286"/>
        <v>0</v>
      </c>
      <c r="BN1197" s="118">
        <f t="shared" si="286"/>
        <v>0</v>
      </c>
      <c r="BO1197" s="118">
        <f t="shared" si="286"/>
        <v>0</v>
      </c>
      <c r="BP1197" s="118">
        <f t="shared" si="286"/>
        <v>0</v>
      </c>
      <c r="BQ1197" s="118">
        <f t="shared" si="286"/>
        <v>0</v>
      </c>
      <c r="BR1197" s="122">
        <f>SUM(AU1197:BQ1197)</f>
        <v>0</v>
      </c>
    </row>
    <row r="1198" spans="1:70" ht="15.05" customHeight="1">
      <c r="A1198" s="187"/>
      <c r="B1198" s="141"/>
      <c r="C1198" s="165" t="s">
        <v>127</v>
      </c>
      <c r="D1198" s="443" t="str">
        <f t="shared" si="264"/>
        <v/>
      </c>
      <c r="E1198" s="444"/>
      <c r="F1198" s="445"/>
      <c r="G1198" s="272"/>
      <c r="H1198" s="272"/>
      <c r="I1198" s="272"/>
      <c r="J1198" s="272"/>
      <c r="K1198" s="275"/>
      <c r="L1198" s="276"/>
      <c r="M1198" s="276"/>
      <c r="N1198" s="276"/>
      <c r="O1198" s="276"/>
      <c r="P1198" s="276"/>
      <c r="Q1198" s="276"/>
      <c r="R1198" s="276"/>
      <c r="S1198" s="276"/>
      <c r="T1198" s="276"/>
      <c r="U1198" s="276"/>
      <c r="V1198" s="271"/>
      <c r="W1198" s="275"/>
      <c r="X1198" s="275"/>
      <c r="Y1198" s="275"/>
      <c r="Z1198" s="275"/>
      <c r="AA1198" s="275"/>
      <c r="AB1198" s="275"/>
      <c r="AC1198" s="275"/>
      <c r="AD1198" s="275"/>
      <c r="AG1198" s="98">
        <f t="shared" si="265"/>
        <v>0</v>
      </c>
      <c r="AH1198" s="99">
        <f t="shared" si="266"/>
        <v>0</v>
      </c>
      <c r="AI1198" s="99">
        <f t="shared" si="267"/>
        <v>0</v>
      </c>
      <c r="AJ1198" s="100">
        <f t="shared" si="268"/>
        <v>0</v>
      </c>
      <c r="AL1198" s="93">
        <f t="shared" si="269"/>
        <v>0</v>
      </c>
      <c r="AN1198" s="98">
        <f t="shared" si="270"/>
        <v>0</v>
      </c>
      <c r="AO1198" s="99">
        <f t="shared" si="271"/>
        <v>0</v>
      </c>
      <c r="AP1198" s="99">
        <f t="shared" si="272"/>
        <v>0</v>
      </c>
      <c r="AQ1198" s="100">
        <f t="shared" si="273"/>
        <v>0</v>
      </c>
    </row>
    <row r="1199" spans="1:70" ht="15.05" customHeight="1">
      <c r="A1199" s="187"/>
      <c r="B1199" s="141"/>
      <c r="C1199" s="165" t="s">
        <v>129</v>
      </c>
      <c r="D1199" s="443" t="str">
        <f t="shared" si="264"/>
        <v/>
      </c>
      <c r="E1199" s="444"/>
      <c r="F1199" s="445"/>
      <c r="G1199" s="272"/>
      <c r="H1199" s="272"/>
      <c r="I1199" s="272"/>
      <c r="J1199" s="272"/>
      <c r="K1199" s="275"/>
      <c r="L1199" s="276"/>
      <c r="M1199" s="276"/>
      <c r="N1199" s="276"/>
      <c r="O1199" s="276"/>
      <c r="P1199" s="276"/>
      <c r="Q1199" s="276"/>
      <c r="R1199" s="276"/>
      <c r="S1199" s="276"/>
      <c r="T1199" s="276"/>
      <c r="U1199" s="276"/>
      <c r="V1199" s="271"/>
      <c r="W1199" s="275"/>
      <c r="X1199" s="275"/>
      <c r="Y1199" s="275"/>
      <c r="Z1199" s="275"/>
      <c r="AA1199" s="275"/>
      <c r="AB1199" s="275"/>
      <c r="AC1199" s="275"/>
      <c r="AD1199" s="275"/>
      <c r="AG1199" s="98">
        <f t="shared" si="265"/>
        <v>0</v>
      </c>
      <c r="AH1199" s="99">
        <f t="shared" si="266"/>
        <v>0</v>
      </c>
      <c r="AI1199" s="99">
        <f t="shared" si="267"/>
        <v>0</v>
      </c>
      <c r="AJ1199" s="100">
        <f t="shared" si="268"/>
        <v>0</v>
      </c>
      <c r="AL1199" s="93">
        <f t="shared" si="269"/>
        <v>0</v>
      </c>
      <c r="AN1199" s="98">
        <f t="shared" si="270"/>
        <v>0</v>
      </c>
      <c r="AO1199" s="99">
        <f t="shared" si="271"/>
        <v>0</v>
      </c>
      <c r="AP1199" s="99">
        <f t="shared" si="272"/>
        <v>0</v>
      </c>
      <c r="AQ1199" s="100">
        <f t="shared" si="273"/>
        <v>0</v>
      </c>
      <c r="AU1199" s="93" t="s">
        <v>977</v>
      </c>
    </row>
    <row r="1200" spans="1:70" ht="15.05" customHeight="1">
      <c r="A1200" s="187"/>
      <c r="B1200" s="141"/>
      <c r="C1200" s="165" t="s">
        <v>131</v>
      </c>
      <c r="D1200" s="443" t="str">
        <f t="shared" si="264"/>
        <v/>
      </c>
      <c r="E1200" s="444"/>
      <c r="F1200" s="445"/>
      <c r="G1200" s="272"/>
      <c r="H1200" s="272"/>
      <c r="I1200" s="272"/>
      <c r="J1200" s="272"/>
      <c r="K1200" s="275"/>
      <c r="L1200" s="276"/>
      <c r="M1200" s="276"/>
      <c r="N1200" s="276"/>
      <c r="O1200" s="276"/>
      <c r="P1200" s="276"/>
      <c r="Q1200" s="276"/>
      <c r="R1200" s="276"/>
      <c r="S1200" s="276"/>
      <c r="T1200" s="276"/>
      <c r="U1200" s="276"/>
      <c r="V1200" s="271"/>
      <c r="W1200" s="275"/>
      <c r="X1200" s="275"/>
      <c r="Y1200" s="275"/>
      <c r="Z1200" s="275"/>
      <c r="AA1200" s="275"/>
      <c r="AB1200" s="275"/>
      <c r="AC1200" s="275"/>
      <c r="AD1200" s="275"/>
      <c r="AG1200" s="98">
        <f t="shared" si="265"/>
        <v>0</v>
      </c>
      <c r="AH1200" s="99">
        <f t="shared" si="266"/>
        <v>0</v>
      </c>
      <c r="AI1200" s="99">
        <f t="shared" si="267"/>
        <v>0</v>
      </c>
      <c r="AJ1200" s="100">
        <f t="shared" si="268"/>
        <v>0</v>
      </c>
      <c r="AL1200" s="93">
        <f t="shared" si="269"/>
        <v>0</v>
      </c>
      <c r="AN1200" s="98">
        <f t="shared" si="270"/>
        <v>0</v>
      </c>
      <c r="AO1200" s="99">
        <f t="shared" si="271"/>
        <v>0</v>
      </c>
      <c r="AP1200" s="99">
        <f t="shared" si="272"/>
        <v>0</v>
      </c>
      <c r="AQ1200" s="100">
        <f t="shared" si="273"/>
        <v>0</v>
      </c>
      <c r="AU1200" s="93">
        <f>IF(AND(K1067="X",COUNTIF(H1193:H1252,"NA")&lt;&gt;COUNTA(H1193:H1252)),1,0)</f>
        <v>0</v>
      </c>
      <c r="AV1200" s="93">
        <f>IF(AND(K1068="X",COUNTIF(I1193:I1252,"NA")&lt;&gt;COUNTA(I1193:I1252)),1,0)</f>
        <v>0</v>
      </c>
      <c r="AW1200" s="93">
        <f>IF(AND(K1069="X",COUNTIF(J1193:J1252,"NA")&lt;&gt;COUNTA(J1193:J1252)),1,0)</f>
        <v>0</v>
      </c>
      <c r="AX1200" s="93">
        <f>IF(AND(K1070="X",COUNTIF(K1193:K1252,"NA")&lt;&gt;COUNTA(K1193:K1252)),1,0)</f>
        <v>0</v>
      </c>
      <c r="AY1200" s="93">
        <f>IF(AND(K1071="X",COUNTIF(L1193:L1252,"NA")&lt;&gt;COUNTA(L1193:L1252)),1,0)</f>
        <v>0</v>
      </c>
      <c r="AZ1200" s="93">
        <f>IF(AND(K1072="X",COUNTIF(M1193:M1252,"NA")&lt;&gt;COUNTA(M1193:M1252)),1,0)</f>
        <v>0</v>
      </c>
      <c r="BA1200" s="93">
        <f>IF(AND(K1073="X",COUNTIF(N1193:N1252,"NA")&lt;&gt;COUNTA(N1193:N1252)),1,0)</f>
        <v>0</v>
      </c>
      <c r="BB1200" s="93">
        <f>IF(AND(K1074="X",COUNTIF(O1193:O1252,"NA")&lt;&gt;COUNTA(O1193:O1252)),1,0)</f>
        <v>0</v>
      </c>
      <c r="BC1200" s="93">
        <f>IF(AND(K1075="X",COUNTIF(P1193:P1252,"NA")&lt;&gt;COUNTA(P1193:P1252)),1,0)</f>
        <v>0</v>
      </c>
      <c r="BD1200" s="93">
        <f>IF(AND(K1076="X",COUNTIF(Q1193:Q1252,"NA")&lt;&gt;COUNTA(Q1193:Q1252)),1,0)</f>
        <v>0</v>
      </c>
      <c r="BE1200" s="93">
        <f>IF(AND(K1077="X",COUNTIF(R1193:R1252,"NA")&lt;&gt;COUNTA(R1193:R1252)),1,0)</f>
        <v>0</v>
      </c>
      <c r="BF1200" s="93">
        <v>0</v>
      </c>
      <c r="BG1200" s="93">
        <f>IF(AND(K1089="X",COUNTIF(T1193:T1252,"NA")&lt;&gt;COUNTA(T1193:T1252)),1,0)</f>
        <v>0</v>
      </c>
      <c r="BH1200" s="93">
        <f>IF(AND(K1090="X",COUNTIF(U1193:U1252,"NA")&lt;&gt;COUNTA(U1193:U1252)),1,0)</f>
        <v>0</v>
      </c>
      <c r="BI1200" s="93">
        <f>IF(AND(K1091="X",COUNTIF(V1193:V1252,"NA")&lt;&gt;COUNTA(V1193:V1252)),1,0)</f>
        <v>0</v>
      </c>
      <c r="BJ1200" s="93">
        <f>IF(AND(K1092="X",COUNTIF(W1193:W1252,"NA")&lt;&gt;COUNTA(W1193:W1252)),1,0)</f>
        <v>0</v>
      </c>
      <c r="BK1200" s="93">
        <f>IF(AND(K1093="X",COUNTIF(X1193:X1252,"NA")&lt;&gt;COUNTA(X1193:X1252)),1,0)</f>
        <v>0</v>
      </c>
      <c r="BL1200" s="93">
        <f>IF(AND(K1094="X",COUNTIF(Y1193:Y1252,"NA")&lt;&gt;COUNTA(Y1193:Y1252)),1,0)</f>
        <v>0</v>
      </c>
      <c r="BM1200" s="93">
        <f>IF(AND(K1095="X",COUNTIF(Z1193:Z1252,"NA")&lt;&gt;COUNTA(Z1193:Z1252)),1,0)</f>
        <v>0</v>
      </c>
      <c r="BN1200" s="93">
        <f>IF(AND(K1096="X",COUNTIF(AA1193:AA1252,"NA")&lt;&gt;COUNTA(AA1193:AA1252)),1,0)</f>
        <v>0</v>
      </c>
      <c r="BO1200" s="93">
        <f>IF(AND(K1097="X",COUNTIF(AB1193:AB1252,"NA")&lt;&gt;COUNTA(AB1193:AB1252)),1,0)</f>
        <v>0</v>
      </c>
      <c r="BP1200" s="93">
        <f>IF(AND(K1098="X",COUNTIF(AC1193:AC1252,"NA")&lt;&gt;COUNTA(AC1193:AC1252)),1,0)</f>
        <v>0</v>
      </c>
      <c r="BQ1200" s="93">
        <f>IF(AND(K1099="X",COUNTIF(AD1193:AD1252,"NA")&lt;&gt;COUNTA(AD1193:AD1252)),1,0)</f>
        <v>0</v>
      </c>
      <c r="BR1200" s="202">
        <f>SUM(AU1200:BQ1200)</f>
        <v>0</v>
      </c>
    </row>
    <row r="1201" spans="1:43" ht="15.05" customHeight="1">
      <c r="A1201" s="187"/>
      <c r="B1201" s="141"/>
      <c r="C1201" s="165" t="s">
        <v>133</v>
      </c>
      <c r="D1201" s="443" t="str">
        <f t="shared" si="264"/>
        <v/>
      </c>
      <c r="E1201" s="444"/>
      <c r="F1201" s="445"/>
      <c r="G1201" s="272"/>
      <c r="H1201" s="272"/>
      <c r="I1201" s="272"/>
      <c r="J1201" s="272"/>
      <c r="K1201" s="275"/>
      <c r="L1201" s="276"/>
      <c r="M1201" s="276"/>
      <c r="N1201" s="276"/>
      <c r="O1201" s="276"/>
      <c r="P1201" s="276"/>
      <c r="Q1201" s="276"/>
      <c r="R1201" s="276"/>
      <c r="S1201" s="276"/>
      <c r="T1201" s="276"/>
      <c r="U1201" s="276"/>
      <c r="V1201" s="271"/>
      <c r="W1201" s="275"/>
      <c r="X1201" s="275"/>
      <c r="Y1201" s="275"/>
      <c r="Z1201" s="275"/>
      <c r="AA1201" s="275"/>
      <c r="AB1201" s="275"/>
      <c r="AC1201" s="275"/>
      <c r="AD1201" s="275"/>
      <c r="AG1201" s="98">
        <f t="shared" si="265"/>
        <v>0</v>
      </c>
      <c r="AH1201" s="99">
        <f t="shared" si="266"/>
        <v>0</v>
      </c>
      <c r="AI1201" s="99">
        <f t="shared" si="267"/>
        <v>0</v>
      </c>
      <c r="AJ1201" s="100">
        <f t="shared" si="268"/>
        <v>0</v>
      </c>
      <c r="AL1201" s="93">
        <f t="shared" si="269"/>
        <v>0</v>
      </c>
      <c r="AN1201" s="98">
        <f t="shared" si="270"/>
        <v>0</v>
      </c>
      <c r="AO1201" s="99">
        <f t="shared" si="271"/>
        <v>0</v>
      </c>
      <c r="AP1201" s="99">
        <f t="shared" si="272"/>
        <v>0</v>
      </c>
      <c r="AQ1201" s="100">
        <f t="shared" si="273"/>
        <v>0</v>
      </c>
    </row>
    <row r="1202" spans="1:43" ht="15.05" customHeight="1">
      <c r="A1202" s="187"/>
      <c r="B1202" s="141"/>
      <c r="C1202" s="165" t="s">
        <v>156</v>
      </c>
      <c r="D1202" s="443" t="str">
        <f t="shared" si="264"/>
        <v/>
      </c>
      <c r="E1202" s="444"/>
      <c r="F1202" s="445"/>
      <c r="G1202" s="272"/>
      <c r="H1202" s="272"/>
      <c r="I1202" s="272"/>
      <c r="J1202" s="272"/>
      <c r="K1202" s="275"/>
      <c r="L1202" s="276"/>
      <c r="M1202" s="276"/>
      <c r="N1202" s="276"/>
      <c r="O1202" s="276"/>
      <c r="P1202" s="276"/>
      <c r="Q1202" s="276"/>
      <c r="R1202" s="276"/>
      <c r="S1202" s="276"/>
      <c r="T1202" s="276"/>
      <c r="U1202" s="276"/>
      <c r="V1202" s="271"/>
      <c r="W1202" s="275"/>
      <c r="X1202" s="275"/>
      <c r="Y1202" s="275"/>
      <c r="Z1202" s="275"/>
      <c r="AA1202" s="275"/>
      <c r="AB1202" s="275"/>
      <c r="AC1202" s="275"/>
      <c r="AD1202" s="275"/>
      <c r="AG1202" s="98">
        <f t="shared" si="265"/>
        <v>0</v>
      </c>
      <c r="AH1202" s="99">
        <f t="shared" si="266"/>
        <v>0</v>
      </c>
      <c r="AI1202" s="99">
        <f t="shared" si="267"/>
        <v>0</v>
      </c>
      <c r="AJ1202" s="100">
        <f t="shared" si="268"/>
        <v>0</v>
      </c>
      <c r="AL1202" s="93">
        <f t="shared" si="269"/>
        <v>0</v>
      </c>
      <c r="AN1202" s="98">
        <f t="shared" si="270"/>
        <v>0</v>
      </c>
      <c r="AO1202" s="99">
        <f t="shared" si="271"/>
        <v>0</v>
      </c>
      <c r="AP1202" s="99">
        <f t="shared" si="272"/>
        <v>0</v>
      </c>
      <c r="AQ1202" s="100">
        <f t="shared" si="273"/>
        <v>0</v>
      </c>
    </row>
    <row r="1203" spans="1:43" ht="15.05" customHeight="1">
      <c r="A1203" s="187"/>
      <c r="B1203" s="141"/>
      <c r="C1203" s="165" t="s">
        <v>158</v>
      </c>
      <c r="D1203" s="443" t="str">
        <f t="shared" si="264"/>
        <v/>
      </c>
      <c r="E1203" s="444"/>
      <c r="F1203" s="445"/>
      <c r="G1203" s="272"/>
      <c r="H1203" s="272"/>
      <c r="I1203" s="272"/>
      <c r="J1203" s="272"/>
      <c r="K1203" s="275"/>
      <c r="L1203" s="276"/>
      <c r="M1203" s="276"/>
      <c r="N1203" s="276"/>
      <c r="O1203" s="276"/>
      <c r="P1203" s="276"/>
      <c r="Q1203" s="276"/>
      <c r="R1203" s="276"/>
      <c r="S1203" s="276"/>
      <c r="T1203" s="276"/>
      <c r="U1203" s="276"/>
      <c r="V1203" s="271"/>
      <c r="W1203" s="275"/>
      <c r="X1203" s="275"/>
      <c r="Y1203" s="275"/>
      <c r="Z1203" s="275"/>
      <c r="AA1203" s="275"/>
      <c r="AB1203" s="275"/>
      <c r="AC1203" s="275"/>
      <c r="AD1203" s="275"/>
      <c r="AG1203" s="98">
        <f t="shared" si="265"/>
        <v>0</v>
      </c>
      <c r="AH1203" s="99">
        <f t="shared" si="266"/>
        <v>0</v>
      </c>
      <c r="AI1203" s="99">
        <f t="shared" si="267"/>
        <v>0</v>
      </c>
      <c r="AJ1203" s="100">
        <f t="shared" si="268"/>
        <v>0</v>
      </c>
      <c r="AL1203" s="93">
        <f t="shared" si="269"/>
        <v>0</v>
      </c>
      <c r="AN1203" s="98">
        <f t="shared" si="270"/>
        <v>0</v>
      </c>
      <c r="AO1203" s="99">
        <f t="shared" si="271"/>
        <v>0</v>
      </c>
      <c r="AP1203" s="99">
        <f t="shared" si="272"/>
        <v>0</v>
      </c>
      <c r="AQ1203" s="100">
        <f t="shared" si="273"/>
        <v>0</v>
      </c>
    </row>
    <row r="1204" spans="1:43" ht="15.05" customHeight="1">
      <c r="A1204" s="187"/>
      <c r="B1204" s="141"/>
      <c r="C1204" s="165" t="s">
        <v>160</v>
      </c>
      <c r="D1204" s="443" t="str">
        <f t="shared" si="264"/>
        <v/>
      </c>
      <c r="E1204" s="444"/>
      <c r="F1204" s="445"/>
      <c r="G1204" s="272"/>
      <c r="H1204" s="272"/>
      <c r="I1204" s="272"/>
      <c r="J1204" s="272"/>
      <c r="K1204" s="275"/>
      <c r="L1204" s="276"/>
      <c r="M1204" s="276"/>
      <c r="N1204" s="276"/>
      <c r="O1204" s="276"/>
      <c r="P1204" s="276"/>
      <c r="Q1204" s="276"/>
      <c r="R1204" s="276"/>
      <c r="S1204" s="276"/>
      <c r="T1204" s="276"/>
      <c r="U1204" s="276"/>
      <c r="V1204" s="271"/>
      <c r="W1204" s="275"/>
      <c r="X1204" s="275"/>
      <c r="Y1204" s="275"/>
      <c r="Z1204" s="275"/>
      <c r="AA1204" s="275"/>
      <c r="AB1204" s="275"/>
      <c r="AC1204" s="275"/>
      <c r="AD1204" s="275"/>
      <c r="AG1204" s="98">
        <f t="shared" si="265"/>
        <v>0</v>
      </c>
      <c r="AH1204" s="99">
        <f t="shared" si="266"/>
        <v>0</v>
      </c>
      <c r="AI1204" s="99">
        <f t="shared" si="267"/>
        <v>0</v>
      </c>
      <c r="AJ1204" s="100">
        <f t="shared" si="268"/>
        <v>0</v>
      </c>
      <c r="AL1204" s="93">
        <f t="shared" si="269"/>
        <v>0</v>
      </c>
      <c r="AN1204" s="98">
        <f t="shared" si="270"/>
        <v>0</v>
      </c>
      <c r="AO1204" s="99">
        <f t="shared" si="271"/>
        <v>0</v>
      </c>
      <c r="AP1204" s="99">
        <f t="shared" si="272"/>
        <v>0</v>
      </c>
      <c r="AQ1204" s="100">
        <f t="shared" si="273"/>
        <v>0</v>
      </c>
    </row>
    <row r="1205" spans="1:43" ht="15.05" customHeight="1">
      <c r="A1205" s="187"/>
      <c r="B1205" s="141"/>
      <c r="C1205" s="165" t="s">
        <v>162</v>
      </c>
      <c r="D1205" s="443" t="str">
        <f t="shared" si="264"/>
        <v/>
      </c>
      <c r="E1205" s="444"/>
      <c r="F1205" s="445"/>
      <c r="G1205" s="272"/>
      <c r="H1205" s="272"/>
      <c r="I1205" s="272"/>
      <c r="J1205" s="272"/>
      <c r="K1205" s="275"/>
      <c r="L1205" s="276"/>
      <c r="M1205" s="276"/>
      <c r="N1205" s="276"/>
      <c r="O1205" s="276"/>
      <c r="P1205" s="276"/>
      <c r="Q1205" s="276"/>
      <c r="R1205" s="276"/>
      <c r="S1205" s="276"/>
      <c r="T1205" s="276"/>
      <c r="U1205" s="276"/>
      <c r="V1205" s="271"/>
      <c r="W1205" s="275"/>
      <c r="X1205" s="275"/>
      <c r="Y1205" s="275"/>
      <c r="Z1205" s="275"/>
      <c r="AA1205" s="275"/>
      <c r="AB1205" s="275"/>
      <c r="AC1205" s="275"/>
      <c r="AD1205" s="275"/>
      <c r="AG1205" s="98">
        <f t="shared" si="265"/>
        <v>0</v>
      </c>
      <c r="AH1205" s="99">
        <f t="shared" si="266"/>
        <v>0</v>
      </c>
      <c r="AI1205" s="99">
        <f t="shared" si="267"/>
        <v>0</v>
      </c>
      <c r="AJ1205" s="100">
        <f t="shared" si="268"/>
        <v>0</v>
      </c>
      <c r="AL1205" s="93">
        <f t="shared" si="269"/>
        <v>0</v>
      </c>
      <c r="AN1205" s="98">
        <f t="shared" si="270"/>
        <v>0</v>
      </c>
      <c r="AO1205" s="99">
        <f t="shared" si="271"/>
        <v>0</v>
      </c>
      <c r="AP1205" s="99">
        <f t="shared" si="272"/>
        <v>0</v>
      </c>
      <c r="AQ1205" s="100">
        <f t="shared" si="273"/>
        <v>0</v>
      </c>
    </row>
    <row r="1206" spans="1:43" ht="15.05" customHeight="1">
      <c r="A1206" s="187"/>
      <c r="B1206" s="141"/>
      <c r="C1206" s="165" t="s">
        <v>164</v>
      </c>
      <c r="D1206" s="443" t="str">
        <f t="shared" si="264"/>
        <v/>
      </c>
      <c r="E1206" s="444"/>
      <c r="F1206" s="445"/>
      <c r="G1206" s="272"/>
      <c r="H1206" s="272"/>
      <c r="I1206" s="272"/>
      <c r="J1206" s="272"/>
      <c r="K1206" s="275"/>
      <c r="L1206" s="276"/>
      <c r="M1206" s="276"/>
      <c r="N1206" s="276"/>
      <c r="O1206" s="276"/>
      <c r="P1206" s="276"/>
      <c r="Q1206" s="276"/>
      <c r="R1206" s="276"/>
      <c r="S1206" s="276"/>
      <c r="T1206" s="276"/>
      <c r="U1206" s="276"/>
      <c r="V1206" s="271"/>
      <c r="W1206" s="275"/>
      <c r="X1206" s="275"/>
      <c r="Y1206" s="275"/>
      <c r="Z1206" s="275"/>
      <c r="AA1206" s="275"/>
      <c r="AB1206" s="275"/>
      <c r="AC1206" s="275"/>
      <c r="AD1206" s="275"/>
      <c r="AG1206" s="98">
        <f t="shared" si="265"/>
        <v>0</v>
      </c>
      <c r="AH1206" s="99">
        <f t="shared" si="266"/>
        <v>0</v>
      </c>
      <c r="AI1206" s="99">
        <f t="shared" si="267"/>
        <v>0</v>
      </c>
      <c r="AJ1206" s="100">
        <f t="shared" si="268"/>
        <v>0</v>
      </c>
      <c r="AL1206" s="93">
        <f t="shared" si="269"/>
        <v>0</v>
      </c>
      <c r="AN1206" s="98">
        <f t="shared" si="270"/>
        <v>0</v>
      </c>
      <c r="AO1206" s="99">
        <f t="shared" si="271"/>
        <v>0</v>
      </c>
      <c r="AP1206" s="99">
        <f t="shared" si="272"/>
        <v>0</v>
      </c>
      <c r="AQ1206" s="100">
        <f t="shared" si="273"/>
        <v>0</v>
      </c>
    </row>
    <row r="1207" spans="1:43" ht="15.05" customHeight="1">
      <c r="A1207" s="187"/>
      <c r="B1207" s="141"/>
      <c r="C1207" s="165" t="s">
        <v>166</v>
      </c>
      <c r="D1207" s="443" t="str">
        <f t="shared" si="264"/>
        <v/>
      </c>
      <c r="E1207" s="444"/>
      <c r="F1207" s="445"/>
      <c r="G1207" s="272"/>
      <c r="H1207" s="272"/>
      <c r="I1207" s="272"/>
      <c r="J1207" s="272"/>
      <c r="K1207" s="275"/>
      <c r="L1207" s="276"/>
      <c r="M1207" s="276"/>
      <c r="N1207" s="276"/>
      <c r="O1207" s="276"/>
      <c r="P1207" s="276"/>
      <c r="Q1207" s="276"/>
      <c r="R1207" s="276"/>
      <c r="S1207" s="276"/>
      <c r="T1207" s="276"/>
      <c r="U1207" s="276"/>
      <c r="V1207" s="271"/>
      <c r="W1207" s="275"/>
      <c r="X1207" s="275"/>
      <c r="Y1207" s="275"/>
      <c r="Z1207" s="275"/>
      <c r="AA1207" s="275"/>
      <c r="AB1207" s="275"/>
      <c r="AC1207" s="275"/>
      <c r="AD1207" s="275"/>
      <c r="AG1207" s="98">
        <f t="shared" si="265"/>
        <v>0</v>
      </c>
      <c r="AH1207" s="99">
        <f t="shared" si="266"/>
        <v>0</v>
      </c>
      <c r="AI1207" s="99">
        <f t="shared" si="267"/>
        <v>0</v>
      </c>
      <c r="AJ1207" s="100">
        <f t="shared" si="268"/>
        <v>0</v>
      </c>
      <c r="AL1207" s="93">
        <f t="shared" si="269"/>
        <v>0</v>
      </c>
      <c r="AN1207" s="98">
        <f t="shared" si="270"/>
        <v>0</v>
      </c>
      <c r="AO1207" s="99">
        <f t="shared" si="271"/>
        <v>0</v>
      </c>
      <c r="AP1207" s="99">
        <f t="shared" si="272"/>
        <v>0</v>
      </c>
      <c r="AQ1207" s="100">
        <f t="shared" si="273"/>
        <v>0</v>
      </c>
    </row>
    <row r="1208" spans="1:43" ht="15.05" customHeight="1">
      <c r="A1208" s="187"/>
      <c r="B1208" s="141"/>
      <c r="C1208" s="165" t="s">
        <v>168</v>
      </c>
      <c r="D1208" s="443" t="str">
        <f t="shared" si="264"/>
        <v/>
      </c>
      <c r="E1208" s="444"/>
      <c r="F1208" s="445"/>
      <c r="G1208" s="272"/>
      <c r="H1208" s="272"/>
      <c r="I1208" s="272"/>
      <c r="J1208" s="272"/>
      <c r="K1208" s="275"/>
      <c r="L1208" s="276"/>
      <c r="M1208" s="276"/>
      <c r="N1208" s="276"/>
      <c r="O1208" s="276"/>
      <c r="P1208" s="276"/>
      <c r="Q1208" s="276"/>
      <c r="R1208" s="276"/>
      <c r="S1208" s="276"/>
      <c r="T1208" s="276"/>
      <c r="U1208" s="276"/>
      <c r="V1208" s="271"/>
      <c r="W1208" s="275"/>
      <c r="X1208" s="275"/>
      <c r="Y1208" s="275"/>
      <c r="Z1208" s="275"/>
      <c r="AA1208" s="275"/>
      <c r="AB1208" s="275"/>
      <c r="AC1208" s="275"/>
      <c r="AD1208" s="275"/>
      <c r="AG1208" s="98">
        <f t="shared" si="265"/>
        <v>0</v>
      </c>
      <c r="AH1208" s="99">
        <f t="shared" si="266"/>
        <v>0</v>
      </c>
      <c r="AI1208" s="99">
        <f t="shared" si="267"/>
        <v>0</v>
      </c>
      <c r="AJ1208" s="100">
        <f t="shared" si="268"/>
        <v>0</v>
      </c>
      <c r="AL1208" s="93">
        <f t="shared" si="269"/>
        <v>0</v>
      </c>
      <c r="AN1208" s="98">
        <f t="shared" si="270"/>
        <v>0</v>
      </c>
      <c r="AO1208" s="99">
        <f t="shared" si="271"/>
        <v>0</v>
      </c>
      <c r="AP1208" s="99">
        <f t="shared" si="272"/>
        <v>0</v>
      </c>
      <c r="AQ1208" s="100">
        <f t="shared" si="273"/>
        <v>0</v>
      </c>
    </row>
    <row r="1209" spans="1:43" ht="15.05" customHeight="1">
      <c r="A1209" s="187"/>
      <c r="B1209" s="141"/>
      <c r="C1209" s="165" t="s">
        <v>492</v>
      </c>
      <c r="D1209" s="443" t="str">
        <f t="shared" si="264"/>
        <v/>
      </c>
      <c r="E1209" s="444"/>
      <c r="F1209" s="445"/>
      <c r="G1209" s="272"/>
      <c r="H1209" s="272"/>
      <c r="I1209" s="272"/>
      <c r="J1209" s="272"/>
      <c r="K1209" s="275"/>
      <c r="L1209" s="276"/>
      <c r="M1209" s="276"/>
      <c r="N1209" s="276"/>
      <c r="O1209" s="276"/>
      <c r="P1209" s="276"/>
      <c r="Q1209" s="276"/>
      <c r="R1209" s="276"/>
      <c r="S1209" s="276"/>
      <c r="T1209" s="276"/>
      <c r="U1209" s="276"/>
      <c r="V1209" s="271"/>
      <c r="W1209" s="275"/>
      <c r="X1209" s="275"/>
      <c r="Y1209" s="275"/>
      <c r="Z1209" s="275"/>
      <c r="AA1209" s="275"/>
      <c r="AB1209" s="275"/>
      <c r="AC1209" s="275"/>
      <c r="AD1209" s="275"/>
      <c r="AG1209" s="98">
        <f t="shared" si="265"/>
        <v>0</v>
      </c>
      <c r="AH1209" s="99">
        <f t="shared" si="266"/>
        <v>0</v>
      </c>
      <c r="AI1209" s="99">
        <f t="shared" si="267"/>
        <v>0</v>
      </c>
      <c r="AJ1209" s="100">
        <f t="shared" si="268"/>
        <v>0</v>
      </c>
      <c r="AL1209" s="93">
        <f t="shared" si="269"/>
        <v>0</v>
      </c>
      <c r="AN1209" s="98">
        <f t="shared" si="270"/>
        <v>0</v>
      </c>
      <c r="AO1209" s="99">
        <f t="shared" si="271"/>
        <v>0</v>
      </c>
      <c r="AP1209" s="99">
        <f t="shared" si="272"/>
        <v>0</v>
      </c>
      <c r="AQ1209" s="100">
        <f t="shared" si="273"/>
        <v>0</v>
      </c>
    </row>
    <row r="1210" spans="1:43" ht="15.05" customHeight="1">
      <c r="A1210" s="187"/>
      <c r="B1210" s="141"/>
      <c r="C1210" s="165" t="s">
        <v>494</v>
      </c>
      <c r="D1210" s="443" t="str">
        <f t="shared" si="264"/>
        <v/>
      </c>
      <c r="E1210" s="444"/>
      <c r="F1210" s="445"/>
      <c r="G1210" s="272"/>
      <c r="H1210" s="272"/>
      <c r="I1210" s="272"/>
      <c r="J1210" s="272"/>
      <c r="K1210" s="275"/>
      <c r="L1210" s="276"/>
      <c r="M1210" s="276"/>
      <c r="N1210" s="276"/>
      <c r="O1210" s="276"/>
      <c r="P1210" s="276"/>
      <c r="Q1210" s="276"/>
      <c r="R1210" s="276"/>
      <c r="S1210" s="276"/>
      <c r="T1210" s="276"/>
      <c r="U1210" s="276"/>
      <c r="V1210" s="271"/>
      <c r="W1210" s="275"/>
      <c r="X1210" s="275"/>
      <c r="Y1210" s="275"/>
      <c r="Z1210" s="275"/>
      <c r="AA1210" s="275"/>
      <c r="AB1210" s="275"/>
      <c r="AC1210" s="275"/>
      <c r="AD1210" s="275"/>
      <c r="AG1210" s="98">
        <f t="shared" si="265"/>
        <v>0</v>
      </c>
      <c r="AH1210" s="99">
        <f t="shared" si="266"/>
        <v>0</v>
      </c>
      <c r="AI1210" s="99">
        <f t="shared" si="267"/>
        <v>0</v>
      </c>
      <c r="AJ1210" s="100">
        <f t="shared" si="268"/>
        <v>0</v>
      </c>
      <c r="AL1210" s="93">
        <f t="shared" si="269"/>
        <v>0</v>
      </c>
      <c r="AN1210" s="98">
        <f t="shared" si="270"/>
        <v>0</v>
      </c>
      <c r="AO1210" s="99">
        <f t="shared" si="271"/>
        <v>0</v>
      </c>
      <c r="AP1210" s="99">
        <f t="shared" si="272"/>
        <v>0</v>
      </c>
      <c r="AQ1210" s="100">
        <f t="shared" si="273"/>
        <v>0</v>
      </c>
    </row>
    <row r="1211" spans="1:43" ht="15.05" customHeight="1">
      <c r="A1211" s="187"/>
      <c r="B1211" s="141"/>
      <c r="C1211" s="165" t="s">
        <v>496</v>
      </c>
      <c r="D1211" s="443" t="str">
        <f t="shared" si="264"/>
        <v/>
      </c>
      <c r="E1211" s="444"/>
      <c r="F1211" s="445"/>
      <c r="G1211" s="272"/>
      <c r="H1211" s="272"/>
      <c r="I1211" s="272"/>
      <c r="J1211" s="272"/>
      <c r="K1211" s="275"/>
      <c r="L1211" s="276"/>
      <c r="M1211" s="276"/>
      <c r="N1211" s="276"/>
      <c r="O1211" s="276"/>
      <c r="P1211" s="276"/>
      <c r="Q1211" s="276"/>
      <c r="R1211" s="276"/>
      <c r="S1211" s="276"/>
      <c r="T1211" s="276"/>
      <c r="U1211" s="276"/>
      <c r="V1211" s="271"/>
      <c r="W1211" s="275"/>
      <c r="X1211" s="275"/>
      <c r="Y1211" s="275"/>
      <c r="Z1211" s="275"/>
      <c r="AA1211" s="275"/>
      <c r="AB1211" s="275"/>
      <c r="AC1211" s="275"/>
      <c r="AD1211" s="275"/>
      <c r="AG1211" s="98">
        <f t="shared" si="265"/>
        <v>0</v>
      </c>
      <c r="AH1211" s="99">
        <f t="shared" si="266"/>
        <v>0</v>
      </c>
      <c r="AI1211" s="99">
        <f t="shared" si="267"/>
        <v>0</v>
      </c>
      <c r="AJ1211" s="100">
        <f t="shared" si="268"/>
        <v>0</v>
      </c>
      <c r="AL1211" s="93">
        <f t="shared" si="269"/>
        <v>0</v>
      </c>
      <c r="AN1211" s="98">
        <f t="shared" si="270"/>
        <v>0</v>
      </c>
      <c r="AO1211" s="99">
        <f t="shared" si="271"/>
        <v>0</v>
      </c>
      <c r="AP1211" s="99">
        <f t="shared" si="272"/>
        <v>0</v>
      </c>
      <c r="AQ1211" s="100">
        <f t="shared" si="273"/>
        <v>0</v>
      </c>
    </row>
    <row r="1212" spans="1:43" ht="15.05" customHeight="1">
      <c r="A1212" s="187"/>
      <c r="B1212" s="141"/>
      <c r="C1212" s="165" t="s">
        <v>498</v>
      </c>
      <c r="D1212" s="443" t="str">
        <f t="shared" si="264"/>
        <v/>
      </c>
      <c r="E1212" s="444"/>
      <c r="F1212" s="445"/>
      <c r="G1212" s="272"/>
      <c r="H1212" s="272"/>
      <c r="I1212" s="272"/>
      <c r="J1212" s="272"/>
      <c r="K1212" s="275"/>
      <c r="L1212" s="276"/>
      <c r="M1212" s="276"/>
      <c r="N1212" s="276"/>
      <c r="O1212" s="276"/>
      <c r="P1212" s="276"/>
      <c r="Q1212" s="276"/>
      <c r="R1212" s="276"/>
      <c r="S1212" s="276"/>
      <c r="T1212" s="276"/>
      <c r="U1212" s="276"/>
      <c r="V1212" s="271"/>
      <c r="W1212" s="275"/>
      <c r="X1212" s="275"/>
      <c r="Y1212" s="275"/>
      <c r="Z1212" s="275"/>
      <c r="AA1212" s="275"/>
      <c r="AB1212" s="275"/>
      <c r="AC1212" s="275"/>
      <c r="AD1212" s="275"/>
      <c r="AG1212" s="98">
        <f t="shared" si="265"/>
        <v>0</v>
      </c>
      <c r="AH1212" s="99">
        <f t="shared" si="266"/>
        <v>0</v>
      </c>
      <c r="AI1212" s="99">
        <f t="shared" si="267"/>
        <v>0</v>
      </c>
      <c r="AJ1212" s="100">
        <f t="shared" si="268"/>
        <v>0</v>
      </c>
      <c r="AL1212" s="93">
        <f t="shared" si="269"/>
        <v>0</v>
      </c>
      <c r="AN1212" s="98">
        <f t="shared" si="270"/>
        <v>0</v>
      </c>
      <c r="AO1212" s="99">
        <f t="shared" si="271"/>
        <v>0</v>
      </c>
      <c r="AP1212" s="99">
        <f t="shared" si="272"/>
        <v>0</v>
      </c>
      <c r="AQ1212" s="100">
        <f t="shared" si="273"/>
        <v>0</v>
      </c>
    </row>
    <row r="1213" spans="1:43" ht="15.05" customHeight="1">
      <c r="A1213" s="187"/>
      <c r="B1213" s="141"/>
      <c r="C1213" s="165" t="s">
        <v>500</v>
      </c>
      <c r="D1213" s="443" t="str">
        <f t="shared" si="264"/>
        <v/>
      </c>
      <c r="E1213" s="444"/>
      <c r="F1213" s="445"/>
      <c r="G1213" s="272"/>
      <c r="H1213" s="272"/>
      <c r="I1213" s="272"/>
      <c r="J1213" s="272"/>
      <c r="K1213" s="275"/>
      <c r="L1213" s="276"/>
      <c r="M1213" s="276"/>
      <c r="N1213" s="276"/>
      <c r="O1213" s="276"/>
      <c r="P1213" s="276"/>
      <c r="Q1213" s="276"/>
      <c r="R1213" s="276"/>
      <c r="S1213" s="276"/>
      <c r="T1213" s="276"/>
      <c r="U1213" s="276"/>
      <c r="V1213" s="271"/>
      <c r="W1213" s="275"/>
      <c r="X1213" s="275"/>
      <c r="Y1213" s="275"/>
      <c r="Z1213" s="275"/>
      <c r="AA1213" s="275"/>
      <c r="AB1213" s="275"/>
      <c r="AC1213" s="275"/>
      <c r="AD1213" s="275"/>
      <c r="AG1213" s="98">
        <f t="shared" si="265"/>
        <v>0</v>
      </c>
      <c r="AH1213" s="99">
        <f t="shared" si="266"/>
        <v>0</v>
      </c>
      <c r="AI1213" s="99">
        <f t="shared" si="267"/>
        <v>0</v>
      </c>
      <c r="AJ1213" s="100">
        <f t="shared" si="268"/>
        <v>0</v>
      </c>
      <c r="AL1213" s="93">
        <f t="shared" si="269"/>
        <v>0</v>
      </c>
      <c r="AN1213" s="98">
        <f t="shared" si="270"/>
        <v>0</v>
      </c>
      <c r="AO1213" s="99">
        <f t="shared" si="271"/>
        <v>0</v>
      </c>
      <c r="AP1213" s="99">
        <f t="shared" si="272"/>
        <v>0</v>
      </c>
      <c r="AQ1213" s="100">
        <f t="shared" si="273"/>
        <v>0</v>
      </c>
    </row>
    <row r="1214" spans="1:43" ht="15.05" customHeight="1">
      <c r="A1214" s="187"/>
      <c r="B1214" s="141"/>
      <c r="C1214" s="165" t="s">
        <v>502</v>
      </c>
      <c r="D1214" s="443" t="str">
        <f t="shared" si="264"/>
        <v/>
      </c>
      <c r="E1214" s="444"/>
      <c r="F1214" s="445"/>
      <c r="G1214" s="272"/>
      <c r="H1214" s="272"/>
      <c r="I1214" s="272"/>
      <c r="J1214" s="272"/>
      <c r="K1214" s="275"/>
      <c r="L1214" s="276"/>
      <c r="M1214" s="276"/>
      <c r="N1214" s="276"/>
      <c r="O1214" s="276"/>
      <c r="P1214" s="276"/>
      <c r="Q1214" s="276"/>
      <c r="R1214" s="276"/>
      <c r="S1214" s="276"/>
      <c r="T1214" s="276"/>
      <c r="U1214" s="276"/>
      <c r="V1214" s="271"/>
      <c r="W1214" s="275"/>
      <c r="X1214" s="275"/>
      <c r="Y1214" s="275"/>
      <c r="Z1214" s="275"/>
      <c r="AA1214" s="275"/>
      <c r="AB1214" s="275"/>
      <c r="AC1214" s="275"/>
      <c r="AD1214" s="275"/>
      <c r="AG1214" s="98">
        <f t="shared" si="265"/>
        <v>0</v>
      </c>
      <c r="AH1214" s="99">
        <f t="shared" si="266"/>
        <v>0</v>
      </c>
      <c r="AI1214" s="99">
        <f t="shared" si="267"/>
        <v>0</v>
      </c>
      <c r="AJ1214" s="100">
        <f t="shared" si="268"/>
        <v>0</v>
      </c>
      <c r="AL1214" s="93">
        <f t="shared" si="269"/>
        <v>0</v>
      </c>
      <c r="AN1214" s="98">
        <f t="shared" si="270"/>
        <v>0</v>
      </c>
      <c r="AO1214" s="99">
        <f t="shared" si="271"/>
        <v>0</v>
      </c>
      <c r="AP1214" s="99">
        <f t="shared" si="272"/>
        <v>0</v>
      </c>
      <c r="AQ1214" s="100">
        <f t="shared" si="273"/>
        <v>0</v>
      </c>
    </row>
    <row r="1215" spans="1:43" ht="15.05" customHeight="1">
      <c r="A1215" s="187"/>
      <c r="B1215" s="141"/>
      <c r="C1215" s="165" t="s">
        <v>504</v>
      </c>
      <c r="D1215" s="443" t="str">
        <f t="shared" si="264"/>
        <v/>
      </c>
      <c r="E1215" s="444"/>
      <c r="F1215" s="445"/>
      <c r="G1215" s="272"/>
      <c r="H1215" s="272"/>
      <c r="I1215" s="272"/>
      <c r="J1215" s="272"/>
      <c r="K1215" s="275"/>
      <c r="L1215" s="276"/>
      <c r="M1215" s="276"/>
      <c r="N1215" s="276"/>
      <c r="O1215" s="276"/>
      <c r="P1215" s="276"/>
      <c r="Q1215" s="276"/>
      <c r="R1215" s="276"/>
      <c r="S1215" s="276"/>
      <c r="T1215" s="276"/>
      <c r="U1215" s="276"/>
      <c r="V1215" s="271"/>
      <c r="W1215" s="275"/>
      <c r="X1215" s="275"/>
      <c r="Y1215" s="275"/>
      <c r="Z1215" s="275"/>
      <c r="AA1215" s="275"/>
      <c r="AB1215" s="275"/>
      <c r="AC1215" s="275"/>
      <c r="AD1215" s="275"/>
      <c r="AG1215" s="98">
        <f t="shared" si="265"/>
        <v>0</v>
      </c>
      <c r="AH1215" s="99">
        <f t="shared" si="266"/>
        <v>0</v>
      </c>
      <c r="AI1215" s="99">
        <f t="shared" si="267"/>
        <v>0</v>
      </c>
      <c r="AJ1215" s="100">
        <f t="shared" si="268"/>
        <v>0</v>
      </c>
      <c r="AL1215" s="93">
        <f t="shared" si="269"/>
        <v>0</v>
      </c>
      <c r="AN1215" s="98">
        <f t="shared" si="270"/>
        <v>0</v>
      </c>
      <c r="AO1215" s="99">
        <f t="shared" si="271"/>
        <v>0</v>
      </c>
      <c r="AP1215" s="99">
        <f t="shared" si="272"/>
        <v>0</v>
      </c>
      <c r="AQ1215" s="100">
        <f t="shared" si="273"/>
        <v>0</v>
      </c>
    </row>
    <row r="1216" spans="1:43" ht="15.05" customHeight="1">
      <c r="A1216" s="187"/>
      <c r="B1216" s="141"/>
      <c r="C1216" s="165" t="s">
        <v>506</v>
      </c>
      <c r="D1216" s="443" t="str">
        <f t="shared" si="264"/>
        <v/>
      </c>
      <c r="E1216" s="444"/>
      <c r="F1216" s="445"/>
      <c r="G1216" s="272"/>
      <c r="H1216" s="272"/>
      <c r="I1216" s="272"/>
      <c r="J1216" s="272"/>
      <c r="K1216" s="275"/>
      <c r="L1216" s="276"/>
      <c r="M1216" s="276"/>
      <c r="N1216" s="276"/>
      <c r="O1216" s="276"/>
      <c r="P1216" s="276"/>
      <c r="Q1216" s="276"/>
      <c r="R1216" s="276"/>
      <c r="S1216" s="276"/>
      <c r="T1216" s="276"/>
      <c r="U1216" s="276"/>
      <c r="V1216" s="271"/>
      <c r="W1216" s="275"/>
      <c r="X1216" s="275"/>
      <c r="Y1216" s="275"/>
      <c r="Z1216" s="275"/>
      <c r="AA1216" s="275"/>
      <c r="AB1216" s="275"/>
      <c r="AC1216" s="275"/>
      <c r="AD1216" s="275"/>
      <c r="AG1216" s="98">
        <f t="shared" si="265"/>
        <v>0</v>
      </c>
      <c r="AH1216" s="99">
        <f t="shared" si="266"/>
        <v>0</v>
      </c>
      <c r="AI1216" s="99">
        <f t="shared" si="267"/>
        <v>0</v>
      </c>
      <c r="AJ1216" s="100">
        <f t="shared" si="268"/>
        <v>0</v>
      </c>
      <c r="AL1216" s="93">
        <f t="shared" si="269"/>
        <v>0</v>
      </c>
      <c r="AN1216" s="98">
        <f t="shared" si="270"/>
        <v>0</v>
      </c>
      <c r="AO1216" s="99">
        <f t="shared" si="271"/>
        <v>0</v>
      </c>
      <c r="AP1216" s="99">
        <f t="shared" si="272"/>
        <v>0</v>
      </c>
      <c r="AQ1216" s="100">
        <f t="shared" si="273"/>
        <v>0</v>
      </c>
    </row>
    <row r="1217" spans="1:43" ht="15.05" customHeight="1">
      <c r="A1217" s="187"/>
      <c r="B1217" s="141"/>
      <c r="C1217" s="165" t="s">
        <v>507</v>
      </c>
      <c r="D1217" s="443" t="str">
        <f t="shared" si="264"/>
        <v/>
      </c>
      <c r="E1217" s="444"/>
      <c r="F1217" s="445"/>
      <c r="G1217" s="272"/>
      <c r="H1217" s="272"/>
      <c r="I1217" s="272"/>
      <c r="J1217" s="272"/>
      <c r="K1217" s="275"/>
      <c r="L1217" s="276"/>
      <c r="M1217" s="276"/>
      <c r="N1217" s="276"/>
      <c r="O1217" s="276"/>
      <c r="P1217" s="276"/>
      <c r="Q1217" s="276"/>
      <c r="R1217" s="276"/>
      <c r="S1217" s="276"/>
      <c r="T1217" s="276"/>
      <c r="U1217" s="276"/>
      <c r="V1217" s="271"/>
      <c r="W1217" s="275"/>
      <c r="X1217" s="275"/>
      <c r="Y1217" s="275"/>
      <c r="Z1217" s="275"/>
      <c r="AA1217" s="275"/>
      <c r="AB1217" s="275"/>
      <c r="AC1217" s="275"/>
      <c r="AD1217" s="275"/>
      <c r="AG1217" s="98">
        <f t="shared" si="265"/>
        <v>0</v>
      </c>
      <c r="AH1217" s="99">
        <f t="shared" si="266"/>
        <v>0</v>
      </c>
      <c r="AI1217" s="99">
        <f t="shared" si="267"/>
        <v>0</v>
      </c>
      <c r="AJ1217" s="100">
        <f t="shared" si="268"/>
        <v>0</v>
      </c>
      <c r="AL1217" s="93">
        <f t="shared" si="269"/>
        <v>0</v>
      </c>
      <c r="AN1217" s="98">
        <f t="shared" si="270"/>
        <v>0</v>
      </c>
      <c r="AO1217" s="99">
        <f t="shared" si="271"/>
        <v>0</v>
      </c>
      <c r="AP1217" s="99">
        <f t="shared" si="272"/>
        <v>0</v>
      </c>
      <c r="AQ1217" s="100">
        <f t="shared" si="273"/>
        <v>0</v>
      </c>
    </row>
    <row r="1218" spans="1:43" ht="15.05" customHeight="1">
      <c r="A1218" s="187"/>
      <c r="B1218" s="141"/>
      <c r="C1218" s="165" t="s">
        <v>522</v>
      </c>
      <c r="D1218" s="443" t="str">
        <f t="shared" si="264"/>
        <v/>
      </c>
      <c r="E1218" s="444"/>
      <c r="F1218" s="445"/>
      <c r="G1218" s="272"/>
      <c r="H1218" s="272"/>
      <c r="I1218" s="272"/>
      <c r="J1218" s="272"/>
      <c r="K1218" s="275"/>
      <c r="L1218" s="276"/>
      <c r="M1218" s="276"/>
      <c r="N1218" s="276"/>
      <c r="O1218" s="276"/>
      <c r="P1218" s="276"/>
      <c r="Q1218" s="276"/>
      <c r="R1218" s="276"/>
      <c r="S1218" s="276"/>
      <c r="T1218" s="276"/>
      <c r="U1218" s="276"/>
      <c r="V1218" s="271"/>
      <c r="W1218" s="275"/>
      <c r="X1218" s="275"/>
      <c r="Y1218" s="275"/>
      <c r="Z1218" s="275"/>
      <c r="AA1218" s="275"/>
      <c r="AB1218" s="275"/>
      <c r="AC1218" s="275"/>
      <c r="AD1218" s="275"/>
      <c r="AG1218" s="98">
        <f t="shared" si="265"/>
        <v>0</v>
      </c>
      <c r="AH1218" s="99">
        <f t="shared" si="266"/>
        <v>0</v>
      </c>
      <c r="AI1218" s="99">
        <f t="shared" si="267"/>
        <v>0</v>
      </c>
      <c r="AJ1218" s="100">
        <f t="shared" si="268"/>
        <v>0</v>
      </c>
      <c r="AL1218" s="93">
        <f t="shared" si="269"/>
        <v>0</v>
      </c>
      <c r="AN1218" s="98">
        <f t="shared" si="270"/>
        <v>0</v>
      </c>
      <c r="AO1218" s="99">
        <f t="shared" si="271"/>
        <v>0</v>
      </c>
      <c r="AP1218" s="99">
        <f t="shared" si="272"/>
        <v>0</v>
      </c>
      <c r="AQ1218" s="100">
        <f t="shared" si="273"/>
        <v>0</v>
      </c>
    </row>
    <row r="1219" spans="1:43" ht="15.05" customHeight="1">
      <c r="A1219" s="187"/>
      <c r="B1219" s="141"/>
      <c r="C1219" s="165" t="s">
        <v>523</v>
      </c>
      <c r="D1219" s="443" t="str">
        <f t="shared" si="264"/>
        <v/>
      </c>
      <c r="E1219" s="444"/>
      <c r="F1219" s="445"/>
      <c r="G1219" s="272"/>
      <c r="H1219" s="272"/>
      <c r="I1219" s="272"/>
      <c r="J1219" s="272"/>
      <c r="K1219" s="275"/>
      <c r="L1219" s="276"/>
      <c r="M1219" s="276"/>
      <c r="N1219" s="276"/>
      <c r="O1219" s="276"/>
      <c r="P1219" s="276"/>
      <c r="Q1219" s="276"/>
      <c r="R1219" s="276"/>
      <c r="S1219" s="276"/>
      <c r="T1219" s="276"/>
      <c r="U1219" s="276"/>
      <c r="V1219" s="271"/>
      <c r="W1219" s="275"/>
      <c r="X1219" s="275"/>
      <c r="Y1219" s="275"/>
      <c r="Z1219" s="275"/>
      <c r="AA1219" s="275"/>
      <c r="AB1219" s="275"/>
      <c r="AC1219" s="275"/>
      <c r="AD1219" s="275"/>
      <c r="AG1219" s="98">
        <f t="shared" si="265"/>
        <v>0</v>
      </c>
      <c r="AH1219" s="99">
        <f t="shared" si="266"/>
        <v>0</v>
      </c>
      <c r="AI1219" s="99">
        <f t="shared" si="267"/>
        <v>0</v>
      </c>
      <c r="AJ1219" s="100">
        <f t="shared" si="268"/>
        <v>0</v>
      </c>
      <c r="AL1219" s="93">
        <f t="shared" si="269"/>
        <v>0</v>
      </c>
      <c r="AN1219" s="98">
        <f t="shared" si="270"/>
        <v>0</v>
      </c>
      <c r="AO1219" s="99">
        <f t="shared" si="271"/>
        <v>0</v>
      </c>
      <c r="AP1219" s="99">
        <f t="shared" si="272"/>
        <v>0</v>
      </c>
      <c r="AQ1219" s="100">
        <f t="shared" si="273"/>
        <v>0</v>
      </c>
    </row>
    <row r="1220" spans="1:43" ht="15.05" customHeight="1">
      <c r="A1220" s="187"/>
      <c r="B1220" s="141"/>
      <c r="C1220" s="165" t="s">
        <v>524</v>
      </c>
      <c r="D1220" s="443" t="str">
        <f t="shared" si="264"/>
        <v/>
      </c>
      <c r="E1220" s="444"/>
      <c r="F1220" s="445"/>
      <c r="G1220" s="272"/>
      <c r="H1220" s="272"/>
      <c r="I1220" s="272"/>
      <c r="J1220" s="272"/>
      <c r="K1220" s="275"/>
      <c r="L1220" s="276"/>
      <c r="M1220" s="276"/>
      <c r="N1220" s="276"/>
      <c r="O1220" s="276"/>
      <c r="P1220" s="276"/>
      <c r="Q1220" s="276"/>
      <c r="R1220" s="276"/>
      <c r="S1220" s="276"/>
      <c r="T1220" s="276"/>
      <c r="U1220" s="276"/>
      <c r="V1220" s="271"/>
      <c r="W1220" s="275"/>
      <c r="X1220" s="275"/>
      <c r="Y1220" s="275"/>
      <c r="Z1220" s="275"/>
      <c r="AA1220" s="275"/>
      <c r="AB1220" s="275"/>
      <c r="AC1220" s="275"/>
      <c r="AD1220" s="275"/>
      <c r="AG1220" s="98">
        <f t="shared" si="265"/>
        <v>0</v>
      </c>
      <c r="AH1220" s="99">
        <f t="shared" si="266"/>
        <v>0</v>
      </c>
      <c r="AI1220" s="99">
        <f t="shared" si="267"/>
        <v>0</v>
      </c>
      <c r="AJ1220" s="100">
        <f t="shared" si="268"/>
        <v>0</v>
      </c>
      <c r="AL1220" s="93">
        <f t="shared" si="269"/>
        <v>0</v>
      </c>
      <c r="AN1220" s="98">
        <f t="shared" si="270"/>
        <v>0</v>
      </c>
      <c r="AO1220" s="99">
        <f t="shared" si="271"/>
        <v>0</v>
      </c>
      <c r="AP1220" s="99">
        <f t="shared" si="272"/>
        <v>0</v>
      </c>
      <c r="AQ1220" s="100">
        <f t="shared" si="273"/>
        <v>0</v>
      </c>
    </row>
    <row r="1221" spans="1:43" ht="15.05" customHeight="1">
      <c r="A1221" s="187"/>
      <c r="B1221" s="141"/>
      <c r="C1221" s="167" t="s">
        <v>525</v>
      </c>
      <c r="D1221" s="443" t="str">
        <f t="shared" si="264"/>
        <v/>
      </c>
      <c r="E1221" s="444"/>
      <c r="F1221" s="445"/>
      <c r="G1221" s="272"/>
      <c r="H1221" s="272"/>
      <c r="I1221" s="272"/>
      <c r="J1221" s="272"/>
      <c r="K1221" s="275"/>
      <c r="L1221" s="276"/>
      <c r="M1221" s="276"/>
      <c r="N1221" s="276"/>
      <c r="O1221" s="276"/>
      <c r="P1221" s="276"/>
      <c r="Q1221" s="276"/>
      <c r="R1221" s="276"/>
      <c r="S1221" s="276"/>
      <c r="T1221" s="276"/>
      <c r="U1221" s="276"/>
      <c r="V1221" s="271"/>
      <c r="W1221" s="275"/>
      <c r="X1221" s="275"/>
      <c r="Y1221" s="275"/>
      <c r="Z1221" s="275"/>
      <c r="AA1221" s="275"/>
      <c r="AB1221" s="275"/>
      <c r="AC1221" s="275"/>
      <c r="AD1221" s="275"/>
      <c r="AG1221" s="98">
        <f t="shared" si="265"/>
        <v>0</v>
      </c>
      <c r="AH1221" s="99">
        <f t="shared" si="266"/>
        <v>0</v>
      </c>
      <c r="AI1221" s="99">
        <f t="shared" si="267"/>
        <v>0</v>
      </c>
      <c r="AJ1221" s="100">
        <f t="shared" si="268"/>
        <v>0</v>
      </c>
      <c r="AL1221" s="93">
        <f t="shared" si="269"/>
        <v>0</v>
      </c>
      <c r="AN1221" s="98">
        <f t="shared" si="270"/>
        <v>0</v>
      </c>
      <c r="AO1221" s="99">
        <f t="shared" si="271"/>
        <v>0</v>
      </c>
      <c r="AP1221" s="99">
        <f t="shared" si="272"/>
        <v>0</v>
      </c>
      <c r="AQ1221" s="100">
        <f t="shared" si="273"/>
        <v>0</v>
      </c>
    </row>
    <row r="1222" spans="1:43" ht="15.05" customHeight="1">
      <c r="A1222" s="187"/>
      <c r="B1222" s="141"/>
      <c r="C1222" s="167" t="s">
        <v>526</v>
      </c>
      <c r="D1222" s="443" t="str">
        <f t="shared" si="264"/>
        <v/>
      </c>
      <c r="E1222" s="444"/>
      <c r="F1222" s="445"/>
      <c r="G1222" s="272"/>
      <c r="H1222" s="272"/>
      <c r="I1222" s="272"/>
      <c r="J1222" s="272"/>
      <c r="K1222" s="275"/>
      <c r="L1222" s="276"/>
      <c r="M1222" s="276"/>
      <c r="N1222" s="276"/>
      <c r="O1222" s="276"/>
      <c r="P1222" s="276"/>
      <c r="Q1222" s="276"/>
      <c r="R1222" s="276"/>
      <c r="S1222" s="276"/>
      <c r="T1222" s="276"/>
      <c r="U1222" s="276"/>
      <c r="V1222" s="271"/>
      <c r="W1222" s="275"/>
      <c r="X1222" s="275"/>
      <c r="Y1222" s="275"/>
      <c r="Z1222" s="275"/>
      <c r="AA1222" s="275"/>
      <c r="AB1222" s="275"/>
      <c r="AC1222" s="275"/>
      <c r="AD1222" s="275"/>
      <c r="AG1222" s="98">
        <f t="shared" si="265"/>
        <v>0</v>
      </c>
      <c r="AH1222" s="99">
        <f t="shared" si="266"/>
        <v>0</v>
      </c>
      <c r="AI1222" s="99">
        <f t="shared" si="267"/>
        <v>0</v>
      </c>
      <c r="AJ1222" s="100">
        <f t="shared" si="268"/>
        <v>0</v>
      </c>
      <c r="AL1222" s="93">
        <f t="shared" si="269"/>
        <v>0</v>
      </c>
      <c r="AN1222" s="98">
        <f t="shared" si="270"/>
        <v>0</v>
      </c>
      <c r="AO1222" s="99">
        <f t="shared" si="271"/>
        <v>0</v>
      </c>
      <c r="AP1222" s="99">
        <f t="shared" si="272"/>
        <v>0</v>
      </c>
      <c r="AQ1222" s="100">
        <f t="shared" si="273"/>
        <v>0</v>
      </c>
    </row>
    <row r="1223" spans="1:43" ht="15.05" customHeight="1">
      <c r="A1223" s="187"/>
      <c r="B1223" s="141"/>
      <c r="C1223" s="167" t="s">
        <v>527</v>
      </c>
      <c r="D1223" s="443" t="str">
        <f t="shared" si="264"/>
        <v/>
      </c>
      <c r="E1223" s="444"/>
      <c r="F1223" s="445"/>
      <c r="G1223" s="272"/>
      <c r="H1223" s="272"/>
      <c r="I1223" s="272"/>
      <c r="J1223" s="272"/>
      <c r="K1223" s="275"/>
      <c r="L1223" s="276"/>
      <c r="M1223" s="276"/>
      <c r="N1223" s="276"/>
      <c r="O1223" s="276"/>
      <c r="P1223" s="276"/>
      <c r="Q1223" s="276"/>
      <c r="R1223" s="276"/>
      <c r="S1223" s="276"/>
      <c r="T1223" s="276"/>
      <c r="U1223" s="276"/>
      <c r="V1223" s="271"/>
      <c r="W1223" s="275"/>
      <c r="X1223" s="275"/>
      <c r="Y1223" s="275"/>
      <c r="Z1223" s="275"/>
      <c r="AA1223" s="275"/>
      <c r="AB1223" s="275"/>
      <c r="AC1223" s="275"/>
      <c r="AD1223" s="275"/>
      <c r="AG1223" s="98">
        <f t="shared" si="265"/>
        <v>0</v>
      </c>
      <c r="AH1223" s="99">
        <f t="shared" si="266"/>
        <v>0</v>
      </c>
      <c r="AI1223" s="99">
        <f t="shared" si="267"/>
        <v>0</v>
      </c>
      <c r="AJ1223" s="100">
        <f t="shared" si="268"/>
        <v>0</v>
      </c>
      <c r="AL1223" s="93">
        <f t="shared" si="269"/>
        <v>0</v>
      </c>
      <c r="AN1223" s="98">
        <f t="shared" si="270"/>
        <v>0</v>
      </c>
      <c r="AO1223" s="99">
        <f t="shared" si="271"/>
        <v>0</v>
      </c>
      <c r="AP1223" s="99">
        <f t="shared" si="272"/>
        <v>0</v>
      </c>
      <c r="AQ1223" s="100">
        <f t="shared" si="273"/>
        <v>0</v>
      </c>
    </row>
    <row r="1224" spans="1:43" ht="15.05" customHeight="1">
      <c r="A1224" s="187"/>
      <c r="B1224" s="141"/>
      <c r="C1224" s="167" t="s">
        <v>528</v>
      </c>
      <c r="D1224" s="443" t="str">
        <f t="shared" si="264"/>
        <v/>
      </c>
      <c r="E1224" s="444"/>
      <c r="F1224" s="445"/>
      <c r="G1224" s="272"/>
      <c r="H1224" s="272"/>
      <c r="I1224" s="272"/>
      <c r="J1224" s="272"/>
      <c r="K1224" s="275"/>
      <c r="L1224" s="276"/>
      <c r="M1224" s="276"/>
      <c r="N1224" s="276"/>
      <c r="O1224" s="276"/>
      <c r="P1224" s="276"/>
      <c r="Q1224" s="276"/>
      <c r="R1224" s="276"/>
      <c r="S1224" s="276"/>
      <c r="T1224" s="276"/>
      <c r="U1224" s="276"/>
      <c r="V1224" s="271"/>
      <c r="W1224" s="275"/>
      <c r="X1224" s="275"/>
      <c r="Y1224" s="275"/>
      <c r="Z1224" s="275"/>
      <c r="AA1224" s="275"/>
      <c r="AB1224" s="275"/>
      <c r="AC1224" s="275"/>
      <c r="AD1224" s="275"/>
      <c r="AG1224" s="98">
        <f t="shared" si="265"/>
        <v>0</v>
      </c>
      <c r="AH1224" s="99">
        <f t="shared" si="266"/>
        <v>0</v>
      </c>
      <c r="AI1224" s="99">
        <f t="shared" si="267"/>
        <v>0</v>
      </c>
      <c r="AJ1224" s="100">
        <f t="shared" si="268"/>
        <v>0</v>
      </c>
      <c r="AL1224" s="93">
        <f t="shared" si="269"/>
        <v>0</v>
      </c>
      <c r="AN1224" s="98">
        <f t="shared" si="270"/>
        <v>0</v>
      </c>
      <c r="AO1224" s="99">
        <f t="shared" si="271"/>
        <v>0</v>
      </c>
      <c r="AP1224" s="99">
        <f t="shared" si="272"/>
        <v>0</v>
      </c>
      <c r="AQ1224" s="100">
        <f t="shared" si="273"/>
        <v>0</v>
      </c>
    </row>
    <row r="1225" spans="1:43" ht="15.05" customHeight="1">
      <c r="A1225" s="187"/>
      <c r="B1225" s="141"/>
      <c r="C1225" s="167" t="s">
        <v>529</v>
      </c>
      <c r="D1225" s="443" t="str">
        <f t="shared" si="264"/>
        <v/>
      </c>
      <c r="E1225" s="444"/>
      <c r="F1225" s="445"/>
      <c r="G1225" s="272"/>
      <c r="H1225" s="272"/>
      <c r="I1225" s="272"/>
      <c r="J1225" s="272"/>
      <c r="K1225" s="275"/>
      <c r="L1225" s="276"/>
      <c r="M1225" s="276"/>
      <c r="N1225" s="276"/>
      <c r="O1225" s="276"/>
      <c r="P1225" s="276"/>
      <c r="Q1225" s="276"/>
      <c r="R1225" s="276"/>
      <c r="S1225" s="276"/>
      <c r="T1225" s="276"/>
      <c r="U1225" s="276"/>
      <c r="V1225" s="271"/>
      <c r="W1225" s="275"/>
      <c r="X1225" s="275"/>
      <c r="Y1225" s="275"/>
      <c r="Z1225" s="275"/>
      <c r="AA1225" s="275"/>
      <c r="AB1225" s="275"/>
      <c r="AC1225" s="275"/>
      <c r="AD1225" s="275"/>
      <c r="AG1225" s="98">
        <f t="shared" si="265"/>
        <v>0</v>
      </c>
      <c r="AH1225" s="99">
        <f t="shared" si="266"/>
        <v>0</v>
      </c>
      <c r="AI1225" s="99">
        <f t="shared" si="267"/>
        <v>0</v>
      </c>
      <c r="AJ1225" s="100">
        <f t="shared" si="268"/>
        <v>0</v>
      </c>
      <c r="AL1225" s="93">
        <f t="shared" si="269"/>
        <v>0</v>
      </c>
      <c r="AN1225" s="98">
        <f t="shared" si="270"/>
        <v>0</v>
      </c>
      <c r="AO1225" s="99">
        <f t="shared" si="271"/>
        <v>0</v>
      </c>
      <c r="AP1225" s="99">
        <f t="shared" si="272"/>
        <v>0</v>
      </c>
      <c r="AQ1225" s="100">
        <f t="shared" si="273"/>
        <v>0</v>
      </c>
    </row>
    <row r="1226" spans="1:43" ht="15.05" customHeight="1">
      <c r="A1226" s="187"/>
      <c r="B1226" s="141"/>
      <c r="C1226" s="167" t="s">
        <v>530</v>
      </c>
      <c r="D1226" s="443" t="str">
        <f t="shared" si="264"/>
        <v/>
      </c>
      <c r="E1226" s="444"/>
      <c r="F1226" s="445"/>
      <c r="G1226" s="272"/>
      <c r="H1226" s="272"/>
      <c r="I1226" s="272"/>
      <c r="J1226" s="272"/>
      <c r="K1226" s="275"/>
      <c r="L1226" s="276"/>
      <c r="M1226" s="276"/>
      <c r="N1226" s="276"/>
      <c r="O1226" s="276"/>
      <c r="P1226" s="276"/>
      <c r="Q1226" s="276"/>
      <c r="R1226" s="276"/>
      <c r="S1226" s="276"/>
      <c r="T1226" s="276"/>
      <c r="U1226" s="276"/>
      <c r="V1226" s="271"/>
      <c r="W1226" s="275"/>
      <c r="X1226" s="275"/>
      <c r="Y1226" s="275"/>
      <c r="Z1226" s="275"/>
      <c r="AA1226" s="275"/>
      <c r="AB1226" s="275"/>
      <c r="AC1226" s="275"/>
      <c r="AD1226" s="275"/>
      <c r="AG1226" s="98">
        <f t="shared" si="265"/>
        <v>0</v>
      </c>
      <c r="AH1226" s="99">
        <f t="shared" si="266"/>
        <v>0</v>
      </c>
      <c r="AI1226" s="99">
        <f t="shared" si="267"/>
        <v>0</v>
      </c>
      <c r="AJ1226" s="100">
        <f t="shared" si="268"/>
        <v>0</v>
      </c>
      <c r="AL1226" s="93">
        <f t="shared" si="269"/>
        <v>0</v>
      </c>
      <c r="AN1226" s="98">
        <f t="shared" si="270"/>
        <v>0</v>
      </c>
      <c r="AO1226" s="99">
        <f t="shared" si="271"/>
        <v>0</v>
      </c>
      <c r="AP1226" s="99">
        <f t="shared" si="272"/>
        <v>0</v>
      </c>
      <c r="AQ1226" s="100">
        <f t="shared" si="273"/>
        <v>0</v>
      </c>
    </row>
    <row r="1227" spans="1:43" ht="15.05" customHeight="1">
      <c r="A1227" s="187"/>
      <c r="B1227" s="141"/>
      <c r="C1227" s="167" t="s">
        <v>531</v>
      </c>
      <c r="D1227" s="443" t="str">
        <f t="shared" si="264"/>
        <v/>
      </c>
      <c r="E1227" s="444"/>
      <c r="F1227" s="445"/>
      <c r="G1227" s="272"/>
      <c r="H1227" s="272"/>
      <c r="I1227" s="272"/>
      <c r="J1227" s="272"/>
      <c r="K1227" s="275"/>
      <c r="L1227" s="276"/>
      <c r="M1227" s="276"/>
      <c r="N1227" s="276"/>
      <c r="O1227" s="276"/>
      <c r="P1227" s="276"/>
      <c r="Q1227" s="276"/>
      <c r="R1227" s="276"/>
      <c r="S1227" s="276"/>
      <c r="T1227" s="276"/>
      <c r="U1227" s="276"/>
      <c r="V1227" s="271"/>
      <c r="W1227" s="275"/>
      <c r="X1227" s="275"/>
      <c r="Y1227" s="275"/>
      <c r="Z1227" s="275"/>
      <c r="AA1227" s="275"/>
      <c r="AB1227" s="275"/>
      <c r="AC1227" s="275"/>
      <c r="AD1227" s="275"/>
      <c r="AG1227" s="98">
        <f t="shared" si="265"/>
        <v>0</v>
      </c>
      <c r="AH1227" s="99">
        <f t="shared" si="266"/>
        <v>0</v>
      </c>
      <c r="AI1227" s="99">
        <f t="shared" si="267"/>
        <v>0</v>
      </c>
      <c r="AJ1227" s="100">
        <f t="shared" si="268"/>
        <v>0</v>
      </c>
      <c r="AL1227" s="93">
        <f t="shared" si="269"/>
        <v>0</v>
      </c>
      <c r="AN1227" s="98">
        <f t="shared" si="270"/>
        <v>0</v>
      </c>
      <c r="AO1227" s="99">
        <f t="shared" si="271"/>
        <v>0</v>
      </c>
      <c r="AP1227" s="99">
        <f t="shared" si="272"/>
        <v>0</v>
      </c>
      <c r="AQ1227" s="100">
        <f t="shared" si="273"/>
        <v>0</v>
      </c>
    </row>
    <row r="1228" spans="1:43" ht="15.05" customHeight="1">
      <c r="A1228" s="187"/>
      <c r="B1228" s="141"/>
      <c r="C1228" s="167" t="s">
        <v>532</v>
      </c>
      <c r="D1228" s="443" t="str">
        <f t="shared" si="264"/>
        <v/>
      </c>
      <c r="E1228" s="444"/>
      <c r="F1228" s="445"/>
      <c r="G1228" s="272"/>
      <c r="H1228" s="272"/>
      <c r="I1228" s="272"/>
      <c r="J1228" s="272"/>
      <c r="K1228" s="275"/>
      <c r="L1228" s="276"/>
      <c r="M1228" s="276"/>
      <c r="N1228" s="276"/>
      <c r="O1228" s="276"/>
      <c r="P1228" s="276"/>
      <c r="Q1228" s="276"/>
      <c r="R1228" s="276"/>
      <c r="S1228" s="276"/>
      <c r="T1228" s="276"/>
      <c r="U1228" s="276"/>
      <c r="V1228" s="271"/>
      <c r="W1228" s="275"/>
      <c r="X1228" s="275"/>
      <c r="Y1228" s="275"/>
      <c r="Z1228" s="275"/>
      <c r="AA1228" s="275"/>
      <c r="AB1228" s="275"/>
      <c r="AC1228" s="275"/>
      <c r="AD1228" s="275"/>
      <c r="AG1228" s="98">
        <f t="shared" si="265"/>
        <v>0</v>
      </c>
      <c r="AH1228" s="99">
        <f t="shared" si="266"/>
        <v>0</v>
      </c>
      <c r="AI1228" s="99">
        <f t="shared" si="267"/>
        <v>0</v>
      </c>
      <c r="AJ1228" s="100">
        <f t="shared" si="268"/>
        <v>0</v>
      </c>
      <c r="AL1228" s="93">
        <f t="shared" si="269"/>
        <v>0</v>
      </c>
      <c r="AN1228" s="98">
        <f t="shared" si="270"/>
        <v>0</v>
      </c>
      <c r="AO1228" s="99">
        <f t="shared" si="271"/>
        <v>0</v>
      </c>
      <c r="AP1228" s="99">
        <f t="shared" si="272"/>
        <v>0</v>
      </c>
      <c r="AQ1228" s="100">
        <f t="shared" si="273"/>
        <v>0</v>
      </c>
    </row>
    <row r="1229" spans="1:43" ht="15.05" customHeight="1">
      <c r="A1229" s="187"/>
      <c r="B1229" s="141"/>
      <c r="C1229" s="167" t="s">
        <v>533</v>
      </c>
      <c r="D1229" s="443" t="str">
        <f t="shared" si="264"/>
        <v/>
      </c>
      <c r="E1229" s="444"/>
      <c r="F1229" s="445"/>
      <c r="G1229" s="272"/>
      <c r="H1229" s="272"/>
      <c r="I1229" s="272"/>
      <c r="J1229" s="272"/>
      <c r="K1229" s="275"/>
      <c r="L1229" s="276"/>
      <c r="M1229" s="276"/>
      <c r="N1229" s="276"/>
      <c r="O1229" s="276"/>
      <c r="P1229" s="276"/>
      <c r="Q1229" s="276"/>
      <c r="R1229" s="276"/>
      <c r="S1229" s="276"/>
      <c r="T1229" s="276"/>
      <c r="U1229" s="276"/>
      <c r="V1229" s="271"/>
      <c r="W1229" s="275"/>
      <c r="X1229" s="275"/>
      <c r="Y1229" s="275"/>
      <c r="Z1229" s="275"/>
      <c r="AA1229" s="275"/>
      <c r="AB1229" s="275"/>
      <c r="AC1229" s="275"/>
      <c r="AD1229" s="275"/>
      <c r="AG1229" s="98">
        <f t="shared" si="265"/>
        <v>0</v>
      </c>
      <c r="AH1229" s="99">
        <f t="shared" si="266"/>
        <v>0</v>
      </c>
      <c r="AI1229" s="99">
        <f t="shared" si="267"/>
        <v>0</v>
      </c>
      <c r="AJ1229" s="100">
        <f t="shared" si="268"/>
        <v>0</v>
      </c>
      <c r="AL1229" s="93">
        <f t="shared" si="269"/>
        <v>0</v>
      </c>
      <c r="AN1229" s="98">
        <f t="shared" si="270"/>
        <v>0</v>
      </c>
      <c r="AO1229" s="99">
        <f t="shared" si="271"/>
        <v>0</v>
      </c>
      <c r="AP1229" s="99">
        <f t="shared" si="272"/>
        <v>0</v>
      </c>
      <c r="AQ1229" s="100">
        <f t="shared" si="273"/>
        <v>0</v>
      </c>
    </row>
    <row r="1230" spans="1:43" ht="15.05" customHeight="1">
      <c r="A1230" s="187"/>
      <c r="B1230" s="141"/>
      <c r="C1230" s="167" t="s">
        <v>534</v>
      </c>
      <c r="D1230" s="443" t="str">
        <f t="shared" si="264"/>
        <v/>
      </c>
      <c r="E1230" s="444"/>
      <c r="F1230" s="445"/>
      <c r="G1230" s="272"/>
      <c r="H1230" s="272"/>
      <c r="I1230" s="272"/>
      <c r="J1230" s="272"/>
      <c r="K1230" s="275"/>
      <c r="L1230" s="276"/>
      <c r="M1230" s="276"/>
      <c r="N1230" s="276"/>
      <c r="O1230" s="276"/>
      <c r="P1230" s="276"/>
      <c r="Q1230" s="276"/>
      <c r="R1230" s="276"/>
      <c r="S1230" s="276"/>
      <c r="T1230" s="276"/>
      <c r="U1230" s="276"/>
      <c r="V1230" s="271"/>
      <c r="W1230" s="275"/>
      <c r="X1230" s="275"/>
      <c r="Y1230" s="275"/>
      <c r="Z1230" s="275"/>
      <c r="AA1230" s="275"/>
      <c r="AB1230" s="275"/>
      <c r="AC1230" s="275"/>
      <c r="AD1230" s="275"/>
      <c r="AG1230" s="98">
        <f t="shared" si="265"/>
        <v>0</v>
      </c>
      <c r="AH1230" s="99">
        <f t="shared" si="266"/>
        <v>0</v>
      </c>
      <c r="AI1230" s="99">
        <f t="shared" si="267"/>
        <v>0</v>
      </c>
      <c r="AJ1230" s="100">
        <f t="shared" si="268"/>
        <v>0</v>
      </c>
      <c r="AL1230" s="93">
        <f t="shared" si="269"/>
        <v>0</v>
      </c>
      <c r="AN1230" s="98">
        <f t="shared" si="270"/>
        <v>0</v>
      </c>
      <c r="AO1230" s="99">
        <f t="shared" si="271"/>
        <v>0</v>
      </c>
      <c r="AP1230" s="99">
        <f t="shared" si="272"/>
        <v>0</v>
      </c>
      <c r="AQ1230" s="100">
        <f t="shared" si="273"/>
        <v>0</v>
      </c>
    </row>
    <row r="1231" spans="1:43" ht="15.05" customHeight="1">
      <c r="A1231" s="187"/>
      <c r="B1231" s="141"/>
      <c r="C1231" s="167" t="s">
        <v>535</v>
      </c>
      <c r="D1231" s="443" t="str">
        <f t="shared" si="264"/>
        <v/>
      </c>
      <c r="E1231" s="444"/>
      <c r="F1231" s="445"/>
      <c r="G1231" s="272"/>
      <c r="H1231" s="272"/>
      <c r="I1231" s="272"/>
      <c r="J1231" s="272"/>
      <c r="K1231" s="275"/>
      <c r="L1231" s="276"/>
      <c r="M1231" s="276"/>
      <c r="N1231" s="276"/>
      <c r="O1231" s="276"/>
      <c r="P1231" s="276"/>
      <c r="Q1231" s="276"/>
      <c r="R1231" s="276"/>
      <c r="S1231" s="276"/>
      <c r="T1231" s="276"/>
      <c r="U1231" s="276"/>
      <c r="V1231" s="271"/>
      <c r="W1231" s="275"/>
      <c r="X1231" s="275"/>
      <c r="Y1231" s="275"/>
      <c r="Z1231" s="275"/>
      <c r="AA1231" s="275"/>
      <c r="AB1231" s="275"/>
      <c r="AC1231" s="275"/>
      <c r="AD1231" s="275"/>
      <c r="AG1231" s="98">
        <f t="shared" si="265"/>
        <v>0</v>
      </c>
      <c r="AH1231" s="99">
        <f t="shared" si="266"/>
        <v>0</v>
      </c>
      <c r="AI1231" s="99">
        <f t="shared" si="267"/>
        <v>0</v>
      </c>
      <c r="AJ1231" s="100">
        <f t="shared" si="268"/>
        <v>0</v>
      </c>
      <c r="AL1231" s="93">
        <f t="shared" si="269"/>
        <v>0</v>
      </c>
      <c r="AN1231" s="98">
        <f t="shared" si="270"/>
        <v>0</v>
      </c>
      <c r="AO1231" s="99">
        <f t="shared" si="271"/>
        <v>0</v>
      </c>
      <c r="AP1231" s="99">
        <f t="shared" si="272"/>
        <v>0</v>
      </c>
      <c r="AQ1231" s="100">
        <f t="shared" si="273"/>
        <v>0</v>
      </c>
    </row>
    <row r="1232" spans="1:43" ht="15.05" customHeight="1">
      <c r="A1232" s="187"/>
      <c r="B1232" s="141"/>
      <c r="C1232" s="167" t="s">
        <v>536</v>
      </c>
      <c r="D1232" s="443" t="str">
        <f t="shared" si="264"/>
        <v/>
      </c>
      <c r="E1232" s="444"/>
      <c r="F1232" s="445"/>
      <c r="G1232" s="272"/>
      <c r="H1232" s="272"/>
      <c r="I1232" s="272"/>
      <c r="J1232" s="272"/>
      <c r="K1232" s="275"/>
      <c r="L1232" s="276"/>
      <c r="M1232" s="276"/>
      <c r="N1232" s="276"/>
      <c r="O1232" s="276"/>
      <c r="P1232" s="276"/>
      <c r="Q1232" s="276"/>
      <c r="R1232" s="276"/>
      <c r="S1232" s="276"/>
      <c r="T1232" s="276"/>
      <c r="U1232" s="276"/>
      <c r="V1232" s="271"/>
      <c r="W1232" s="275"/>
      <c r="X1232" s="275"/>
      <c r="Y1232" s="275"/>
      <c r="Z1232" s="275"/>
      <c r="AA1232" s="275"/>
      <c r="AB1232" s="275"/>
      <c r="AC1232" s="275"/>
      <c r="AD1232" s="275"/>
      <c r="AG1232" s="98">
        <f t="shared" si="265"/>
        <v>0</v>
      </c>
      <c r="AH1232" s="99">
        <f t="shared" si="266"/>
        <v>0</v>
      </c>
      <c r="AI1232" s="99">
        <f t="shared" si="267"/>
        <v>0</v>
      </c>
      <c r="AJ1232" s="100">
        <f t="shared" si="268"/>
        <v>0</v>
      </c>
      <c r="AL1232" s="93">
        <f t="shared" si="269"/>
        <v>0</v>
      </c>
      <c r="AN1232" s="98">
        <f t="shared" si="270"/>
        <v>0</v>
      </c>
      <c r="AO1232" s="99">
        <f t="shared" si="271"/>
        <v>0</v>
      </c>
      <c r="AP1232" s="99">
        <f t="shared" si="272"/>
        <v>0</v>
      </c>
      <c r="AQ1232" s="100">
        <f t="shared" si="273"/>
        <v>0</v>
      </c>
    </row>
    <row r="1233" spans="1:43" ht="15.05" customHeight="1">
      <c r="A1233" s="187"/>
      <c r="B1233" s="141"/>
      <c r="C1233" s="167" t="s">
        <v>537</v>
      </c>
      <c r="D1233" s="443" t="str">
        <f t="shared" si="264"/>
        <v/>
      </c>
      <c r="E1233" s="444"/>
      <c r="F1233" s="445"/>
      <c r="G1233" s="272"/>
      <c r="H1233" s="272"/>
      <c r="I1233" s="272"/>
      <c r="J1233" s="272"/>
      <c r="K1233" s="275"/>
      <c r="L1233" s="276"/>
      <c r="M1233" s="276"/>
      <c r="N1233" s="276"/>
      <c r="O1233" s="276"/>
      <c r="P1233" s="276"/>
      <c r="Q1233" s="276"/>
      <c r="R1233" s="276"/>
      <c r="S1233" s="276"/>
      <c r="T1233" s="276"/>
      <c r="U1233" s="276"/>
      <c r="V1233" s="271"/>
      <c r="W1233" s="275"/>
      <c r="X1233" s="275"/>
      <c r="Y1233" s="275"/>
      <c r="Z1233" s="275"/>
      <c r="AA1233" s="275"/>
      <c r="AB1233" s="275"/>
      <c r="AC1233" s="275"/>
      <c r="AD1233" s="275"/>
      <c r="AG1233" s="98">
        <f t="shared" si="265"/>
        <v>0</v>
      </c>
      <c r="AH1233" s="99">
        <f t="shared" si="266"/>
        <v>0</v>
      </c>
      <c r="AI1233" s="99">
        <f t="shared" si="267"/>
        <v>0</v>
      </c>
      <c r="AJ1233" s="100">
        <f t="shared" si="268"/>
        <v>0</v>
      </c>
      <c r="AL1233" s="93">
        <f t="shared" si="269"/>
        <v>0</v>
      </c>
      <c r="AN1233" s="98">
        <f t="shared" si="270"/>
        <v>0</v>
      </c>
      <c r="AO1233" s="99">
        <f t="shared" si="271"/>
        <v>0</v>
      </c>
      <c r="AP1233" s="99">
        <f t="shared" si="272"/>
        <v>0</v>
      </c>
      <c r="AQ1233" s="100">
        <f t="shared" si="273"/>
        <v>0</v>
      </c>
    </row>
    <row r="1234" spans="1:43" ht="15.05" customHeight="1">
      <c r="A1234" s="187"/>
      <c r="B1234" s="141"/>
      <c r="C1234" s="167" t="s">
        <v>538</v>
      </c>
      <c r="D1234" s="443" t="str">
        <f t="shared" si="264"/>
        <v/>
      </c>
      <c r="E1234" s="444"/>
      <c r="F1234" s="445"/>
      <c r="G1234" s="272"/>
      <c r="H1234" s="272"/>
      <c r="I1234" s="272"/>
      <c r="J1234" s="272"/>
      <c r="K1234" s="275"/>
      <c r="L1234" s="276"/>
      <c r="M1234" s="276"/>
      <c r="N1234" s="276"/>
      <c r="O1234" s="276"/>
      <c r="P1234" s="276"/>
      <c r="Q1234" s="276"/>
      <c r="R1234" s="276"/>
      <c r="S1234" s="276"/>
      <c r="T1234" s="276"/>
      <c r="U1234" s="276"/>
      <c r="V1234" s="271"/>
      <c r="W1234" s="275"/>
      <c r="X1234" s="275"/>
      <c r="Y1234" s="275"/>
      <c r="Z1234" s="275"/>
      <c r="AA1234" s="275"/>
      <c r="AB1234" s="275"/>
      <c r="AC1234" s="275"/>
      <c r="AD1234" s="275"/>
      <c r="AG1234" s="98">
        <f t="shared" si="265"/>
        <v>0</v>
      </c>
      <c r="AH1234" s="99">
        <f t="shared" si="266"/>
        <v>0</v>
      </c>
      <c r="AI1234" s="99">
        <f t="shared" si="267"/>
        <v>0</v>
      </c>
      <c r="AJ1234" s="100">
        <f t="shared" si="268"/>
        <v>0</v>
      </c>
      <c r="AL1234" s="93">
        <f t="shared" si="269"/>
        <v>0</v>
      </c>
      <c r="AN1234" s="98">
        <f t="shared" si="270"/>
        <v>0</v>
      </c>
      <c r="AO1234" s="99">
        <f t="shared" si="271"/>
        <v>0</v>
      </c>
      <c r="AP1234" s="99">
        <f t="shared" si="272"/>
        <v>0</v>
      </c>
      <c r="AQ1234" s="100">
        <f t="shared" si="273"/>
        <v>0</v>
      </c>
    </row>
    <row r="1235" spans="1:43" ht="15.05" customHeight="1">
      <c r="A1235" s="187"/>
      <c r="B1235" s="141"/>
      <c r="C1235" s="167" t="s">
        <v>539</v>
      </c>
      <c r="D1235" s="443" t="str">
        <f t="shared" si="264"/>
        <v/>
      </c>
      <c r="E1235" s="444"/>
      <c r="F1235" s="445"/>
      <c r="G1235" s="272"/>
      <c r="H1235" s="272"/>
      <c r="I1235" s="272"/>
      <c r="J1235" s="272"/>
      <c r="K1235" s="275"/>
      <c r="L1235" s="276"/>
      <c r="M1235" s="276"/>
      <c r="N1235" s="276"/>
      <c r="O1235" s="276"/>
      <c r="P1235" s="276"/>
      <c r="Q1235" s="276"/>
      <c r="R1235" s="276"/>
      <c r="S1235" s="276"/>
      <c r="T1235" s="276"/>
      <c r="U1235" s="276"/>
      <c r="V1235" s="271"/>
      <c r="W1235" s="275"/>
      <c r="X1235" s="275"/>
      <c r="Y1235" s="275"/>
      <c r="Z1235" s="275"/>
      <c r="AA1235" s="275"/>
      <c r="AB1235" s="275"/>
      <c r="AC1235" s="275"/>
      <c r="AD1235" s="275"/>
      <c r="AG1235" s="98">
        <f t="shared" si="265"/>
        <v>0</v>
      </c>
      <c r="AH1235" s="99">
        <f t="shared" si="266"/>
        <v>0</v>
      </c>
      <c r="AI1235" s="99">
        <f t="shared" si="267"/>
        <v>0</v>
      </c>
      <c r="AJ1235" s="100">
        <f t="shared" si="268"/>
        <v>0</v>
      </c>
      <c r="AL1235" s="93">
        <f t="shared" si="269"/>
        <v>0</v>
      </c>
      <c r="AN1235" s="98">
        <f t="shared" si="270"/>
        <v>0</v>
      </c>
      <c r="AO1235" s="99">
        <f t="shared" si="271"/>
        <v>0</v>
      </c>
      <c r="AP1235" s="99">
        <f t="shared" si="272"/>
        <v>0</v>
      </c>
      <c r="AQ1235" s="100">
        <f t="shared" si="273"/>
        <v>0</v>
      </c>
    </row>
    <row r="1236" spans="1:43" ht="15.05" customHeight="1">
      <c r="A1236" s="187"/>
      <c r="B1236" s="141"/>
      <c r="C1236" s="167" t="s">
        <v>540</v>
      </c>
      <c r="D1236" s="443" t="str">
        <f t="shared" si="264"/>
        <v/>
      </c>
      <c r="E1236" s="444"/>
      <c r="F1236" s="445"/>
      <c r="G1236" s="272"/>
      <c r="H1236" s="272"/>
      <c r="I1236" s="272"/>
      <c r="J1236" s="272"/>
      <c r="K1236" s="275"/>
      <c r="L1236" s="276"/>
      <c r="M1236" s="276"/>
      <c r="N1236" s="276"/>
      <c r="O1236" s="276"/>
      <c r="P1236" s="276"/>
      <c r="Q1236" s="276"/>
      <c r="R1236" s="276"/>
      <c r="S1236" s="276"/>
      <c r="T1236" s="276"/>
      <c r="U1236" s="276"/>
      <c r="V1236" s="271"/>
      <c r="W1236" s="275"/>
      <c r="X1236" s="275"/>
      <c r="Y1236" s="275"/>
      <c r="Z1236" s="275"/>
      <c r="AA1236" s="275"/>
      <c r="AB1236" s="275"/>
      <c r="AC1236" s="275"/>
      <c r="AD1236" s="275"/>
      <c r="AG1236" s="98">
        <f t="shared" si="265"/>
        <v>0</v>
      </c>
      <c r="AH1236" s="99">
        <f t="shared" si="266"/>
        <v>0</v>
      </c>
      <c r="AI1236" s="99">
        <f t="shared" si="267"/>
        <v>0</v>
      </c>
      <c r="AJ1236" s="100">
        <f t="shared" si="268"/>
        <v>0</v>
      </c>
      <c r="AL1236" s="93">
        <f t="shared" si="269"/>
        <v>0</v>
      </c>
      <c r="AN1236" s="98">
        <f t="shared" si="270"/>
        <v>0</v>
      </c>
      <c r="AO1236" s="99">
        <f t="shared" si="271"/>
        <v>0</v>
      </c>
      <c r="AP1236" s="99">
        <f t="shared" si="272"/>
        <v>0</v>
      </c>
      <c r="AQ1236" s="100">
        <f t="shared" si="273"/>
        <v>0</v>
      </c>
    </row>
    <row r="1237" spans="1:43" ht="15.05" customHeight="1">
      <c r="A1237" s="187"/>
      <c r="B1237" s="141"/>
      <c r="C1237" s="167" t="s">
        <v>541</v>
      </c>
      <c r="D1237" s="443" t="str">
        <f t="shared" si="264"/>
        <v/>
      </c>
      <c r="E1237" s="444"/>
      <c r="F1237" s="445"/>
      <c r="G1237" s="272"/>
      <c r="H1237" s="272"/>
      <c r="I1237" s="272"/>
      <c r="J1237" s="272"/>
      <c r="K1237" s="275"/>
      <c r="L1237" s="276"/>
      <c r="M1237" s="276"/>
      <c r="N1237" s="276"/>
      <c r="O1237" s="276"/>
      <c r="P1237" s="276"/>
      <c r="Q1237" s="276"/>
      <c r="R1237" s="276"/>
      <c r="S1237" s="276"/>
      <c r="T1237" s="276"/>
      <c r="U1237" s="276"/>
      <c r="V1237" s="271"/>
      <c r="W1237" s="275"/>
      <c r="X1237" s="275"/>
      <c r="Y1237" s="275"/>
      <c r="Z1237" s="275"/>
      <c r="AA1237" s="275"/>
      <c r="AB1237" s="275"/>
      <c r="AC1237" s="275"/>
      <c r="AD1237" s="275"/>
      <c r="AG1237" s="98">
        <f t="shared" si="265"/>
        <v>0</v>
      </c>
      <c r="AH1237" s="99">
        <f t="shared" si="266"/>
        <v>0</v>
      </c>
      <c r="AI1237" s="99">
        <f t="shared" si="267"/>
        <v>0</v>
      </c>
      <c r="AJ1237" s="100">
        <f t="shared" si="268"/>
        <v>0</v>
      </c>
      <c r="AL1237" s="93">
        <f t="shared" si="269"/>
        <v>0</v>
      </c>
      <c r="AN1237" s="98">
        <f t="shared" si="270"/>
        <v>0</v>
      </c>
      <c r="AO1237" s="99">
        <f t="shared" si="271"/>
        <v>0</v>
      </c>
      <c r="AP1237" s="99">
        <f t="shared" si="272"/>
        <v>0</v>
      </c>
      <c r="AQ1237" s="100">
        <f t="shared" si="273"/>
        <v>0</v>
      </c>
    </row>
    <row r="1238" spans="1:43" ht="15.05" customHeight="1">
      <c r="A1238" s="187"/>
      <c r="B1238" s="141"/>
      <c r="C1238" s="167" t="s">
        <v>542</v>
      </c>
      <c r="D1238" s="443" t="str">
        <f t="shared" si="264"/>
        <v/>
      </c>
      <c r="E1238" s="444"/>
      <c r="F1238" s="445"/>
      <c r="G1238" s="272"/>
      <c r="H1238" s="272"/>
      <c r="I1238" s="272"/>
      <c r="J1238" s="272"/>
      <c r="K1238" s="275"/>
      <c r="L1238" s="276"/>
      <c r="M1238" s="276"/>
      <c r="N1238" s="276"/>
      <c r="O1238" s="276"/>
      <c r="P1238" s="276"/>
      <c r="Q1238" s="276"/>
      <c r="R1238" s="276"/>
      <c r="S1238" s="276"/>
      <c r="T1238" s="276"/>
      <c r="U1238" s="276"/>
      <c r="V1238" s="271"/>
      <c r="W1238" s="275"/>
      <c r="X1238" s="275"/>
      <c r="Y1238" s="275"/>
      <c r="Z1238" s="275"/>
      <c r="AA1238" s="275"/>
      <c r="AB1238" s="275"/>
      <c r="AC1238" s="275"/>
      <c r="AD1238" s="275"/>
      <c r="AG1238" s="98">
        <f t="shared" si="265"/>
        <v>0</v>
      </c>
      <c r="AH1238" s="99">
        <f t="shared" si="266"/>
        <v>0</v>
      </c>
      <c r="AI1238" s="99">
        <f t="shared" si="267"/>
        <v>0</v>
      </c>
      <c r="AJ1238" s="100">
        <f t="shared" si="268"/>
        <v>0</v>
      </c>
      <c r="AL1238" s="93">
        <f t="shared" si="269"/>
        <v>0</v>
      </c>
      <c r="AN1238" s="98">
        <f t="shared" si="270"/>
        <v>0</v>
      </c>
      <c r="AO1238" s="99">
        <f t="shared" si="271"/>
        <v>0</v>
      </c>
      <c r="AP1238" s="99">
        <f t="shared" si="272"/>
        <v>0</v>
      </c>
      <c r="AQ1238" s="100">
        <f t="shared" si="273"/>
        <v>0</v>
      </c>
    </row>
    <row r="1239" spans="1:43" ht="15.05" customHeight="1">
      <c r="A1239" s="187"/>
      <c r="B1239" s="141"/>
      <c r="C1239" s="167" t="s">
        <v>543</v>
      </c>
      <c r="D1239" s="443" t="str">
        <f t="shared" si="264"/>
        <v/>
      </c>
      <c r="E1239" s="444"/>
      <c r="F1239" s="445"/>
      <c r="G1239" s="272"/>
      <c r="H1239" s="272"/>
      <c r="I1239" s="272"/>
      <c r="J1239" s="272"/>
      <c r="K1239" s="275"/>
      <c r="L1239" s="276"/>
      <c r="M1239" s="276"/>
      <c r="N1239" s="276"/>
      <c r="O1239" s="276"/>
      <c r="P1239" s="276"/>
      <c r="Q1239" s="276"/>
      <c r="R1239" s="276"/>
      <c r="S1239" s="276"/>
      <c r="T1239" s="276"/>
      <c r="U1239" s="276"/>
      <c r="V1239" s="271"/>
      <c r="W1239" s="275"/>
      <c r="X1239" s="275"/>
      <c r="Y1239" s="275"/>
      <c r="Z1239" s="275"/>
      <c r="AA1239" s="275"/>
      <c r="AB1239" s="275"/>
      <c r="AC1239" s="275"/>
      <c r="AD1239" s="275"/>
      <c r="AG1239" s="98">
        <f t="shared" si="265"/>
        <v>0</v>
      </c>
      <c r="AH1239" s="99">
        <f t="shared" si="266"/>
        <v>0</v>
      </c>
      <c r="AI1239" s="99">
        <f t="shared" si="267"/>
        <v>0</v>
      </c>
      <c r="AJ1239" s="100">
        <f t="shared" si="268"/>
        <v>0</v>
      </c>
      <c r="AL1239" s="93">
        <f t="shared" si="269"/>
        <v>0</v>
      </c>
      <c r="AN1239" s="98">
        <f t="shared" si="270"/>
        <v>0</v>
      </c>
      <c r="AO1239" s="99">
        <f t="shared" si="271"/>
        <v>0</v>
      </c>
      <c r="AP1239" s="99">
        <f t="shared" si="272"/>
        <v>0</v>
      </c>
      <c r="AQ1239" s="100">
        <f t="shared" si="273"/>
        <v>0</v>
      </c>
    </row>
    <row r="1240" spans="1:43" ht="15.05" customHeight="1">
      <c r="A1240" s="187"/>
      <c r="B1240" s="141"/>
      <c r="C1240" s="167" t="s">
        <v>544</v>
      </c>
      <c r="D1240" s="443" t="str">
        <f t="shared" si="264"/>
        <v/>
      </c>
      <c r="E1240" s="444"/>
      <c r="F1240" s="445"/>
      <c r="G1240" s="272"/>
      <c r="H1240" s="272"/>
      <c r="I1240" s="272"/>
      <c r="J1240" s="272"/>
      <c r="K1240" s="275"/>
      <c r="L1240" s="276"/>
      <c r="M1240" s="276"/>
      <c r="N1240" s="276"/>
      <c r="O1240" s="276"/>
      <c r="P1240" s="276"/>
      <c r="Q1240" s="276"/>
      <c r="R1240" s="276"/>
      <c r="S1240" s="276"/>
      <c r="T1240" s="276"/>
      <c r="U1240" s="276"/>
      <c r="V1240" s="271"/>
      <c r="W1240" s="275"/>
      <c r="X1240" s="275"/>
      <c r="Y1240" s="275"/>
      <c r="Z1240" s="275"/>
      <c r="AA1240" s="275"/>
      <c r="AB1240" s="275"/>
      <c r="AC1240" s="275"/>
      <c r="AD1240" s="275"/>
      <c r="AG1240" s="98">
        <f t="shared" si="265"/>
        <v>0</v>
      </c>
      <c r="AH1240" s="99">
        <f t="shared" si="266"/>
        <v>0</v>
      </c>
      <c r="AI1240" s="99">
        <f t="shared" si="267"/>
        <v>0</v>
      </c>
      <c r="AJ1240" s="100">
        <f t="shared" si="268"/>
        <v>0</v>
      </c>
      <c r="AL1240" s="93">
        <f t="shared" si="269"/>
        <v>0</v>
      </c>
      <c r="AN1240" s="98">
        <f t="shared" si="270"/>
        <v>0</v>
      </c>
      <c r="AO1240" s="99">
        <f t="shared" si="271"/>
        <v>0</v>
      </c>
      <c r="AP1240" s="99">
        <f t="shared" si="272"/>
        <v>0</v>
      </c>
      <c r="AQ1240" s="100">
        <f t="shared" si="273"/>
        <v>0</v>
      </c>
    </row>
    <row r="1241" spans="1:43" ht="15.05" customHeight="1">
      <c r="A1241" s="187"/>
      <c r="B1241" s="141"/>
      <c r="C1241" s="167" t="s">
        <v>545</v>
      </c>
      <c r="D1241" s="443" t="str">
        <f t="shared" si="264"/>
        <v/>
      </c>
      <c r="E1241" s="444"/>
      <c r="F1241" s="445"/>
      <c r="G1241" s="272"/>
      <c r="H1241" s="272"/>
      <c r="I1241" s="272"/>
      <c r="J1241" s="272"/>
      <c r="K1241" s="275"/>
      <c r="L1241" s="276"/>
      <c r="M1241" s="276"/>
      <c r="N1241" s="276"/>
      <c r="O1241" s="276"/>
      <c r="P1241" s="276"/>
      <c r="Q1241" s="276"/>
      <c r="R1241" s="276"/>
      <c r="S1241" s="276"/>
      <c r="T1241" s="276"/>
      <c r="U1241" s="276"/>
      <c r="V1241" s="271"/>
      <c r="W1241" s="275"/>
      <c r="X1241" s="275"/>
      <c r="Y1241" s="275"/>
      <c r="Z1241" s="275"/>
      <c r="AA1241" s="275"/>
      <c r="AB1241" s="275"/>
      <c r="AC1241" s="275"/>
      <c r="AD1241" s="275"/>
      <c r="AG1241" s="98">
        <f t="shared" si="265"/>
        <v>0</v>
      </c>
      <c r="AH1241" s="99">
        <f t="shared" si="266"/>
        <v>0</v>
      </c>
      <c r="AI1241" s="99">
        <f t="shared" si="267"/>
        <v>0</v>
      </c>
      <c r="AJ1241" s="100">
        <f t="shared" si="268"/>
        <v>0</v>
      </c>
      <c r="AL1241" s="93">
        <f t="shared" si="269"/>
        <v>0</v>
      </c>
      <c r="AN1241" s="98">
        <f t="shared" si="270"/>
        <v>0</v>
      </c>
      <c r="AO1241" s="99">
        <f t="shared" si="271"/>
        <v>0</v>
      </c>
      <c r="AP1241" s="99">
        <f t="shared" si="272"/>
        <v>0</v>
      </c>
      <c r="AQ1241" s="100">
        <f t="shared" si="273"/>
        <v>0</v>
      </c>
    </row>
    <row r="1242" spans="1:43" ht="15.05" customHeight="1">
      <c r="A1242" s="187"/>
      <c r="B1242" s="141"/>
      <c r="C1242" s="167" t="s">
        <v>546</v>
      </c>
      <c r="D1242" s="443" t="str">
        <f t="shared" si="264"/>
        <v/>
      </c>
      <c r="E1242" s="444"/>
      <c r="F1242" s="445"/>
      <c r="G1242" s="272"/>
      <c r="H1242" s="272"/>
      <c r="I1242" s="272"/>
      <c r="J1242" s="272"/>
      <c r="K1242" s="275"/>
      <c r="L1242" s="276"/>
      <c r="M1242" s="276"/>
      <c r="N1242" s="276"/>
      <c r="O1242" s="276"/>
      <c r="P1242" s="276"/>
      <c r="Q1242" s="276"/>
      <c r="R1242" s="276"/>
      <c r="S1242" s="276"/>
      <c r="T1242" s="276"/>
      <c r="U1242" s="276"/>
      <c r="V1242" s="271"/>
      <c r="W1242" s="275"/>
      <c r="X1242" s="275"/>
      <c r="Y1242" s="275"/>
      <c r="Z1242" s="275"/>
      <c r="AA1242" s="275"/>
      <c r="AB1242" s="275"/>
      <c r="AC1242" s="275"/>
      <c r="AD1242" s="275"/>
      <c r="AG1242" s="98">
        <f t="shared" si="265"/>
        <v>0</v>
      </c>
      <c r="AH1242" s="99">
        <f t="shared" si="266"/>
        <v>0</v>
      </c>
      <c r="AI1242" s="99">
        <f t="shared" si="267"/>
        <v>0</v>
      </c>
      <c r="AJ1242" s="100">
        <f t="shared" si="268"/>
        <v>0</v>
      </c>
      <c r="AL1242" s="93">
        <f t="shared" si="269"/>
        <v>0</v>
      </c>
      <c r="AN1242" s="98">
        <f t="shared" si="270"/>
        <v>0</v>
      </c>
      <c r="AO1242" s="99">
        <f t="shared" si="271"/>
        <v>0</v>
      </c>
      <c r="AP1242" s="99">
        <f t="shared" si="272"/>
        <v>0</v>
      </c>
      <c r="AQ1242" s="100">
        <f t="shared" si="273"/>
        <v>0</v>
      </c>
    </row>
    <row r="1243" spans="1:43" ht="15.05" customHeight="1">
      <c r="A1243" s="187"/>
      <c r="B1243" s="141"/>
      <c r="C1243" s="167" t="s">
        <v>547</v>
      </c>
      <c r="D1243" s="443" t="str">
        <f t="shared" si="264"/>
        <v/>
      </c>
      <c r="E1243" s="444"/>
      <c r="F1243" s="445"/>
      <c r="G1243" s="272"/>
      <c r="H1243" s="272"/>
      <c r="I1243" s="272"/>
      <c r="J1243" s="272"/>
      <c r="K1243" s="275"/>
      <c r="L1243" s="276"/>
      <c r="M1243" s="276"/>
      <c r="N1243" s="276"/>
      <c r="O1243" s="276"/>
      <c r="P1243" s="276"/>
      <c r="Q1243" s="276"/>
      <c r="R1243" s="276"/>
      <c r="S1243" s="276"/>
      <c r="T1243" s="276"/>
      <c r="U1243" s="276"/>
      <c r="V1243" s="271"/>
      <c r="W1243" s="275"/>
      <c r="X1243" s="275"/>
      <c r="Y1243" s="275"/>
      <c r="Z1243" s="275"/>
      <c r="AA1243" s="275"/>
      <c r="AB1243" s="275"/>
      <c r="AC1243" s="275"/>
      <c r="AD1243" s="275"/>
      <c r="AG1243" s="98">
        <f t="shared" si="265"/>
        <v>0</v>
      </c>
      <c r="AH1243" s="99">
        <f t="shared" si="266"/>
        <v>0</v>
      </c>
      <c r="AI1243" s="99">
        <f t="shared" si="267"/>
        <v>0</v>
      </c>
      <c r="AJ1243" s="100">
        <f t="shared" si="268"/>
        <v>0</v>
      </c>
      <c r="AL1243" s="93">
        <f t="shared" si="269"/>
        <v>0</v>
      </c>
      <c r="AN1243" s="98">
        <f t="shared" si="270"/>
        <v>0</v>
      </c>
      <c r="AO1243" s="99">
        <f t="shared" si="271"/>
        <v>0</v>
      </c>
      <c r="AP1243" s="99">
        <f t="shared" si="272"/>
        <v>0</v>
      </c>
      <c r="AQ1243" s="100">
        <f t="shared" si="273"/>
        <v>0</v>
      </c>
    </row>
    <row r="1244" spans="1:43" ht="15.05" customHeight="1">
      <c r="A1244" s="187"/>
      <c r="B1244" s="141"/>
      <c r="C1244" s="167" t="s">
        <v>548</v>
      </c>
      <c r="D1244" s="443" t="str">
        <f t="shared" si="264"/>
        <v/>
      </c>
      <c r="E1244" s="444"/>
      <c r="F1244" s="445"/>
      <c r="G1244" s="272"/>
      <c r="H1244" s="272"/>
      <c r="I1244" s="272"/>
      <c r="J1244" s="272"/>
      <c r="K1244" s="275"/>
      <c r="L1244" s="276"/>
      <c r="M1244" s="276"/>
      <c r="N1244" s="276"/>
      <c r="O1244" s="276"/>
      <c r="P1244" s="276"/>
      <c r="Q1244" s="276"/>
      <c r="R1244" s="276"/>
      <c r="S1244" s="276"/>
      <c r="T1244" s="276"/>
      <c r="U1244" s="276"/>
      <c r="V1244" s="271"/>
      <c r="W1244" s="275"/>
      <c r="X1244" s="275"/>
      <c r="Y1244" s="275"/>
      <c r="Z1244" s="275"/>
      <c r="AA1244" s="275"/>
      <c r="AB1244" s="275"/>
      <c r="AC1244" s="275"/>
      <c r="AD1244" s="275"/>
      <c r="AG1244" s="98">
        <f t="shared" si="265"/>
        <v>0</v>
      </c>
      <c r="AH1244" s="99">
        <f t="shared" si="266"/>
        <v>0</v>
      </c>
      <c r="AI1244" s="99">
        <f t="shared" si="267"/>
        <v>0</v>
      </c>
      <c r="AJ1244" s="100">
        <f t="shared" si="268"/>
        <v>0</v>
      </c>
      <c r="AL1244" s="93">
        <f t="shared" si="269"/>
        <v>0</v>
      </c>
      <c r="AN1244" s="98">
        <f t="shared" si="270"/>
        <v>0</v>
      </c>
      <c r="AO1244" s="99">
        <f t="shared" si="271"/>
        <v>0</v>
      </c>
      <c r="AP1244" s="99">
        <f t="shared" si="272"/>
        <v>0</v>
      </c>
      <c r="AQ1244" s="100">
        <f t="shared" si="273"/>
        <v>0</v>
      </c>
    </row>
    <row r="1245" spans="1:43" ht="15.05" customHeight="1">
      <c r="A1245" s="187"/>
      <c r="B1245" s="141"/>
      <c r="C1245" s="167" t="s">
        <v>549</v>
      </c>
      <c r="D1245" s="443" t="str">
        <f t="shared" si="264"/>
        <v/>
      </c>
      <c r="E1245" s="444"/>
      <c r="F1245" s="445"/>
      <c r="G1245" s="272"/>
      <c r="H1245" s="272"/>
      <c r="I1245" s="272"/>
      <c r="J1245" s="272"/>
      <c r="K1245" s="275"/>
      <c r="L1245" s="276"/>
      <c r="M1245" s="276"/>
      <c r="N1245" s="276"/>
      <c r="O1245" s="276"/>
      <c r="P1245" s="276"/>
      <c r="Q1245" s="276"/>
      <c r="R1245" s="276"/>
      <c r="S1245" s="276"/>
      <c r="T1245" s="276"/>
      <c r="U1245" s="276"/>
      <c r="V1245" s="271"/>
      <c r="W1245" s="275"/>
      <c r="X1245" s="275"/>
      <c r="Y1245" s="275"/>
      <c r="Z1245" s="275"/>
      <c r="AA1245" s="275"/>
      <c r="AB1245" s="275"/>
      <c r="AC1245" s="275"/>
      <c r="AD1245" s="275"/>
      <c r="AG1245" s="98">
        <f t="shared" si="265"/>
        <v>0</v>
      </c>
      <c r="AH1245" s="99">
        <f t="shared" si="266"/>
        <v>0</v>
      </c>
      <c r="AI1245" s="99">
        <f t="shared" si="267"/>
        <v>0</v>
      </c>
      <c r="AJ1245" s="100">
        <f t="shared" si="268"/>
        <v>0</v>
      </c>
      <c r="AL1245" s="93">
        <f t="shared" si="269"/>
        <v>0</v>
      </c>
      <c r="AN1245" s="98">
        <f t="shared" si="270"/>
        <v>0</v>
      </c>
      <c r="AO1245" s="99">
        <f t="shared" si="271"/>
        <v>0</v>
      </c>
      <c r="AP1245" s="99">
        <f t="shared" si="272"/>
        <v>0</v>
      </c>
      <c r="AQ1245" s="100">
        <f t="shared" si="273"/>
        <v>0</v>
      </c>
    </row>
    <row r="1246" spans="1:43" ht="15.05" customHeight="1">
      <c r="A1246" s="187"/>
      <c r="B1246" s="141"/>
      <c r="C1246" s="167" t="s">
        <v>550</v>
      </c>
      <c r="D1246" s="443" t="str">
        <f t="shared" si="264"/>
        <v/>
      </c>
      <c r="E1246" s="444"/>
      <c r="F1246" s="445"/>
      <c r="G1246" s="272"/>
      <c r="H1246" s="272"/>
      <c r="I1246" s="272"/>
      <c r="J1246" s="272"/>
      <c r="K1246" s="275"/>
      <c r="L1246" s="276"/>
      <c r="M1246" s="276"/>
      <c r="N1246" s="276"/>
      <c r="O1246" s="276"/>
      <c r="P1246" s="276"/>
      <c r="Q1246" s="276"/>
      <c r="R1246" s="276"/>
      <c r="S1246" s="276"/>
      <c r="T1246" s="276"/>
      <c r="U1246" s="276"/>
      <c r="V1246" s="271"/>
      <c r="W1246" s="275"/>
      <c r="X1246" s="275"/>
      <c r="Y1246" s="275"/>
      <c r="Z1246" s="275"/>
      <c r="AA1246" s="275"/>
      <c r="AB1246" s="275"/>
      <c r="AC1246" s="275"/>
      <c r="AD1246" s="275"/>
      <c r="AG1246" s="98">
        <f t="shared" si="265"/>
        <v>0</v>
      </c>
      <c r="AH1246" s="99">
        <f t="shared" si="266"/>
        <v>0</v>
      </c>
      <c r="AI1246" s="99">
        <f t="shared" si="267"/>
        <v>0</v>
      </c>
      <c r="AJ1246" s="100">
        <f t="shared" si="268"/>
        <v>0</v>
      </c>
      <c r="AL1246" s="93">
        <f t="shared" si="269"/>
        <v>0</v>
      </c>
      <c r="AN1246" s="98">
        <f t="shared" si="270"/>
        <v>0</v>
      </c>
      <c r="AO1246" s="99">
        <f t="shared" si="271"/>
        <v>0</v>
      </c>
      <c r="AP1246" s="99">
        <f t="shared" si="272"/>
        <v>0</v>
      </c>
      <c r="AQ1246" s="100">
        <f t="shared" si="273"/>
        <v>0</v>
      </c>
    </row>
    <row r="1247" spans="1:43" ht="15.05" customHeight="1">
      <c r="A1247" s="187"/>
      <c r="B1247" s="141"/>
      <c r="C1247" s="167" t="s">
        <v>551</v>
      </c>
      <c r="D1247" s="443" t="str">
        <f t="shared" si="264"/>
        <v/>
      </c>
      <c r="E1247" s="444"/>
      <c r="F1247" s="445"/>
      <c r="G1247" s="272"/>
      <c r="H1247" s="272"/>
      <c r="I1247" s="272"/>
      <c r="J1247" s="272"/>
      <c r="K1247" s="275"/>
      <c r="L1247" s="276"/>
      <c r="M1247" s="276"/>
      <c r="N1247" s="276"/>
      <c r="O1247" s="276"/>
      <c r="P1247" s="276"/>
      <c r="Q1247" s="276"/>
      <c r="R1247" s="276"/>
      <c r="S1247" s="276"/>
      <c r="T1247" s="276"/>
      <c r="U1247" s="276"/>
      <c r="V1247" s="271"/>
      <c r="W1247" s="275"/>
      <c r="X1247" s="275"/>
      <c r="Y1247" s="275"/>
      <c r="Z1247" s="275"/>
      <c r="AA1247" s="275"/>
      <c r="AB1247" s="275"/>
      <c r="AC1247" s="275"/>
      <c r="AD1247" s="275"/>
      <c r="AG1247" s="98">
        <f t="shared" si="265"/>
        <v>0</v>
      </c>
      <c r="AH1247" s="99">
        <f t="shared" si="266"/>
        <v>0</v>
      </c>
      <c r="AI1247" s="99">
        <f t="shared" si="267"/>
        <v>0</v>
      </c>
      <c r="AJ1247" s="100">
        <f t="shared" si="268"/>
        <v>0</v>
      </c>
      <c r="AL1247" s="93">
        <f t="shared" si="269"/>
        <v>0</v>
      </c>
      <c r="AN1247" s="98">
        <f t="shared" si="270"/>
        <v>0</v>
      </c>
      <c r="AO1247" s="99">
        <f t="shared" si="271"/>
        <v>0</v>
      </c>
      <c r="AP1247" s="99">
        <f t="shared" si="272"/>
        <v>0</v>
      </c>
      <c r="AQ1247" s="100">
        <f t="shared" si="273"/>
        <v>0</v>
      </c>
    </row>
    <row r="1248" spans="1:43" ht="15.05" customHeight="1">
      <c r="A1248" s="187"/>
      <c r="B1248" s="141"/>
      <c r="C1248" s="167" t="s">
        <v>552</v>
      </c>
      <c r="D1248" s="443" t="str">
        <f t="shared" si="264"/>
        <v/>
      </c>
      <c r="E1248" s="444"/>
      <c r="F1248" s="445"/>
      <c r="G1248" s="272"/>
      <c r="H1248" s="272"/>
      <c r="I1248" s="272"/>
      <c r="J1248" s="272"/>
      <c r="K1248" s="275"/>
      <c r="L1248" s="276"/>
      <c r="M1248" s="276"/>
      <c r="N1248" s="276"/>
      <c r="O1248" s="276"/>
      <c r="P1248" s="276"/>
      <c r="Q1248" s="276"/>
      <c r="R1248" s="276"/>
      <c r="S1248" s="276"/>
      <c r="T1248" s="276"/>
      <c r="U1248" s="276"/>
      <c r="V1248" s="271"/>
      <c r="W1248" s="275"/>
      <c r="X1248" s="275"/>
      <c r="Y1248" s="275"/>
      <c r="Z1248" s="275"/>
      <c r="AA1248" s="275"/>
      <c r="AB1248" s="275"/>
      <c r="AC1248" s="275"/>
      <c r="AD1248" s="275"/>
      <c r="AG1248" s="98">
        <f t="shared" si="265"/>
        <v>0</v>
      </c>
      <c r="AH1248" s="99">
        <f t="shared" si="266"/>
        <v>0</v>
      </c>
      <c r="AI1248" s="99">
        <f t="shared" si="267"/>
        <v>0</v>
      </c>
      <c r="AJ1248" s="100">
        <f t="shared" si="268"/>
        <v>0</v>
      </c>
      <c r="AL1248" s="93">
        <f t="shared" si="269"/>
        <v>0</v>
      </c>
      <c r="AN1248" s="98">
        <f t="shared" si="270"/>
        <v>0</v>
      </c>
      <c r="AO1248" s="99">
        <f t="shared" si="271"/>
        <v>0</v>
      </c>
      <c r="AP1248" s="99">
        <f t="shared" si="272"/>
        <v>0</v>
      </c>
      <c r="AQ1248" s="100">
        <f t="shared" si="273"/>
        <v>0</v>
      </c>
    </row>
    <row r="1249" spans="1:43" ht="15.05" customHeight="1">
      <c r="A1249" s="187"/>
      <c r="B1249" s="141"/>
      <c r="C1249" s="167" t="s">
        <v>553</v>
      </c>
      <c r="D1249" s="443" t="str">
        <f t="shared" si="264"/>
        <v/>
      </c>
      <c r="E1249" s="444"/>
      <c r="F1249" s="445"/>
      <c r="G1249" s="272"/>
      <c r="H1249" s="272"/>
      <c r="I1249" s="272"/>
      <c r="J1249" s="272"/>
      <c r="K1249" s="275"/>
      <c r="L1249" s="276"/>
      <c r="M1249" s="276"/>
      <c r="N1249" s="276"/>
      <c r="O1249" s="276"/>
      <c r="P1249" s="276"/>
      <c r="Q1249" s="276"/>
      <c r="R1249" s="276"/>
      <c r="S1249" s="276"/>
      <c r="T1249" s="276"/>
      <c r="U1249" s="276"/>
      <c r="V1249" s="271"/>
      <c r="W1249" s="275"/>
      <c r="X1249" s="275"/>
      <c r="Y1249" s="275"/>
      <c r="Z1249" s="275"/>
      <c r="AA1249" s="275"/>
      <c r="AB1249" s="275"/>
      <c r="AC1249" s="275"/>
      <c r="AD1249" s="275"/>
      <c r="AG1249" s="98">
        <f t="shared" si="265"/>
        <v>0</v>
      </c>
      <c r="AH1249" s="99">
        <f t="shared" si="266"/>
        <v>0</v>
      </c>
      <c r="AI1249" s="99">
        <f t="shared" si="267"/>
        <v>0</v>
      </c>
      <c r="AJ1249" s="100">
        <f t="shared" si="268"/>
        <v>0</v>
      </c>
      <c r="AL1249" s="93">
        <f t="shared" si="269"/>
        <v>0</v>
      </c>
      <c r="AN1249" s="98">
        <f t="shared" si="270"/>
        <v>0</v>
      </c>
      <c r="AO1249" s="99">
        <f t="shared" si="271"/>
        <v>0</v>
      </c>
      <c r="AP1249" s="99">
        <f t="shared" si="272"/>
        <v>0</v>
      </c>
      <c r="AQ1249" s="100">
        <f t="shared" si="273"/>
        <v>0</v>
      </c>
    </row>
    <row r="1250" spans="1:43" ht="15.05" customHeight="1">
      <c r="A1250" s="187"/>
      <c r="B1250" s="141"/>
      <c r="C1250" s="167" t="s">
        <v>554</v>
      </c>
      <c r="D1250" s="443" t="str">
        <f t="shared" si="264"/>
        <v/>
      </c>
      <c r="E1250" s="444"/>
      <c r="F1250" s="445"/>
      <c r="G1250" s="272"/>
      <c r="H1250" s="272"/>
      <c r="I1250" s="272"/>
      <c r="J1250" s="272"/>
      <c r="K1250" s="275"/>
      <c r="L1250" s="276"/>
      <c r="M1250" s="276"/>
      <c r="N1250" s="276"/>
      <c r="O1250" s="276"/>
      <c r="P1250" s="276"/>
      <c r="Q1250" s="276"/>
      <c r="R1250" s="276"/>
      <c r="S1250" s="276"/>
      <c r="T1250" s="276"/>
      <c r="U1250" s="276"/>
      <c r="V1250" s="271"/>
      <c r="W1250" s="275"/>
      <c r="X1250" s="275"/>
      <c r="Y1250" s="275"/>
      <c r="Z1250" s="275"/>
      <c r="AA1250" s="275"/>
      <c r="AB1250" s="275"/>
      <c r="AC1250" s="275"/>
      <c r="AD1250" s="275"/>
      <c r="AG1250" s="98">
        <f t="shared" si="265"/>
        <v>0</v>
      </c>
      <c r="AH1250" s="99">
        <f t="shared" si="266"/>
        <v>0</v>
      </c>
      <c r="AI1250" s="99">
        <f t="shared" si="267"/>
        <v>0</v>
      </c>
      <c r="AJ1250" s="100">
        <f t="shared" si="268"/>
        <v>0</v>
      </c>
      <c r="AL1250" s="93">
        <f t="shared" si="269"/>
        <v>0</v>
      </c>
      <c r="AN1250" s="98">
        <f t="shared" si="270"/>
        <v>0</v>
      </c>
      <c r="AO1250" s="99">
        <f t="shared" si="271"/>
        <v>0</v>
      </c>
      <c r="AP1250" s="99">
        <f t="shared" si="272"/>
        <v>0</v>
      </c>
      <c r="AQ1250" s="100">
        <f t="shared" si="273"/>
        <v>0</v>
      </c>
    </row>
    <row r="1251" spans="1:43" ht="15.05" customHeight="1">
      <c r="A1251" s="187"/>
      <c r="B1251" s="141"/>
      <c r="C1251" s="167" t="s">
        <v>555</v>
      </c>
      <c r="D1251" s="443" t="str">
        <f t="shared" si="264"/>
        <v/>
      </c>
      <c r="E1251" s="444"/>
      <c r="F1251" s="445"/>
      <c r="G1251" s="272"/>
      <c r="H1251" s="272"/>
      <c r="I1251" s="272"/>
      <c r="J1251" s="272"/>
      <c r="K1251" s="275"/>
      <c r="L1251" s="276"/>
      <c r="M1251" s="276"/>
      <c r="N1251" s="276"/>
      <c r="O1251" s="276"/>
      <c r="P1251" s="276"/>
      <c r="Q1251" s="276"/>
      <c r="R1251" s="276"/>
      <c r="S1251" s="276"/>
      <c r="T1251" s="276"/>
      <c r="U1251" s="276"/>
      <c r="V1251" s="271"/>
      <c r="W1251" s="275"/>
      <c r="X1251" s="275"/>
      <c r="Y1251" s="275"/>
      <c r="Z1251" s="275"/>
      <c r="AA1251" s="275"/>
      <c r="AB1251" s="275"/>
      <c r="AC1251" s="275"/>
      <c r="AD1251" s="275"/>
      <c r="AG1251" s="98">
        <f t="shared" si="265"/>
        <v>0</v>
      </c>
      <c r="AH1251" s="99">
        <f t="shared" si="266"/>
        <v>0</v>
      </c>
      <c r="AI1251" s="99">
        <f t="shared" si="267"/>
        <v>0</v>
      </c>
      <c r="AJ1251" s="100">
        <f t="shared" si="268"/>
        <v>0</v>
      </c>
      <c r="AL1251" s="93">
        <f t="shared" si="269"/>
        <v>0</v>
      </c>
      <c r="AN1251" s="98">
        <f t="shared" si="270"/>
        <v>0</v>
      </c>
      <c r="AO1251" s="99">
        <f t="shared" si="271"/>
        <v>0</v>
      </c>
      <c r="AP1251" s="99">
        <f t="shared" si="272"/>
        <v>0</v>
      </c>
      <c r="AQ1251" s="100">
        <f t="shared" si="273"/>
        <v>0</v>
      </c>
    </row>
    <row r="1252" spans="1:43" ht="15.05" customHeight="1">
      <c r="A1252" s="187"/>
      <c r="B1252" s="141"/>
      <c r="C1252" s="167" t="s">
        <v>556</v>
      </c>
      <c r="D1252" s="443" t="str">
        <f t="shared" si="264"/>
        <v/>
      </c>
      <c r="E1252" s="444"/>
      <c r="F1252" s="445"/>
      <c r="G1252" s="272"/>
      <c r="H1252" s="272"/>
      <c r="I1252" s="272"/>
      <c r="J1252" s="272"/>
      <c r="K1252" s="275"/>
      <c r="L1252" s="276"/>
      <c r="M1252" s="276"/>
      <c r="N1252" s="276"/>
      <c r="O1252" s="276"/>
      <c r="P1252" s="276"/>
      <c r="Q1252" s="276"/>
      <c r="R1252" s="276"/>
      <c r="S1252" s="276"/>
      <c r="T1252" s="276"/>
      <c r="U1252" s="276"/>
      <c r="V1252" s="271"/>
      <c r="W1252" s="275"/>
      <c r="X1252" s="275"/>
      <c r="Y1252" s="275"/>
      <c r="Z1252" s="275"/>
      <c r="AA1252" s="275"/>
      <c r="AB1252" s="275"/>
      <c r="AC1252" s="275"/>
      <c r="AD1252" s="275"/>
      <c r="AG1252" s="98">
        <f t="shared" si="265"/>
        <v>0</v>
      </c>
      <c r="AH1252" s="99">
        <f t="shared" si="266"/>
        <v>0</v>
      </c>
      <c r="AI1252" s="99">
        <f t="shared" si="267"/>
        <v>0</v>
      </c>
      <c r="AJ1252" s="100">
        <f t="shared" si="268"/>
        <v>0</v>
      </c>
      <c r="AL1252" s="93">
        <f t="shared" si="269"/>
        <v>0</v>
      </c>
      <c r="AN1252" s="98">
        <f t="shared" si="270"/>
        <v>0</v>
      </c>
      <c r="AO1252" s="99">
        <f t="shared" si="271"/>
        <v>0</v>
      </c>
      <c r="AP1252" s="99">
        <f t="shared" si="272"/>
        <v>0</v>
      </c>
      <c r="AQ1252" s="100">
        <f t="shared" si="273"/>
        <v>0</v>
      </c>
    </row>
    <row r="1253" spans="1:43" ht="15.05" customHeight="1">
      <c r="A1253" s="187"/>
      <c r="B1253" s="141"/>
      <c r="C1253" s="141"/>
      <c r="D1253" s="141"/>
      <c r="E1253" s="141"/>
      <c r="F1253" s="21" t="s">
        <v>109</v>
      </c>
      <c r="G1253" s="261">
        <f>IF(AND(SUM(G1193:G1252)=0,COUNTIF(G1193:G1252,"NS")&gt;0),"NS",
IF(AND(SUM(G1193:G1252)=0,COUNTIF(G1193:G1252,0)&gt;0),0,
IF(AND(SUM(G1193:G1252)=0,COUNTIF(G1193:G1252,"NA")&gt;0),"NA",
SUM(G1193:G1252))))</f>
        <v>0</v>
      </c>
      <c r="H1253" s="261">
        <f t="shared" ref="H1253:AD1253" si="287">IF(AND(SUM(H1193:H1252)=0,COUNTIF(H1193:H1252,"NS")&gt;0),"NS",
IF(AND(SUM(H1193:H1252)=0,COUNTIF(H1193:H1252,0)&gt;0),0,
IF(AND(SUM(H1193:H1252)=0,COUNTIF(H1193:H1252,"NA")&gt;0),"NA",
SUM(H1193:H1252))))</f>
        <v>0</v>
      </c>
      <c r="I1253" s="261">
        <f t="shared" si="287"/>
        <v>0</v>
      </c>
      <c r="J1253" s="261">
        <f t="shared" si="287"/>
        <v>0</v>
      </c>
      <c r="K1253" s="261">
        <f t="shared" si="287"/>
        <v>0</v>
      </c>
      <c r="L1253" s="261">
        <f t="shared" si="287"/>
        <v>0</v>
      </c>
      <c r="M1253" s="261">
        <f t="shared" si="287"/>
        <v>0</v>
      </c>
      <c r="N1253" s="261">
        <f t="shared" si="287"/>
        <v>0</v>
      </c>
      <c r="O1253" s="261">
        <f t="shared" si="287"/>
        <v>0</v>
      </c>
      <c r="P1253" s="261">
        <f t="shared" si="287"/>
        <v>0</v>
      </c>
      <c r="Q1253" s="261">
        <f t="shared" si="287"/>
        <v>0</v>
      </c>
      <c r="R1253" s="261">
        <f t="shared" si="287"/>
        <v>0</v>
      </c>
      <c r="S1253" s="261">
        <f t="shared" si="287"/>
        <v>0</v>
      </c>
      <c r="T1253" s="261">
        <f t="shared" si="287"/>
        <v>0</v>
      </c>
      <c r="U1253" s="261">
        <f t="shared" si="287"/>
        <v>0</v>
      </c>
      <c r="V1253" s="261">
        <f t="shared" si="287"/>
        <v>0</v>
      </c>
      <c r="W1253" s="261">
        <f t="shared" si="287"/>
        <v>0</v>
      </c>
      <c r="X1253" s="261">
        <f t="shared" si="287"/>
        <v>0</v>
      </c>
      <c r="Y1253" s="261">
        <f t="shared" si="287"/>
        <v>0</v>
      </c>
      <c r="Z1253" s="261">
        <f t="shared" si="287"/>
        <v>0</v>
      </c>
      <c r="AA1253" s="261">
        <f t="shared" si="287"/>
        <v>0</v>
      </c>
      <c r="AB1253" s="261">
        <f t="shared" si="287"/>
        <v>0</v>
      </c>
      <c r="AC1253" s="261">
        <f t="shared" si="287"/>
        <v>0</v>
      </c>
      <c r="AD1253" s="261">
        <f t="shared" si="287"/>
        <v>0</v>
      </c>
      <c r="AJ1253" s="202">
        <f>SUM(AJ1193:AJ1252)</f>
        <v>0</v>
      </c>
      <c r="AL1253" s="111">
        <f>SUM(AL1193:AL1252)</f>
        <v>0</v>
      </c>
      <c r="AQ1253" s="202">
        <f>SUM(AQ1193:AQ1252)</f>
        <v>0</v>
      </c>
    </row>
    <row r="1254" spans="1:43" ht="15.05" customHeight="1">
      <c r="A1254" s="187"/>
      <c r="B1254" s="141"/>
      <c r="C1254" s="141"/>
      <c r="D1254" s="141"/>
      <c r="E1254" s="141"/>
      <c r="F1254" s="141"/>
      <c r="G1254" s="141"/>
      <c r="H1254" s="141"/>
      <c r="I1254" s="141"/>
      <c r="J1254" s="141"/>
      <c r="K1254" s="141"/>
      <c r="L1254" s="141"/>
      <c r="M1254" s="141"/>
      <c r="N1254" s="141"/>
      <c r="O1254" s="141"/>
      <c r="P1254" s="141"/>
      <c r="Q1254" s="141"/>
      <c r="R1254" s="141"/>
      <c r="S1254" s="141"/>
      <c r="T1254" s="141"/>
      <c r="U1254" s="141"/>
      <c r="V1254" s="141"/>
      <c r="W1254" s="141"/>
      <c r="X1254" s="141"/>
      <c r="Y1254" s="141"/>
      <c r="Z1254" s="141"/>
      <c r="AA1254" s="141"/>
      <c r="AB1254" s="141"/>
      <c r="AC1254" s="141"/>
      <c r="AD1254" s="141"/>
      <c r="AJ1254" s="129">
        <f>SUM(AJ1253,AQ1253)</f>
        <v>0</v>
      </c>
    </row>
    <row r="1255" spans="1:43" ht="24.05" customHeight="1">
      <c r="A1255" s="187"/>
      <c r="B1255" s="141"/>
      <c r="C1255" s="422" t="s">
        <v>187</v>
      </c>
      <c r="D1255" s="422"/>
      <c r="E1255" s="422"/>
      <c r="F1255" s="422"/>
      <c r="G1255" s="422"/>
      <c r="H1255" s="422"/>
      <c r="I1255" s="422"/>
      <c r="J1255" s="422"/>
      <c r="K1255" s="422"/>
      <c r="L1255" s="422"/>
      <c r="M1255" s="422"/>
      <c r="N1255" s="422"/>
      <c r="O1255" s="422"/>
      <c r="P1255" s="422"/>
      <c r="Q1255" s="422"/>
      <c r="R1255" s="422"/>
      <c r="S1255" s="422"/>
      <c r="T1255" s="422"/>
      <c r="U1255" s="422"/>
      <c r="V1255" s="422"/>
      <c r="W1255" s="422"/>
      <c r="X1255" s="422"/>
      <c r="Y1255" s="422"/>
      <c r="Z1255" s="422"/>
      <c r="AA1255" s="422"/>
      <c r="AB1255" s="422"/>
      <c r="AC1255" s="422"/>
      <c r="AD1255" s="422"/>
    </row>
    <row r="1256" spans="1:43" ht="60.05" customHeight="1">
      <c r="A1256" s="187"/>
      <c r="B1256" s="141"/>
      <c r="C1256" s="446"/>
      <c r="D1256" s="447"/>
      <c r="E1256" s="447"/>
      <c r="F1256" s="447"/>
      <c r="G1256" s="447"/>
      <c r="H1256" s="447"/>
      <c r="I1256" s="447"/>
      <c r="J1256" s="447"/>
      <c r="K1256" s="447"/>
      <c r="L1256" s="447"/>
      <c r="M1256" s="447"/>
      <c r="N1256" s="447"/>
      <c r="O1256" s="447"/>
      <c r="P1256" s="447"/>
      <c r="Q1256" s="447"/>
      <c r="R1256" s="447"/>
      <c r="S1256" s="447"/>
      <c r="T1256" s="447"/>
      <c r="U1256" s="447"/>
      <c r="V1256" s="447"/>
      <c r="W1256" s="447"/>
      <c r="X1256" s="447"/>
      <c r="Y1256" s="447"/>
      <c r="Z1256" s="447"/>
      <c r="AA1256" s="447"/>
      <c r="AB1256" s="447"/>
      <c r="AC1256" s="447"/>
      <c r="AD1256" s="448"/>
    </row>
    <row r="1257" spans="1:43" ht="15.05" customHeight="1">
      <c r="A1257" s="187"/>
      <c r="B1257" s="141"/>
      <c r="C1257" s="141"/>
      <c r="D1257" s="141"/>
      <c r="E1257" s="141"/>
      <c r="F1257" s="141"/>
      <c r="G1257" s="141"/>
      <c r="H1257" s="141"/>
      <c r="I1257" s="141"/>
      <c r="J1257" s="141"/>
      <c r="K1257" s="141"/>
      <c r="L1257" s="141"/>
      <c r="M1257" s="141"/>
      <c r="N1257" s="141"/>
      <c r="O1257" s="141"/>
      <c r="P1257" s="141"/>
      <c r="Q1257" s="141"/>
      <c r="R1257" s="141"/>
      <c r="S1257" s="141"/>
      <c r="T1257" s="141"/>
      <c r="U1257" s="141"/>
      <c r="V1257" s="141"/>
      <c r="W1257" s="141"/>
      <c r="X1257" s="141"/>
      <c r="Y1257" s="141"/>
      <c r="Z1257" s="141"/>
      <c r="AA1257" s="141"/>
      <c r="AB1257" s="141"/>
      <c r="AC1257" s="141"/>
      <c r="AD1257" s="141"/>
    </row>
    <row r="1258" spans="1:43" ht="15.05" customHeight="1">
      <c r="A1258" s="187"/>
      <c r="B1258" s="366" t="str">
        <f>IF(AJ1254=0,"","Error: verificar sumas por fila.")</f>
        <v/>
      </c>
      <c r="C1258" s="366"/>
      <c r="D1258" s="366"/>
      <c r="E1258" s="366"/>
      <c r="F1258" s="366"/>
      <c r="G1258" s="366"/>
      <c r="H1258" s="366"/>
      <c r="I1258" s="366"/>
      <c r="J1258" s="366"/>
      <c r="K1258" s="366"/>
      <c r="L1258" s="366"/>
      <c r="M1258" s="366"/>
      <c r="N1258" s="366"/>
      <c r="O1258" s="366"/>
      <c r="P1258" s="366"/>
      <c r="Q1258" s="366"/>
      <c r="R1258" s="366"/>
      <c r="S1258" s="366"/>
      <c r="T1258" s="366"/>
      <c r="U1258" s="366"/>
      <c r="V1258" s="366"/>
      <c r="W1258" s="366"/>
      <c r="X1258" s="366"/>
      <c r="Y1258" s="366"/>
      <c r="Z1258" s="366"/>
      <c r="AA1258" s="366"/>
      <c r="AB1258" s="366"/>
      <c r="AC1258" s="366"/>
      <c r="AD1258" s="366"/>
    </row>
    <row r="1259" spans="1:43" ht="15.05" customHeight="1">
      <c r="A1259" s="187"/>
      <c r="B1259" s="366" t="str">
        <f>IF(BR1197=0,"","Error: verificar la consistencia con la pregunta 31.")</f>
        <v/>
      </c>
      <c r="C1259" s="366"/>
      <c r="D1259" s="366"/>
      <c r="E1259" s="366"/>
      <c r="F1259" s="366"/>
      <c r="G1259" s="366"/>
      <c r="H1259" s="366"/>
      <c r="I1259" s="366"/>
      <c r="J1259" s="366"/>
      <c r="K1259" s="366"/>
      <c r="L1259" s="366"/>
      <c r="M1259" s="366"/>
      <c r="N1259" s="366"/>
      <c r="O1259" s="366"/>
      <c r="P1259" s="366"/>
      <c r="Q1259" s="366"/>
      <c r="R1259" s="366"/>
      <c r="S1259" s="366"/>
      <c r="T1259" s="366"/>
      <c r="U1259" s="366"/>
      <c r="V1259" s="366"/>
      <c r="W1259" s="366"/>
      <c r="X1259" s="366"/>
      <c r="Y1259" s="366"/>
      <c r="Z1259" s="366"/>
      <c r="AA1259" s="366"/>
      <c r="AB1259" s="366"/>
      <c r="AC1259" s="366"/>
      <c r="AD1259" s="366"/>
    </row>
    <row r="1260" spans="1:43" ht="15.05" customHeight="1">
      <c r="A1260" s="187"/>
      <c r="B1260" s="366" t="str">
        <f>IF(BR1200=0,"","Error: verificar la consistencia de los NA con la pregunta 31.")</f>
        <v/>
      </c>
      <c r="C1260" s="366"/>
      <c r="D1260" s="366"/>
      <c r="E1260" s="366"/>
      <c r="F1260" s="366"/>
      <c r="G1260" s="366"/>
      <c r="H1260" s="366"/>
      <c r="I1260" s="366"/>
      <c r="J1260" s="366"/>
      <c r="K1260" s="366"/>
      <c r="L1260" s="366"/>
      <c r="M1260" s="366"/>
      <c r="N1260" s="366"/>
      <c r="O1260" s="366"/>
      <c r="P1260" s="366"/>
      <c r="Q1260" s="366"/>
      <c r="R1260" s="366"/>
      <c r="S1260" s="366"/>
      <c r="T1260" s="366"/>
      <c r="U1260" s="366"/>
      <c r="V1260" s="366"/>
      <c r="W1260" s="366"/>
      <c r="X1260" s="366"/>
      <c r="Y1260" s="366"/>
      <c r="Z1260" s="366"/>
      <c r="AA1260" s="366"/>
      <c r="AB1260" s="366"/>
      <c r="AC1260" s="366"/>
      <c r="AD1260" s="366"/>
    </row>
    <row r="1261" spans="1:43" ht="15.05" customHeight="1">
      <c r="A1261" s="187"/>
      <c r="B1261" s="367" t="str">
        <f>IF(AL1253=0,"","Error: debe completar toda la información requerida.")</f>
        <v/>
      </c>
      <c r="C1261" s="367"/>
      <c r="D1261" s="367"/>
      <c r="E1261" s="367"/>
      <c r="F1261" s="367"/>
      <c r="G1261" s="367"/>
      <c r="H1261" s="367"/>
      <c r="I1261" s="367"/>
      <c r="J1261" s="367"/>
      <c r="K1261" s="367"/>
      <c r="L1261" s="367"/>
      <c r="M1261" s="367"/>
      <c r="N1261" s="367"/>
      <c r="O1261" s="367"/>
      <c r="P1261" s="367"/>
      <c r="Q1261" s="367"/>
      <c r="R1261" s="367"/>
      <c r="S1261" s="367"/>
      <c r="T1261" s="367"/>
      <c r="U1261" s="367"/>
      <c r="V1261" s="367"/>
      <c r="W1261" s="367"/>
      <c r="X1261" s="367"/>
      <c r="Y1261" s="367"/>
      <c r="Z1261" s="367"/>
      <c r="AA1261" s="367"/>
      <c r="AB1261" s="367"/>
      <c r="AC1261" s="367"/>
      <c r="AD1261" s="367"/>
    </row>
    <row r="1262" spans="1:43" ht="15.05" customHeight="1">
      <c r="A1262" s="187"/>
      <c r="B1262" s="141"/>
      <c r="C1262" s="141"/>
      <c r="D1262" s="141"/>
      <c r="E1262" s="141"/>
      <c r="F1262" s="141"/>
      <c r="G1262" s="141"/>
      <c r="H1262" s="141"/>
      <c r="I1262" s="141"/>
      <c r="J1262" s="141"/>
      <c r="K1262" s="141"/>
      <c r="L1262" s="141"/>
      <c r="M1262" s="141"/>
      <c r="N1262" s="141"/>
      <c r="O1262" s="141"/>
      <c r="P1262" s="141"/>
      <c r="Q1262" s="141"/>
      <c r="R1262" s="141"/>
      <c r="S1262" s="141"/>
      <c r="T1262" s="141"/>
      <c r="U1262" s="141"/>
      <c r="V1262" s="141"/>
      <c r="W1262" s="141"/>
      <c r="X1262" s="141"/>
      <c r="Y1262" s="141"/>
      <c r="Z1262" s="141"/>
      <c r="AA1262" s="141"/>
      <c r="AB1262" s="141"/>
      <c r="AC1262" s="141"/>
      <c r="AD1262" s="141"/>
    </row>
    <row r="1263" spans="1:43" ht="24.05" customHeight="1">
      <c r="A1263" s="186" t="s">
        <v>585</v>
      </c>
      <c r="B1263" s="420" t="s">
        <v>869</v>
      </c>
      <c r="C1263" s="420"/>
      <c r="D1263" s="420"/>
      <c r="E1263" s="420"/>
      <c r="F1263" s="420"/>
      <c r="G1263" s="420"/>
      <c r="H1263" s="420"/>
      <c r="I1263" s="420"/>
      <c r="J1263" s="420"/>
      <c r="K1263" s="420"/>
      <c r="L1263" s="420"/>
      <c r="M1263" s="420"/>
      <c r="N1263" s="420"/>
      <c r="O1263" s="420"/>
      <c r="P1263" s="420"/>
      <c r="Q1263" s="420"/>
      <c r="R1263" s="420"/>
      <c r="S1263" s="420"/>
      <c r="T1263" s="420"/>
      <c r="U1263" s="420"/>
      <c r="V1263" s="420"/>
      <c r="W1263" s="420"/>
      <c r="X1263" s="420"/>
      <c r="Y1263" s="420"/>
      <c r="Z1263" s="420"/>
      <c r="AA1263" s="420"/>
      <c r="AB1263" s="420"/>
      <c r="AC1263" s="420"/>
      <c r="AD1263" s="420"/>
    </row>
    <row r="1264" spans="1:43" ht="47.95" customHeight="1">
      <c r="A1264" s="187"/>
      <c r="B1264" s="141"/>
      <c r="C1264" s="422" t="s">
        <v>868</v>
      </c>
      <c r="D1264" s="421"/>
      <c r="E1264" s="421"/>
      <c r="F1264" s="421"/>
      <c r="G1264" s="421"/>
      <c r="H1264" s="421"/>
      <c r="I1264" s="421"/>
      <c r="J1264" s="421"/>
      <c r="K1264" s="421"/>
      <c r="L1264" s="421"/>
      <c r="M1264" s="421"/>
      <c r="N1264" s="421"/>
      <c r="O1264" s="421"/>
      <c r="P1264" s="421"/>
      <c r="Q1264" s="421"/>
      <c r="R1264" s="421"/>
      <c r="S1264" s="421"/>
      <c r="T1264" s="421"/>
      <c r="U1264" s="421"/>
      <c r="V1264" s="421"/>
      <c r="W1264" s="421"/>
      <c r="X1264" s="421"/>
      <c r="Y1264" s="421"/>
      <c r="Z1264" s="421"/>
      <c r="AA1264" s="421"/>
      <c r="AB1264" s="421"/>
      <c r="AC1264" s="421"/>
      <c r="AD1264" s="421"/>
    </row>
    <row r="1265" spans="1:48" ht="60.05" customHeight="1">
      <c r="A1265" s="187"/>
      <c r="B1265" s="141"/>
      <c r="C1265" s="422" t="s">
        <v>870</v>
      </c>
      <c r="D1265" s="421"/>
      <c r="E1265" s="421"/>
      <c r="F1265" s="421"/>
      <c r="G1265" s="421"/>
      <c r="H1265" s="421"/>
      <c r="I1265" s="421"/>
      <c r="J1265" s="421"/>
      <c r="K1265" s="421"/>
      <c r="L1265" s="421"/>
      <c r="M1265" s="421"/>
      <c r="N1265" s="421"/>
      <c r="O1265" s="421"/>
      <c r="P1265" s="421"/>
      <c r="Q1265" s="421"/>
      <c r="R1265" s="421"/>
      <c r="S1265" s="421"/>
      <c r="T1265" s="421"/>
      <c r="U1265" s="421"/>
      <c r="V1265" s="421"/>
      <c r="W1265" s="421"/>
      <c r="X1265" s="421"/>
      <c r="Y1265" s="421"/>
      <c r="Z1265" s="421"/>
      <c r="AA1265" s="421"/>
      <c r="AB1265" s="421"/>
      <c r="AC1265" s="421"/>
      <c r="AD1265" s="421"/>
    </row>
    <row r="1266" spans="1:48" ht="60.05" customHeight="1">
      <c r="A1266" s="187"/>
      <c r="B1266" s="141"/>
      <c r="C1266" s="422" t="s">
        <v>871</v>
      </c>
      <c r="D1266" s="421"/>
      <c r="E1266" s="421"/>
      <c r="F1266" s="421"/>
      <c r="G1266" s="421"/>
      <c r="H1266" s="421"/>
      <c r="I1266" s="421"/>
      <c r="J1266" s="421"/>
      <c r="K1266" s="421"/>
      <c r="L1266" s="421"/>
      <c r="M1266" s="421"/>
      <c r="N1266" s="421"/>
      <c r="O1266" s="421"/>
      <c r="P1266" s="421"/>
      <c r="Q1266" s="421"/>
      <c r="R1266" s="421"/>
      <c r="S1266" s="421"/>
      <c r="T1266" s="421"/>
      <c r="U1266" s="421"/>
      <c r="V1266" s="421"/>
      <c r="W1266" s="421"/>
      <c r="X1266" s="421"/>
      <c r="Y1266" s="421"/>
      <c r="Z1266" s="421"/>
      <c r="AA1266" s="421"/>
      <c r="AB1266" s="421"/>
      <c r="AC1266" s="421"/>
      <c r="AD1266" s="421"/>
    </row>
    <row r="1267" spans="1:48" ht="60.05" customHeight="1">
      <c r="A1267" s="187"/>
      <c r="B1267" s="141"/>
      <c r="C1267" s="422" t="s">
        <v>872</v>
      </c>
      <c r="D1267" s="421"/>
      <c r="E1267" s="421"/>
      <c r="F1267" s="421"/>
      <c r="G1267" s="421"/>
      <c r="H1267" s="421"/>
      <c r="I1267" s="421"/>
      <c r="J1267" s="421"/>
      <c r="K1267" s="421"/>
      <c r="L1267" s="421"/>
      <c r="M1267" s="421"/>
      <c r="N1267" s="421"/>
      <c r="O1267" s="421"/>
      <c r="P1267" s="421"/>
      <c r="Q1267" s="421"/>
      <c r="R1267" s="421"/>
      <c r="S1267" s="421"/>
      <c r="T1267" s="421"/>
      <c r="U1267" s="421"/>
      <c r="V1267" s="421"/>
      <c r="W1267" s="421"/>
      <c r="X1267" s="421"/>
      <c r="Y1267" s="421"/>
      <c r="Z1267" s="421"/>
      <c r="AA1267" s="421"/>
      <c r="AB1267" s="421"/>
      <c r="AC1267" s="421"/>
      <c r="AD1267" s="421"/>
    </row>
    <row r="1268" spans="1:48" ht="60.05" customHeight="1">
      <c r="A1268" s="187"/>
      <c r="B1268" s="141"/>
      <c r="C1268" s="422" t="s">
        <v>873</v>
      </c>
      <c r="D1268" s="421"/>
      <c r="E1268" s="421"/>
      <c r="F1268" s="421"/>
      <c r="G1268" s="421"/>
      <c r="H1268" s="421"/>
      <c r="I1268" s="421"/>
      <c r="J1268" s="421"/>
      <c r="K1268" s="421"/>
      <c r="L1268" s="421"/>
      <c r="M1268" s="421"/>
      <c r="N1268" s="421"/>
      <c r="O1268" s="421"/>
      <c r="P1268" s="421"/>
      <c r="Q1268" s="421"/>
      <c r="R1268" s="421"/>
      <c r="S1268" s="421"/>
      <c r="T1268" s="421"/>
      <c r="U1268" s="421"/>
      <c r="V1268" s="421"/>
      <c r="W1268" s="421"/>
      <c r="X1268" s="421"/>
      <c r="Y1268" s="421"/>
      <c r="Z1268" s="421"/>
      <c r="AA1268" s="421"/>
      <c r="AB1268" s="421"/>
      <c r="AC1268" s="421"/>
      <c r="AD1268" s="421"/>
    </row>
    <row r="1269" spans="1:48" ht="24.05" customHeight="1">
      <c r="A1269" s="187"/>
      <c r="B1269" s="141"/>
      <c r="C1269" s="422" t="s">
        <v>325</v>
      </c>
      <c r="D1269" s="421"/>
      <c r="E1269" s="421"/>
      <c r="F1269" s="421"/>
      <c r="G1269" s="421"/>
      <c r="H1269" s="421"/>
      <c r="I1269" s="421"/>
      <c r="J1269" s="421"/>
      <c r="K1269" s="421"/>
      <c r="L1269" s="421"/>
      <c r="M1269" s="421"/>
      <c r="N1269" s="421"/>
      <c r="O1269" s="421"/>
      <c r="P1269" s="421"/>
      <c r="Q1269" s="421"/>
      <c r="R1269" s="421"/>
      <c r="S1269" s="421"/>
      <c r="T1269" s="421"/>
      <c r="U1269" s="421"/>
      <c r="V1269" s="421"/>
      <c r="W1269" s="421"/>
      <c r="X1269" s="421"/>
      <c r="Y1269" s="421"/>
      <c r="Z1269" s="421"/>
      <c r="AA1269" s="421"/>
      <c r="AB1269" s="421"/>
      <c r="AC1269" s="421"/>
      <c r="AD1269" s="421"/>
      <c r="AG1269" s="93" t="s">
        <v>936</v>
      </c>
      <c r="AH1269" s="93" t="s">
        <v>937</v>
      </c>
      <c r="AI1269" s="93" t="s">
        <v>938</v>
      </c>
    </row>
    <row r="1270" spans="1:48" ht="15.05" customHeight="1">
      <c r="A1270" s="187"/>
      <c r="B1270" s="141"/>
      <c r="C1270" s="203"/>
      <c r="D1270" s="191"/>
      <c r="E1270" s="191"/>
      <c r="F1270" s="191"/>
      <c r="G1270" s="191"/>
      <c r="H1270" s="191"/>
      <c r="I1270" s="191"/>
      <c r="J1270" s="191"/>
      <c r="K1270" s="191"/>
      <c r="L1270" s="191"/>
      <c r="M1270" s="191"/>
      <c r="N1270" s="191"/>
      <c r="O1270" s="191"/>
      <c r="P1270" s="191"/>
      <c r="Q1270" s="191"/>
      <c r="R1270" s="191"/>
      <c r="S1270" s="191"/>
      <c r="T1270" s="191"/>
      <c r="U1270" s="191"/>
      <c r="V1270" s="191"/>
      <c r="W1270" s="191"/>
      <c r="X1270" s="191"/>
      <c r="Y1270" s="191"/>
      <c r="Z1270" s="191"/>
      <c r="AA1270" s="191"/>
      <c r="AB1270" s="191"/>
      <c r="AC1270" s="191"/>
      <c r="AD1270" s="191"/>
      <c r="AG1270" s="93">
        <f>COUNTBLANK(O1274:AD1275)</f>
        <v>32</v>
      </c>
      <c r="AH1270" s="93">
        <v>32</v>
      </c>
      <c r="AI1270" s="93">
        <v>24</v>
      </c>
    </row>
    <row r="1271" spans="1:48" ht="15.05" customHeight="1">
      <c r="A1271" s="187"/>
      <c r="B1271" s="141"/>
      <c r="C1271" s="369" t="s">
        <v>173</v>
      </c>
      <c r="D1271" s="369"/>
      <c r="E1271" s="369"/>
      <c r="F1271" s="369"/>
      <c r="G1271" s="369"/>
      <c r="H1271" s="369"/>
      <c r="I1271" s="369"/>
      <c r="J1271" s="369"/>
      <c r="K1271" s="369" t="s">
        <v>312</v>
      </c>
      <c r="L1271" s="369"/>
      <c r="M1271" s="369"/>
      <c r="N1271" s="369"/>
      <c r="O1271" s="369" t="s">
        <v>313</v>
      </c>
      <c r="P1271" s="369"/>
      <c r="Q1271" s="369"/>
      <c r="R1271" s="369"/>
      <c r="S1271" s="369"/>
      <c r="T1271" s="369"/>
      <c r="U1271" s="369"/>
      <c r="V1271" s="369"/>
      <c r="W1271" s="369"/>
      <c r="X1271" s="369"/>
      <c r="Y1271" s="369"/>
      <c r="Z1271" s="369"/>
      <c r="AA1271" s="369"/>
      <c r="AB1271" s="369"/>
      <c r="AC1271" s="369"/>
      <c r="AD1271" s="369"/>
    </row>
    <row r="1272" spans="1:48" ht="36" customHeight="1">
      <c r="A1272" s="187"/>
      <c r="B1272" s="141"/>
      <c r="C1272" s="369"/>
      <c r="D1272" s="369"/>
      <c r="E1272" s="369"/>
      <c r="F1272" s="369"/>
      <c r="G1272" s="369"/>
      <c r="H1272" s="369"/>
      <c r="I1272" s="369"/>
      <c r="J1272" s="369"/>
      <c r="K1272" s="369"/>
      <c r="L1272" s="369"/>
      <c r="M1272" s="369"/>
      <c r="N1272" s="369"/>
      <c r="O1272" s="439" t="s">
        <v>326</v>
      </c>
      <c r="P1272" s="439"/>
      <c r="Q1272" s="439"/>
      <c r="R1272" s="439"/>
      <c r="S1272" s="439"/>
      <c r="T1272" s="439"/>
      <c r="U1272" s="439"/>
      <c r="V1272" s="439"/>
      <c r="W1272" s="439" t="s">
        <v>327</v>
      </c>
      <c r="X1272" s="439"/>
      <c r="Y1272" s="439"/>
      <c r="Z1272" s="439"/>
      <c r="AA1272" s="439"/>
      <c r="AB1272" s="439"/>
      <c r="AC1272" s="439"/>
      <c r="AD1272" s="439"/>
      <c r="AH1272" s="93" t="s">
        <v>978</v>
      </c>
      <c r="AJ1272" s="93" t="s">
        <v>979</v>
      </c>
      <c r="AL1272" s="93" t="s">
        <v>978</v>
      </c>
      <c r="AN1272" s="93" t="s">
        <v>979</v>
      </c>
      <c r="AP1272" s="93" t="s">
        <v>980</v>
      </c>
      <c r="AR1272" s="93" t="s">
        <v>979</v>
      </c>
      <c r="AT1272" s="93" t="s">
        <v>980</v>
      </c>
      <c r="AV1272" s="93" t="s">
        <v>979</v>
      </c>
    </row>
    <row r="1273" spans="1:48" ht="24.05" customHeight="1">
      <c r="A1273" s="187"/>
      <c r="B1273" s="141"/>
      <c r="C1273" s="369"/>
      <c r="D1273" s="369"/>
      <c r="E1273" s="369"/>
      <c r="F1273" s="369"/>
      <c r="G1273" s="369"/>
      <c r="H1273" s="369"/>
      <c r="I1273" s="369"/>
      <c r="J1273" s="369"/>
      <c r="K1273" s="369"/>
      <c r="L1273" s="369"/>
      <c r="M1273" s="369"/>
      <c r="N1273" s="369"/>
      <c r="O1273" s="439" t="s">
        <v>315</v>
      </c>
      <c r="P1273" s="439"/>
      <c r="Q1273" s="439"/>
      <c r="R1273" s="439"/>
      <c r="S1273" s="439" t="s">
        <v>316</v>
      </c>
      <c r="T1273" s="439"/>
      <c r="U1273" s="439"/>
      <c r="V1273" s="439"/>
      <c r="W1273" s="439" t="s">
        <v>315</v>
      </c>
      <c r="X1273" s="439"/>
      <c r="Y1273" s="439"/>
      <c r="Z1273" s="439"/>
      <c r="AA1273" s="439" t="s">
        <v>316</v>
      </c>
      <c r="AB1273" s="439"/>
      <c r="AC1273" s="439"/>
      <c r="AD1273" s="439"/>
      <c r="AG1273" s="93" t="s">
        <v>951</v>
      </c>
      <c r="AH1273" s="117" t="s">
        <v>941</v>
      </c>
      <c r="AI1273" s="98">
        <f>S1070</f>
        <v>0</v>
      </c>
      <c r="AJ1273" s="202">
        <f>IF(AG1270=AH1270,0,IF(AND(S1076=0,AI1275=0,AI1274&lt;&gt;AI1273),1,0))</f>
        <v>0</v>
      </c>
      <c r="AL1273" s="117" t="s">
        <v>941</v>
      </c>
      <c r="AM1273" s="98">
        <f>W1070</f>
        <v>0</v>
      </c>
      <c r="AN1273" s="202">
        <f>IF(AG1270=AH1270,0,IF(AND(W1076=0,AM1275=0,AM1274&lt;&gt;AM1273),1,0))</f>
        <v>0</v>
      </c>
      <c r="AP1273" s="117" t="s">
        <v>941</v>
      </c>
      <c r="AQ1273" s="98">
        <f>S1071</f>
        <v>0</v>
      </c>
      <c r="AR1273" s="202">
        <f>IF(AG1270=AH1270,0,IF(AND(S1076=0,AQ1275=0,AQ1274&lt;&gt;AQ1273),1,0))</f>
        <v>0</v>
      </c>
      <c r="AT1273" s="117" t="s">
        <v>941</v>
      </c>
      <c r="AU1273" s="98">
        <f>W1071</f>
        <v>0</v>
      </c>
      <c r="AV1273" s="202">
        <f>IF(AG1270=AH1270,0,IF(AND(W1076=0,AU1275=0,AU1274&lt;&gt;AU1273),1,0))</f>
        <v>0</v>
      </c>
    </row>
    <row r="1274" spans="1:48" ht="15.05" customHeight="1">
      <c r="A1274" s="187"/>
      <c r="B1274" s="141"/>
      <c r="C1274" s="222" t="s">
        <v>105</v>
      </c>
      <c r="D1274" s="474" t="s">
        <v>178</v>
      </c>
      <c r="E1274" s="474"/>
      <c r="F1274" s="474"/>
      <c r="G1274" s="474"/>
      <c r="H1274" s="474"/>
      <c r="I1274" s="474"/>
      <c r="J1274" s="526"/>
      <c r="K1274" s="434" t="str">
        <f>IF(M454&gt;1,"X","")</f>
        <v/>
      </c>
      <c r="L1274" s="435"/>
      <c r="M1274" s="435"/>
      <c r="N1274" s="436"/>
      <c r="O1274" s="293"/>
      <c r="P1274" s="290"/>
      <c r="Q1274" s="290"/>
      <c r="R1274" s="294"/>
      <c r="S1274" s="293"/>
      <c r="T1274" s="290"/>
      <c r="U1274" s="290"/>
      <c r="V1274" s="294"/>
      <c r="W1274" s="293"/>
      <c r="X1274" s="290"/>
      <c r="Y1274" s="290"/>
      <c r="Z1274" s="294"/>
      <c r="AA1274" s="293"/>
      <c r="AB1274" s="290"/>
      <c r="AC1274" s="290"/>
      <c r="AD1274" s="294"/>
      <c r="AG1274" s="93">
        <f>IF($AG$1270=$AH$1270,0,IF(OR(AND(K1274="",COUNTA(O1274:AD1274)&lt;&gt;COUNTA($O$1273:$AD$1273)),AND(K1274="X",COUNTA(O1274:AD1274)&gt;0)),1,0))</f>
        <v>0</v>
      </c>
      <c r="AH1274" s="93" t="s">
        <v>949</v>
      </c>
      <c r="AI1274" s="99">
        <f>IF(AND(COUNTA(O1274,W1274)&lt;&gt;0,COUNTIF(O1274,"NA")+COUNTIF(W1274,"NA")=COUNTA(O1274,W1274)),"NA",SUM(O1274,W1274))</f>
        <v>0</v>
      </c>
      <c r="AL1274" s="93" t="s">
        <v>949</v>
      </c>
      <c r="AM1274" s="99">
        <f>IF(AND(COUNTA(S1274,AA1274)&lt;&gt;0,COUNTIF(S1274,"NA")+COUNTIF(AA1274,"NA")=COUNTA(S1274,AA1274)),"NA",SUM(S1274,AA1274))</f>
        <v>0</v>
      </c>
      <c r="AP1274" s="93" t="s">
        <v>949</v>
      </c>
      <c r="AQ1274" s="99">
        <f>IF(AND(COUNTA(O1275,W1275)&lt;&gt;0,COUNTIF(O1275,"NA")+COUNTIF(W1275,"NA")=COUNTA(O1275,W1275)),"NA",SUM(O1275,W1275))</f>
        <v>0</v>
      </c>
      <c r="AT1274" s="93" t="s">
        <v>949</v>
      </c>
      <c r="AU1274" s="99">
        <f>IF(AND(COUNTA(S1275,AA1275)&lt;&gt;0,COUNTIF(S1275,"NA")+COUNTIF(AA1275,"NA")=COUNTA(S1275,AA1275)),"NA",SUM(S1275,AA1275))</f>
        <v>0</v>
      </c>
    </row>
    <row r="1275" spans="1:48" ht="15.05" customHeight="1">
      <c r="A1275" s="187"/>
      <c r="B1275" s="141"/>
      <c r="C1275" s="222" t="s">
        <v>107</v>
      </c>
      <c r="D1275" s="474" t="s">
        <v>365</v>
      </c>
      <c r="E1275" s="474"/>
      <c r="F1275" s="474"/>
      <c r="G1275" s="474"/>
      <c r="H1275" s="474"/>
      <c r="I1275" s="474"/>
      <c r="J1275" s="526"/>
      <c r="K1275" s="434" t="str">
        <f>IF(M455&gt;1,"X","")</f>
        <v/>
      </c>
      <c r="L1275" s="435"/>
      <c r="M1275" s="435"/>
      <c r="N1275" s="436"/>
      <c r="O1275" s="293"/>
      <c r="P1275" s="290"/>
      <c r="Q1275" s="290"/>
      <c r="R1275" s="294"/>
      <c r="S1275" s="293"/>
      <c r="T1275" s="290"/>
      <c r="U1275" s="290"/>
      <c r="V1275" s="294"/>
      <c r="W1275" s="293"/>
      <c r="X1275" s="290"/>
      <c r="Y1275" s="290"/>
      <c r="Z1275" s="294"/>
      <c r="AA1275" s="293"/>
      <c r="AB1275" s="290"/>
      <c r="AC1275" s="290"/>
      <c r="AD1275" s="294"/>
      <c r="AG1275" s="93">
        <f>IF($AG$1270=$AH$1270,0,IF(OR(AND(K1275="",COUNTA(O1275:AD1275)&lt;&gt;COUNTA($O$1273:$AD$1273)),AND(K1275="X",COUNTA(O1275:AD1275)&gt;0)),1,0))</f>
        <v>0</v>
      </c>
      <c r="AH1275" s="93" t="s">
        <v>948</v>
      </c>
      <c r="AI1275" s="99">
        <f>COUNTIF(O1274, "NS")+COUNTIF(W1274, "NS")</f>
        <v>0</v>
      </c>
      <c r="AL1275" s="93" t="s">
        <v>948</v>
      </c>
      <c r="AM1275" s="99">
        <f>COUNTIF(S1274, "NS")+COUNTIF(AA1274, "NS")</f>
        <v>0</v>
      </c>
      <c r="AP1275" s="93" t="s">
        <v>948</v>
      </c>
      <c r="AQ1275" s="99">
        <f>COUNTIF(O1275, "NS")+COUNTIF(W1275, "NS")</f>
        <v>0</v>
      </c>
      <c r="AT1275" s="93" t="s">
        <v>948</v>
      </c>
      <c r="AU1275" s="99">
        <f>COUNTIF(S1275, "NS")+COUNTIF(AA1275, "NS")</f>
        <v>0</v>
      </c>
    </row>
    <row r="1276" spans="1:48" ht="15.05" customHeight="1">
      <c r="A1276" s="187"/>
      <c r="B1276" s="141"/>
      <c r="C1276" s="141"/>
      <c r="D1276" s="141"/>
      <c r="E1276" s="141"/>
      <c r="F1276" s="141"/>
      <c r="G1276" s="141"/>
      <c r="H1276" s="141"/>
      <c r="I1276" s="141"/>
      <c r="J1276" s="141"/>
      <c r="K1276" s="141"/>
      <c r="L1276" s="141"/>
      <c r="M1276" s="141"/>
      <c r="N1276" s="21" t="s">
        <v>109</v>
      </c>
      <c r="O1276" s="434">
        <f>IF(AND(SUM(O1274:O1275)=0,COUNTIF(O1274:O1275,"NS")&gt;0),"NS",
IF(AND(SUM(O1274:O1275)=0,COUNTIF(O1274:O1275,0)&gt;0),0,
IF(AND(SUM(O1274:O1275)=0,COUNTIF(O1274:O1275,"NA")&gt;0),"NA",
SUM(O1274:O1275))))</f>
        <v>0</v>
      </c>
      <c r="P1276" s="435"/>
      <c r="Q1276" s="435"/>
      <c r="R1276" s="436"/>
      <c r="S1276" s="434">
        <f t="shared" ref="S1276" si="288">IF(AND(SUM(S1274:S1275)=0,COUNTIF(S1274:S1275,"NS")&gt;0),"NS",
IF(AND(SUM(S1274:S1275)=0,COUNTIF(S1274:S1275,0)&gt;0),0,
IF(AND(SUM(S1274:S1275)=0,COUNTIF(S1274:S1275,"NA")&gt;0),"NA",
SUM(S1274:S1275))))</f>
        <v>0</v>
      </c>
      <c r="T1276" s="435"/>
      <c r="U1276" s="435"/>
      <c r="V1276" s="436"/>
      <c r="W1276" s="434">
        <f t="shared" ref="W1276" si="289">IF(AND(SUM(W1274:W1275)=0,COUNTIF(W1274:W1275,"NS")&gt;0),"NS",
IF(AND(SUM(W1274:W1275)=0,COUNTIF(W1274:W1275,0)&gt;0),0,
IF(AND(SUM(W1274:W1275)=0,COUNTIF(W1274:W1275,"NA")&gt;0),"NA",
SUM(W1274:W1275))))</f>
        <v>0</v>
      </c>
      <c r="X1276" s="435"/>
      <c r="Y1276" s="435"/>
      <c r="Z1276" s="436"/>
      <c r="AA1276" s="434">
        <f t="shared" ref="AA1276" si="290">IF(AND(SUM(AA1274:AA1275)=0,COUNTIF(AA1274:AA1275,"NS")&gt;0),"NS",
IF(AND(SUM(AA1274:AA1275)=0,COUNTIF(AA1274:AA1275,0)&gt;0),0,
IF(AND(SUM(AA1274:AA1275)=0,COUNTIF(AA1274:AA1275,"NA")&gt;0),"NA",
SUM(AA1274:AA1275))))</f>
        <v>0</v>
      </c>
      <c r="AB1276" s="435"/>
      <c r="AC1276" s="435"/>
      <c r="AD1276" s="436"/>
      <c r="AG1276" s="111">
        <f>SUM(AG1274:AG1275)</f>
        <v>0</v>
      </c>
      <c r="AH1276" s="93" t="s">
        <v>944</v>
      </c>
      <c r="AI1276" s="118">
        <f>IF($AG$1270=$AH$1270, 0, IF(OR(AND(AI1273 =0, AI1275 &gt;0), AND(AI1273 ="NS", AI1274&gt;0), AND(AI1273 ="NS", AI1274 =0, AI1275=0), AND(AI1273="NA", AI1274&lt;&gt;"NA"), AND(AI1273&lt;&gt;"NA", AI1274="NA")  ), 1, IF(OR(AND(AI1275&gt;=2, AI1274&lt;AI1273), AND(AI1273="NS", AI1274=0, AI1275&gt;0), AI1274&gt;=AI1273 ), 0, 1)))</f>
        <v>0</v>
      </c>
      <c r="AL1276" s="93" t="s">
        <v>944</v>
      </c>
      <c r="AM1276" s="118">
        <f>IF($AG$1270=$AH$1270, 0, IF(OR(AND(AM1273 =0, AM1275 &gt;0), AND(AM1273 ="NS", AM1274&gt;0), AND(AM1273 ="NS", AM1274 =0, AM1275=0), AND(AM1273="NA", AM1274&lt;&gt;"NA"), AND(AM1273&lt;&gt;"NA", AM1274="NA")  ), 1, IF(OR(AND(AM1275&gt;=2, AM1274&lt;AM1273), AND(AM1273="NS", AM1274=0, AM1275&gt;0), AM1274&gt;=AM1273 ), 0, 1)))</f>
        <v>0</v>
      </c>
      <c r="AP1276" s="93" t="s">
        <v>944</v>
      </c>
      <c r="AQ1276" s="118">
        <f>IF($AG$1270=$AH$1270, 0, IF(OR(AND(AQ1273 =0, AQ1275 &gt;0), AND(AQ1273 ="NS", AQ1274&gt;0), AND(AQ1273 ="NS", AQ1274 =0, AQ1275=0), AND(AQ1273="NA", AQ1274&lt;&gt;"NA"), AND(AQ1273&lt;&gt;"NA", AQ1274="NA")  ), 1, IF(OR(AND(AQ1275&gt;=2, AQ1274&lt;AQ1273), AND(AQ1273="NS", AQ1274=0, AQ1275&gt;0), AQ1274&gt;=AQ1273 ), 0, 1)))</f>
        <v>0</v>
      </c>
      <c r="AT1276" s="93" t="s">
        <v>944</v>
      </c>
      <c r="AU1276" s="118">
        <f>IF($AG$1270=$AH$1270, 0, IF(OR(AND(AU1273 =0, AU1275 &gt;0), AND(AU1273 ="NS", AU1274&gt;0), AND(AU1273 ="NS", AU1274 =0, AU1275=0), AND(AU1273="NA", AU1274&lt;&gt;"NA"), AND(AU1273&lt;&gt;"NA", AU1274="NA")  ), 1, IF(OR(AND(AU1275&gt;=2, AU1274&lt;AU1273), AND(AU1273="NS", AU1274=0, AU1275&gt;0), AU1274&gt;=AU1273 ), 0, 1)))</f>
        <v>0</v>
      </c>
    </row>
    <row r="1277" spans="1:48" ht="15.05" customHeight="1">
      <c r="A1277" s="187"/>
      <c r="B1277" s="141"/>
      <c r="C1277" s="141"/>
      <c r="D1277" s="141"/>
      <c r="E1277" s="141"/>
      <c r="F1277" s="141"/>
      <c r="G1277" s="141"/>
      <c r="H1277" s="141"/>
      <c r="I1277" s="141"/>
      <c r="J1277" s="141"/>
      <c r="K1277" s="141"/>
      <c r="L1277" s="141"/>
      <c r="M1277" s="141"/>
      <c r="N1277" s="141"/>
      <c r="O1277" s="141"/>
      <c r="P1277" s="141"/>
      <c r="Q1277" s="141"/>
      <c r="R1277" s="141"/>
      <c r="S1277" s="141"/>
      <c r="T1277" s="141"/>
      <c r="U1277" s="141"/>
      <c r="V1277" s="141"/>
      <c r="W1277" s="141"/>
      <c r="X1277" s="141"/>
      <c r="Y1277" s="141"/>
      <c r="Z1277" s="141"/>
      <c r="AA1277" s="141"/>
      <c r="AB1277" s="141"/>
      <c r="AC1277" s="141"/>
      <c r="AD1277" s="141"/>
    </row>
    <row r="1278" spans="1:48" ht="24.05" customHeight="1">
      <c r="A1278" s="187"/>
      <c r="B1278" s="141"/>
      <c r="C1278" s="422" t="s">
        <v>187</v>
      </c>
      <c r="D1278" s="422"/>
      <c r="E1278" s="422"/>
      <c r="F1278" s="422"/>
      <c r="G1278" s="422"/>
      <c r="H1278" s="422"/>
      <c r="I1278" s="422"/>
      <c r="J1278" s="422"/>
      <c r="K1278" s="422"/>
      <c r="L1278" s="422"/>
      <c r="M1278" s="422"/>
      <c r="N1278" s="422"/>
      <c r="O1278" s="422"/>
      <c r="P1278" s="422"/>
      <c r="Q1278" s="422"/>
      <c r="R1278" s="422"/>
      <c r="S1278" s="422"/>
      <c r="T1278" s="422"/>
      <c r="U1278" s="422"/>
      <c r="V1278" s="422"/>
      <c r="W1278" s="422"/>
      <c r="X1278" s="422"/>
      <c r="Y1278" s="422"/>
      <c r="Z1278" s="422"/>
      <c r="AA1278" s="422"/>
      <c r="AB1278" s="422"/>
      <c r="AC1278" s="422"/>
      <c r="AD1278" s="422"/>
    </row>
    <row r="1279" spans="1:48" ht="60.05" customHeight="1">
      <c r="A1279" s="187"/>
      <c r="B1279" s="141"/>
      <c r="C1279" s="368"/>
      <c r="D1279" s="368"/>
      <c r="E1279" s="368"/>
      <c r="F1279" s="368"/>
      <c r="G1279" s="368"/>
      <c r="H1279" s="368"/>
      <c r="I1279" s="368"/>
      <c r="J1279" s="368"/>
      <c r="K1279" s="368"/>
      <c r="L1279" s="368"/>
      <c r="M1279" s="368"/>
      <c r="N1279" s="368"/>
      <c r="O1279" s="368"/>
      <c r="P1279" s="368"/>
      <c r="Q1279" s="368"/>
      <c r="R1279" s="368"/>
      <c r="S1279" s="368"/>
      <c r="T1279" s="368"/>
      <c r="U1279" s="368"/>
      <c r="V1279" s="368"/>
      <c r="W1279" s="368"/>
      <c r="X1279" s="368"/>
      <c r="Y1279" s="368"/>
      <c r="Z1279" s="368"/>
      <c r="AA1279" s="368"/>
      <c r="AB1279" s="368"/>
      <c r="AC1279" s="368"/>
      <c r="AD1279" s="368"/>
    </row>
    <row r="1280" spans="1:48" ht="15.05" customHeight="1">
      <c r="A1280" s="187"/>
      <c r="B1280" s="141"/>
      <c r="C1280" s="141"/>
      <c r="D1280" s="141"/>
      <c r="E1280" s="141"/>
      <c r="F1280" s="141"/>
      <c r="G1280" s="141"/>
      <c r="H1280" s="141"/>
      <c r="I1280" s="141"/>
      <c r="J1280" s="141"/>
      <c r="K1280" s="141"/>
      <c r="L1280" s="141"/>
      <c r="M1280" s="141"/>
      <c r="N1280" s="141"/>
      <c r="O1280" s="141"/>
      <c r="P1280" s="141"/>
      <c r="Q1280" s="141"/>
      <c r="R1280" s="141"/>
      <c r="S1280" s="141"/>
      <c r="T1280" s="141"/>
      <c r="U1280" s="141"/>
      <c r="V1280" s="141"/>
      <c r="W1280" s="141"/>
      <c r="X1280" s="141"/>
      <c r="Y1280" s="141"/>
      <c r="Z1280" s="141"/>
      <c r="AA1280" s="141"/>
      <c r="AB1280" s="141"/>
      <c r="AC1280" s="141"/>
      <c r="AD1280" s="141"/>
    </row>
    <row r="1281" spans="1:30" ht="15.05" customHeight="1">
      <c r="A1281" s="187"/>
      <c r="B1281" s="366" t="str">
        <f>IF(AI1276&gt;0,"Error: verificar la consistencia de la materia penal en asuntos atendidos con la pregunta 31.",IF(AJ1273=0,"","Error: si no consideran los asuntos atendidos en materia penal en la materia mixta, las cantidades deben ser iguales."))</f>
        <v/>
      </c>
      <c r="C1281" s="366"/>
      <c r="D1281" s="366"/>
      <c r="E1281" s="366"/>
      <c r="F1281" s="366"/>
      <c r="G1281" s="366"/>
      <c r="H1281" s="366"/>
      <c r="I1281" s="366"/>
      <c r="J1281" s="366"/>
      <c r="K1281" s="366"/>
      <c r="L1281" s="366"/>
      <c r="M1281" s="366"/>
      <c r="N1281" s="366"/>
      <c r="O1281" s="366"/>
      <c r="P1281" s="366"/>
      <c r="Q1281" s="366"/>
      <c r="R1281" s="366"/>
      <c r="S1281" s="366"/>
      <c r="T1281" s="366"/>
      <c r="U1281" s="366"/>
      <c r="V1281" s="366"/>
      <c r="W1281" s="366"/>
      <c r="X1281" s="366"/>
      <c r="Y1281" s="366"/>
      <c r="Z1281" s="366"/>
      <c r="AA1281" s="366"/>
      <c r="AB1281" s="366"/>
      <c r="AC1281" s="366"/>
      <c r="AD1281" s="366"/>
    </row>
    <row r="1282" spans="1:30" ht="15.05" customHeight="1">
      <c r="A1282" s="187"/>
      <c r="B1282" s="366" t="str">
        <f>IF(AM1276&gt;0,"Error: verificar la consistencia de la materia penal en asuntos concluidos y/o resueltos con la pregunta 31.",IF(AN1273=0,"","Error: si no consideran los asuntos concluidos y/o resueltos en materia penal en la materia mixta, las cantidades deben ser iguales."))</f>
        <v/>
      </c>
      <c r="C1282" s="366"/>
      <c r="D1282" s="366"/>
      <c r="E1282" s="366"/>
      <c r="F1282" s="366"/>
      <c r="G1282" s="366"/>
      <c r="H1282" s="366"/>
      <c r="I1282" s="366"/>
      <c r="J1282" s="366"/>
      <c r="K1282" s="366"/>
      <c r="L1282" s="366"/>
      <c r="M1282" s="366"/>
      <c r="N1282" s="366"/>
      <c r="O1282" s="366"/>
      <c r="P1282" s="366"/>
      <c r="Q1282" s="366"/>
      <c r="R1282" s="366"/>
      <c r="S1282" s="366"/>
      <c r="T1282" s="366"/>
      <c r="U1282" s="366"/>
      <c r="V1282" s="366"/>
      <c r="W1282" s="366"/>
      <c r="X1282" s="366"/>
      <c r="Y1282" s="366"/>
      <c r="Z1282" s="366"/>
      <c r="AA1282" s="366"/>
      <c r="AB1282" s="366"/>
      <c r="AC1282" s="366"/>
      <c r="AD1282" s="366"/>
    </row>
    <row r="1283" spans="1:30" ht="15.05" customHeight="1">
      <c r="A1283" s="187"/>
      <c r="B1283" s="366" t="str">
        <f>IF(AQ1276&gt;0,"Error: verificar la consistencia de justicia para adolescentes en asuntos atendidos con la pregunta 31.",IF(AR1273=0,"","Error: si no consideran los asuntos atendidos de justicia para adolescentes en la materia mixta, las cantidades deben ser iguales."))</f>
        <v/>
      </c>
      <c r="C1283" s="366"/>
      <c r="D1283" s="366"/>
      <c r="E1283" s="366"/>
      <c r="F1283" s="366"/>
      <c r="G1283" s="366"/>
      <c r="H1283" s="366"/>
      <c r="I1283" s="366"/>
      <c r="J1283" s="366"/>
      <c r="K1283" s="366"/>
      <c r="L1283" s="366"/>
      <c r="M1283" s="366"/>
      <c r="N1283" s="366"/>
      <c r="O1283" s="366"/>
      <c r="P1283" s="366"/>
      <c r="Q1283" s="366"/>
      <c r="R1283" s="366"/>
      <c r="S1283" s="366"/>
      <c r="T1283" s="366"/>
      <c r="U1283" s="366"/>
      <c r="V1283" s="366"/>
      <c r="W1283" s="366"/>
      <c r="X1283" s="366"/>
      <c r="Y1283" s="366"/>
      <c r="Z1283" s="366"/>
      <c r="AA1283" s="366"/>
      <c r="AB1283" s="366"/>
      <c r="AC1283" s="366"/>
      <c r="AD1283" s="366"/>
    </row>
    <row r="1284" spans="1:30" ht="15.05" customHeight="1">
      <c r="A1284" s="187"/>
      <c r="B1284" s="366" t="str">
        <f>IF(AU1276&gt;0,"Error: verificar la consistencia de justicia para adolescentes en asuntos concluidos y/o resueltos con la pregunta 31.",IF(AV1273=0,"","Error: si no consideran los asuntos concluidos y/o resueltos de justicia para adolescentes en la materia mixta, las cantidades deben ser iguales."))</f>
        <v/>
      </c>
      <c r="C1284" s="366"/>
      <c r="D1284" s="366"/>
      <c r="E1284" s="366"/>
      <c r="F1284" s="366"/>
      <c r="G1284" s="366"/>
      <c r="H1284" s="366"/>
      <c r="I1284" s="366"/>
      <c r="J1284" s="366"/>
      <c r="K1284" s="366"/>
      <c r="L1284" s="366"/>
      <c r="M1284" s="366"/>
      <c r="N1284" s="366"/>
      <c r="O1284" s="366"/>
      <c r="P1284" s="366"/>
      <c r="Q1284" s="366"/>
      <c r="R1284" s="366"/>
      <c r="S1284" s="366"/>
      <c r="T1284" s="366"/>
      <c r="U1284" s="366"/>
      <c r="V1284" s="366"/>
      <c r="W1284" s="366"/>
      <c r="X1284" s="366"/>
      <c r="Y1284" s="366"/>
      <c r="Z1284" s="366"/>
      <c r="AA1284" s="366"/>
      <c r="AB1284" s="366"/>
      <c r="AC1284" s="366"/>
      <c r="AD1284" s="366"/>
    </row>
    <row r="1285" spans="1:30" ht="15.05" customHeight="1">
      <c r="A1285" s="187"/>
      <c r="B1285" s="367" t="str">
        <f>IF(AG1276=0,"","Error: debe completar toda la información requerida.")</f>
        <v/>
      </c>
      <c r="C1285" s="367"/>
      <c r="D1285" s="367"/>
      <c r="E1285" s="367"/>
      <c r="F1285" s="367"/>
      <c r="G1285" s="367"/>
      <c r="H1285" s="367"/>
      <c r="I1285" s="367"/>
      <c r="J1285" s="367"/>
      <c r="K1285" s="367"/>
      <c r="L1285" s="367"/>
      <c r="M1285" s="367"/>
      <c r="N1285" s="367"/>
      <c r="O1285" s="367"/>
      <c r="P1285" s="367"/>
      <c r="Q1285" s="367"/>
      <c r="R1285" s="367"/>
      <c r="S1285" s="367"/>
      <c r="T1285" s="367"/>
      <c r="U1285" s="367"/>
      <c r="V1285" s="367"/>
      <c r="W1285" s="367"/>
      <c r="X1285" s="367"/>
      <c r="Y1285" s="367"/>
      <c r="Z1285" s="367"/>
      <c r="AA1285" s="367"/>
      <c r="AB1285" s="367"/>
      <c r="AC1285" s="367"/>
      <c r="AD1285" s="367"/>
    </row>
    <row r="1286" spans="1:30" ht="36" customHeight="1">
      <c r="A1286" s="186" t="s">
        <v>588</v>
      </c>
      <c r="B1286" s="420" t="s">
        <v>837</v>
      </c>
      <c r="C1286" s="420"/>
      <c r="D1286" s="420"/>
      <c r="E1286" s="420"/>
      <c r="F1286" s="420"/>
      <c r="G1286" s="420"/>
      <c r="H1286" s="420"/>
      <c r="I1286" s="420"/>
      <c r="J1286" s="420"/>
      <c r="K1286" s="420"/>
      <c r="L1286" s="420"/>
      <c r="M1286" s="420"/>
      <c r="N1286" s="420"/>
      <c r="O1286" s="420"/>
      <c r="P1286" s="420"/>
      <c r="Q1286" s="420"/>
      <c r="R1286" s="420"/>
      <c r="S1286" s="420"/>
      <c r="T1286" s="420"/>
      <c r="U1286" s="420"/>
      <c r="V1286" s="420"/>
      <c r="W1286" s="420"/>
      <c r="X1286" s="420"/>
      <c r="Y1286" s="420"/>
      <c r="Z1286" s="420"/>
      <c r="AA1286" s="420"/>
      <c r="AB1286" s="420"/>
      <c r="AC1286" s="420"/>
      <c r="AD1286" s="420"/>
    </row>
    <row r="1287" spans="1:30" ht="36" customHeight="1">
      <c r="A1287" s="186"/>
      <c r="B1287" s="196"/>
      <c r="C1287" s="422" t="s">
        <v>329</v>
      </c>
      <c r="D1287" s="421"/>
      <c r="E1287" s="421"/>
      <c r="F1287" s="421"/>
      <c r="G1287" s="421"/>
      <c r="H1287" s="421"/>
      <c r="I1287" s="421"/>
      <c r="J1287" s="421"/>
      <c r="K1287" s="421"/>
      <c r="L1287" s="421"/>
      <c r="M1287" s="421"/>
      <c r="N1287" s="421"/>
      <c r="O1287" s="421"/>
      <c r="P1287" s="421"/>
      <c r="Q1287" s="421"/>
      <c r="R1287" s="421"/>
      <c r="S1287" s="421"/>
      <c r="T1287" s="421"/>
      <c r="U1287" s="421"/>
      <c r="V1287" s="421"/>
      <c r="W1287" s="421"/>
      <c r="X1287" s="421"/>
      <c r="Y1287" s="421"/>
      <c r="Z1287" s="421"/>
      <c r="AA1287" s="421"/>
      <c r="AB1287" s="421"/>
      <c r="AC1287" s="421"/>
      <c r="AD1287" s="421"/>
    </row>
    <row r="1288" spans="1:30" ht="24.05" customHeight="1">
      <c r="A1288" s="186"/>
      <c r="B1288" s="196"/>
      <c r="C1288" s="421" t="s">
        <v>789</v>
      </c>
      <c r="D1288" s="421"/>
      <c r="E1288" s="421"/>
      <c r="F1288" s="421"/>
      <c r="G1288" s="421"/>
      <c r="H1288" s="421"/>
      <c r="I1288" s="421"/>
      <c r="J1288" s="421"/>
      <c r="K1288" s="421"/>
      <c r="L1288" s="421"/>
      <c r="M1288" s="421"/>
      <c r="N1288" s="421"/>
      <c r="O1288" s="421"/>
      <c r="P1288" s="421"/>
      <c r="Q1288" s="421"/>
      <c r="R1288" s="421"/>
      <c r="S1288" s="421"/>
      <c r="T1288" s="421"/>
      <c r="U1288" s="421"/>
      <c r="V1288" s="421"/>
      <c r="W1288" s="421"/>
      <c r="X1288" s="421"/>
      <c r="Y1288" s="421"/>
      <c r="Z1288" s="421"/>
      <c r="AA1288" s="421"/>
      <c r="AB1288" s="421"/>
      <c r="AC1288" s="421"/>
      <c r="AD1288" s="421"/>
    </row>
    <row r="1289" spans="1:30" ht="24.05" customHeight="1">
      <c r="A1289" s="186"/>
      <c r="B1289" s="196"/>
      <c r="C1289" s="421" t="s">
        <v>790</v>
      </c>
      <c r="D1289" s="421"/>
      <c r="E1289" s="421"/>
      <c r="F1289" s="421"/>
      <c r="G1289" s="421"/>
      <c r="H1289" s="421"/>
      <c r="I1289" s="421"/>
      <c r="J1289" s="421"/>
      <c r="K1289" s="421"/>
      <c r="L1289" s="421"/>
      <c r="M1289" s="421"/>
      <c r="N1289" s="421"/>
      <c r="O1289" s="421"/>
      <c r="P1289" s="421"/>
      <c r="Q1289" s="421"/>
      <c r="R1289" s="421"/>
      <c r="S1289" s="421"/>
      <c r="T1289" s="421"/>
      <c r="U1289" s="421"/>
      <c r="V1289" s="421"/>
      <c r="W1289" s="421"/>
      <c r="X1289" s="421"/>
      <c r="Y1289" s="421"/>
      <c r="Z1289" s="421"/>
      <c r="AA1289" s="421"/>
      <c r="AB1289" s="421"/>
      <c r="AC1289" s="421"/>
      <c r="AD1289" s="421"/>
    </row>
    <row r="1290" spans="1:30" ht="24.05" customHeight="1">
      <c r="A1290" s="186"/>
      <c r="B1290" s="196"/>
      <c r="C1290" s="421" t="s">
        <v>791</v>
      </c>
      <c r="D1290" s="421"/>
      <c r="E1290" s="421"/>
      <c r="F1290" s="421"/>
      <c r="G1290" s="421"/>
      <c r="H1290" s="421"/>
      <c r="I1290" s="421"/>
      <c r="J1290" s="421"/>
      <c r="K1290" s="421"/>
      <c r="L1290" s="421"/>
      <c r="M1290" s="421"/>
      <c r="N1290" s="421"/>
      <c r="O1290" s="421"/>
      <c r="P1290" s="421"/>
      <c r="Q1290" s="421"/>
      <c r="R1290" s="421"/>
      <c r="S1290" s="421"/>
      <c r="T1290" s="421"/>
      <c r="U1290" s="421"/>
      <c r="V1290" s="421"/>
      <c r="W1290" s="421"/>
      <c r="X1290" s="421"/>
      <c r="Y1290" s="421"/>
      <c r="Z1290" s="421"/>
      <c r="AA1290" s="421"/>
      <c r="AB1290" s="421"/>
      <c r="AC1290" s="421"/>
      <c r="AD1290" s="421"/>
    </row>
    <row r="1291" spans="1:30" ht="24.05" customHeight="1">
      <c r="A1291" s="186"/>
      <c r="B1291" s="196"/>
      <c r="C1291" s="421" t="s">
        <v>792</v>
      </c>
      <c r="D1291" s="421"/>
      <c r="E1291" s="421"/>
      <c r="F1291" s="421"/>
      <c r="G1291" s="421"/>
      <c r="H1291" s="421"/>
      <c r="I1291" s="421"/>
      <c r="J1291" s="421"/>
      <c r="K1291" s="421"/>
      <c r="L1291" s="421"/>
      <c r="M1291" s="421"/>
      <c r="N1291" s="421"/>
      <c r="O1291" s="421"/>
      <c r="P1291" s="421"/>
      <c r="Q1291" s="421"/>
      <c r="R1291" s="421"/>
      <c r="S1291" s="421"/>
      <c r="T1291" s="421"/>
      <c r="U1291" s="421"/>
      <c r="V1291" s="421"/>
      <c r="W1291" s="421"/>
      <c r="X1291" s="421"/>
      <c r="Y1291" s="421"/>
      <c r="Z1291" s="421"/>
      <c r="AA1291" s="421"/>
      <c r="AB1291" s="421"/>
      <c r="AC1291" s="421"/>
      <c r="AD1291" s="421"/>
    </row>
    <row r="1292" spans="1:30" ht="24.05" customHeight="1">
      <c r="A1292" s="186"/>
      <c r="B1292" s="196"/>
      <c r="C1292" s="421" t="s">
        <v>793</v>
      </c>
      <c r="D1292" s="421"/>
      <c r="E1292" s="421"/>
      <c r="F1292" s="421"/>
      <c r="G1292" s="421"/>
      <c r="H1292" s="421"/>
      <c r="I1292" s="421"/>
      <c r="J1292" s="421"/>
      <c r="K1292" s="421"/>
      <c r="L1292" s="421"/>
      <c r="M1292" s="421"/>
      <c r="N1292" s="421"/>
      <c r="O1292" s="421"/>
      <c r="P1292" s="421"/>
      <c r="Q1292" s="421"/>
      <c r="R1292" s="421"/>
      <c r="S1292" s="421"/>
      <c r="T1292" s="421"/>
      <c r="U1292" s="421"/>
      <c r="V1292" s="421"/>
      <c r="W1292" s="421"/>
      <c r="X1292" s="421"/>
      <c r="Y1292" s="421"/>
      <c r="Z1292" s="421"/>
      <c r="AA1292" s="421"/>
      <c r="AB1292" s="421"/>
      <c r="AC1292" s="421"/>
      <c r="AD1292" s="421"/>
    </row>
    <row r="1293" spans="1:30" ht="36" customHeight="1">
      <c r="A1293" s="187"/>
      <c r="B1293" s="141"/>
      <c r="C1293" s="422" t="s">
        <v>874</v>
      </c>
      <c r="D1293" s="421"/>
      <c r="E1293" s="421"/>
      <c r="F1293" s="421"/>
      <c r="G1293" s="421"/>
      <c r="H1293" s="421"/>
      <c r="I1293" s="421"/>
      <c r="J1293" s="421"/>
      <c r="K1293" s="421"/>
      <c r="L1293" s="421"/>
      <c r="M1293" s="421"/>
      <c r="N1293" s="421"/>
      <c r="O1293" s="421"/>
      <c r="P1293" s="421"/>
      <c r="Q1293" s="421"/>
      <c r="R1293" s="421"/>
      <c r="S1293" s="421"/>
      <c r="T1293" s="421"/>
      <c r="U1293" s="421"/>
      <c r="V1293" s="421"/>
      <c r="W1293" s="421"/>
      <c r="X1293" s="421"/>
      <c r="Y1293" s="421"/>
      <c r="Z1293" s="421"/>
      <c r="AA1293" s="421"/>
      <c r="AB1293" s="421"/>
      <c r="AC1293" s="421"/>
      <c r="AD1293" s="421"/>
    </row>
    <row r="1294" spans="1:30" ht="36" customHeight="1">
      <c r="A1294" s="187"/>
      <c r="B1294" s="141"/>
      <c r="C1294" s="422" t="s">
        <v>875</v>
      </c>
      <c r="D1294" s="421"/>
      <c r="E1294" s="421"/>
      <c r="F1294" s="421"/>
      <c r="G1294" s="421"/>
      <c r="H1294" s="421"/>
      <c r="I1294" s="421"/>
      <c r="J1294" s="421"/>
      <c r="K1294" s="421"/>
      <c r="L1294" s="421"/>
      <c r="M1294" s="421"/>
      <c r="N1294" s="421"/>
      <c r="O1294" s="421"/>
      <c r="P1294" s="421"/>
      <c r="Q1294" s="421"/>
      <c r="R1294" s="421"/>
      <c r="S1294" s="421"/>
      <c r="T1294" s="421"/>
      <c r="U1294" s="421"/>
      <c r="V1294" s="421"/>
      <c r="W1294" s="421"/>
      <c r="X1294" s="421"/>
      <c r="Y1294" s="421"/>
      <c r="Z1294" s="421"/>
      <c r="AA1294" s="421"/>
      <c r="AB1294" s="421"/>
      <c r="AC1294" s="421"/>
      <c r="AD1294" s="421"/>
    </row>
    <row r="1295" spans="1:30" ht="36" customHeight="1">
      <c r="A1295" s="187"/>
      <c r="B1295" s="141"/>
      <c r="C1295" s="422" t="s">
        <v>594</v>
      </c>
      <c r="D1295" s="421"/>
      <c r="E1295" s="421"/>
      <c r="F1295" s="421"/>
      <c r="G1295" s="421"/>
      <c r="H1295" s="421"/>
      <c r="I1295" s="421"/>
      <c r="J1295" s="421"/>
      <c r="K1295" s="421"/>
      <c r="L1295" s="421"/>
      <c r="M1295" s="421"/>
      <c r="N1295" s="421"/>
      <c r="O1295" s="421"/>
      <c r="P1295" s="421"/>
      <c r="Q1295" s="421"/>
      <c r="R1295" s="421"/>
      <c r="S1295" s="421"/>
      <c r="T1295" s="421"/>
      <c r="U1295" s="421"/>
      <c r="V1295" s="421"/>
      <c r="W1295" s="421"/>
      <c r="X1295" s="421"/>
      <c r="Y1295" s="421"/>
      <c r="Z1295" s="421"/>
      <c r="AA1295" s="421"/>
      <c r="AB1295" s="421"/>
      <c r="AC1295" s="421"/>
      <c r="AD1295" s="421"/>
    </row>
    <row r="1296" spans="1:30" ht="36" customHeight="1">
      <c r="A1296" s="187"/>
      <c r="B1296" s="206"/>
      <c r="C1296" s="422" t="s">
        <v>637</v>
      </c>
      <c r="D1296" s="421"/>
      <c r="E1296" s="421"/>
      <c r="F1296" s="421"/>
      <c r="G1296" s="421"/>
      <c r="H1296" s="421"/>
      <c r="I1296" s="421"/>
      <c r="J1296" s="421"/>
      <c r="K1296" s="421"/>
      <c r="L1296" s="421"/>
      <c r="M1296" s="421"/>
      <c r="N1296" s="421"/>
      <c r="O1296" s="421"/>
      <c r="P1296" s="421"/>
      <c r="Q1296" s="421"/>
      <c r="R1296" s="421"/>
      <c r="S1296" s="421"/>
      <c r="T1296" s="421"/>
      <c r="U1296" s="421"/>
      <c r="V1296" s="421"/>
      <c r="W1296" s="421"/>
      <c r="X1296" s="421"/>
      <c r="Y1296" s="421"/>
      <c r="Z1296" s="421"/>
      <c r="AA1296" s="421"/>
      <c r="AB1296" s="421"/>
      <c r="AC1296" s="421"/>
      <c r="AD1296" s="421"/>
    </row>
    <row r="1297" spans="1:47" ht="36" customHeight="1">
      <c r="A1297" s="187"/>
      <c r="B1297" s="206"/>
      <c r="C1297" s="422" t="s">
        <v>638</v>
      </c>
      <c r="D1297" s="421"/>
      <c r="E1297" s="421"/>
      <c r="F1297" s="421"/>
      <c r="G1297" s="421"/>
      <c r="H1297" s="421"/>
      <c r="I1297" s="421"/>
      <c r="J1297" s="421"/>
      <c r="K1297" s="421"/>
      <c r="L1297" s="421"/>
      <c r="M1297" s="421"/>
      <c r="N1297" s="421"/>
      <c r="O1297" s="421"/>
      <c r="P1297" s="421"/>
      <c r="Q1297" s="421"/>
      <c r="R1297" s="421"/>
      <c r="S1297" s="421"/>
      <c r="T1297" s="421"/>
      <c r="U1297" s="421"/>
      <c r="V1297" s="421"/>
      <c r="W1297" s="421"/>
      <c r="X1297" s="421"/>
      <c r="Y1297" s="421"/>
      <c r="Z1297" s="421"/>
      <c r="AA1297" s="421"/>
      <c r="AB1297" s="421"/>
      <c r="AC1297" s="421"/>
      <c r="AD1297" s="421"/>
    </row>
    <row r="1298" spans="1:47" ht="15.05" customHeight="1">
      <c r="A1298" s="187"/>
      <c r="B1298" s="141"/>
      <c r="C1298" s="141"/>
      <c r="D1298" s="141"/>
      <c r="E1298" s="141"/>
      <c r="F1298" s="141"/>
      <c r="G1298" s="141"/>
      <c r="H1298" s="141"/>
      <c r="I1298" s="141"/>
      <c r="J1298" s="141"/>
      <c r="K1298" s="141"/>
      <c r="L1298" s="141"/>
      <c r="M1298" s="141"/>
      <c r="N1298" s="141"/>
      <c r="O1298" s="141"/>
      <c r="P1298" s="141"/>
      <c r="Q1298" s="141"/>
      <c r="R1298" s="141"/>
      <c r="S1298" s="141"/>
      <c r="T1298" s="141"/>
      <c r="U1298" s="141"/>
      <c r="V1298" s="141"/>
      <c r="W1298" s="141"/>
      <c r="X1298" s="141"/>
      <c r="Y1298" s="141"/>
      <c r="Z1298" s="141"/>
      <c r="AA1298" s="141"/>
      <c r="AB1298" s="141"/>
      <c r="AC1298" s="141"/>
      <c r="AD1298" s="141"/>
      <c r="AG1298" s="93" t="s">
        <v>936</v>
      </c>
      <c r="AH1298" s="93" t="s">
        <v>937</v>
      </c>
      <c r="AI1298" s="93" t="s">
        <v>938</v>
      </c>
    </row>
    <row r="1299" spans="1:47" ht="15.05" customHeight="1">
      <c r="A1299" s="187"/>
      <c r="B1299" s="141"/>
      <c r="C1299" s="252" t="s">
        <v>311</v>
      </c>
      <c r="D1299" s="141"/>
      <c r="E1299" s="141"/>
      <c r="F1299" s="141"/>
      <c r="G1299" s="141"/>
      <c r="H1299" s="141"/>
      <c r="I1299" s="141"/>
      <c r="J1299" s="141"/>
      <c r="K1299" s="141"/>
      <c r="L1299" s="141"/>
      <c r="M1299" s="141"/>
      <c r="N1299" s="141"/>
      <c r="O1299" s="141"/>
      <c r="P1299" s="141"/>
      <c r="Q1299" s="141"/>
      <c r="R1299" s="141"/>
      <c r="S1299" s="141"/>
      <c r="T1299" s="141"/>
      <c r="U1299" s="141"/>
      <c r="V1299" s="141"/>
      <c r="W1299" s="141"/>
      <c r="X1299" s="141"/>
      <c r="Y1299" s="141"/>
      <c r="Z1299" s="141"/>
      <c r="AA1299" s="141"/>
      <c r="AB1299" s="141"/>
      <c r="AC1299" s="141"/>
      <c r="AD1299" s="141"/>
      <c r="AG1299" s="93">
        <f>COUNTBLANK(S1302:AD1338)</f>
        <v>444</v>
      </c>
      <c r="AH1299" s="93">
        <v>444</v>
      </c>
      <c r="AI1299" s="93">
        <v>370</v>
      </c>
      <c r="AQ1299" s="93" t="s">
        <v>982</v>
      </c>
    </row>
    <row r="1300" spans="1:47" ht="15.05" customHeight="1">
      <c r="A1300" s="187"/>
      <c r="B1300" s="141"/>
      <c r="C1300" s="210"/>
      <c r="D1300" s="141"/>
      <c r="E1300" s="141"/>
      <c r="F1300" s="141"/>
      <c r="G1300" s="141"/>
      <c r="H1300" s="141"/>
      <c r="I1300" s="141"/>
      <c r="J1300" s="141"/>
      <c r="K1300" s="141"/>
      <c r="L1300" s="141"/>
      <c r="M1300" s="141"/>
      <c r="N1300" s="141"/>
      <c r="O1300" s="141"/>
      <c r="P1300" s="141"/>
      <c r="Q1300" s="141"/>
      <c r="R1300" s="141"/>
      <c r="S1300" s="141"/>
      <c r="T1300" s="141"/>
      <c r="U1300" s="141"/>
      <c r="V1300" s="141"/>
      <c r="W1300" s="141"/>
      <c r="X1300" s="141"/>
      <c r="Y1300" s="141"/>
      <c r="Z1300" s="141"/>
      <c r="AA1300" s="141"/>
      <c r="AB1300" s="141"/>
      <c r="AC1300" s="141"/>
      <c r="AD1300" s="141"/>
      <c r="AQ1300" s="93" t="s">
        <v>984</v>
      </c>
      <c r="AT1300" s="93" t="s">
        <v>983</v>
      </c>
    </row>
    <row r="1301" spans="1:47" ht="36" customHeight="1">
      <c r="A1301" s="187"/>
      <c r="B1301" s="141"/>
      <c r="C1301" s="434" t="s">
        <v>330</v>
      </c>
      <c r="D1301" s="435"/>
      <c r="E1301" s="435"/>
      <c r="F1301" s="435"/>
      <c r="G1301" s="435"/>
      <c r="H1301" s="435"/>
      <c r="I1301" s="435"/>
      <c r="J1301" s="435"/>
      <c r="K1301" s="435"/>
      <c r="L1301" s="435"/>
      <c r="M1301" s="435"/>
      <c r="N1301" s="435"/>
      <c r="O1301" s="435"/>
      <c r="P1301" s="435"/>
      <c r="Q1301" s="435"/>
      <c r="R1301" s="436"/>
      <c r="S1301" s="434" t="s">
        <v>838</v>
      </c>
      <c r="T1301" s="435"/>
      <c r="U1301" s="435"/>
      <c r="V1301" s="435"/>
      <c r="W1301" s="435"/>
      <c r="X1301" s="435"/>
      <c r="Y1301" s="434" t="s">
        <v>331</v>
      </c>
      <c r="Z1301" s="435"/>
      <c r="AA1301" s="435"/>
      <c r="AB1301" s="435"/>
      <c r="AC1301" s="435"/>
      <c r="AD1301" s="436"/>
      <c r="AG1301" s="93" t="s">
        <v>951</v>
      </c>
      <c r="AH1301" s="93" t="s">
        <v>981</v>
      </c>
      <c r="AI1301" s="93" t="s">
        <v>1005</v>
      </c>
      <c r="AJ1301" s="93" t="s">
        <v>966</v>
      </c>
      <c r="AL1301" s="93" t="s">
        <v>961</v>
      </c>
      <c r="AM1301" s="262"/>
      <c r="AQ1301" s="225">
        <f>IF(AG1299=AH1299,0,IF(OR(AND(Y1302&lt;&gt;"NS",Y1302&gt;S1078),AND(Y1310&lt;&gt;"NS",Y1310&gt;S1078),AND(Y1318&lt;&gt;"NS",Y1318&gt;S1078),AND(Y1327&lt;&gt;"NS",Y1327&gt;S1078),AND(Y1334&lt;&gt;"NS",Y1334&gt;S1078),AND(Y1335&lt;&gt;"NS",Y1335&gt;S1078),AND(Y1336&lt;&gt;"NS",Y1336&gt;S1078),AND(Y1337&lt;&gt;"NS",Y1337&gt;S1078),AND(Y1338&lt;&gt;"NS",Y1338&gt;S1078)),1,0))</f>
        <v>0</v>
      </c>
      <c r="AT1301" s="117" t="s">
        <v>982</v>
      </c>
      <c r="AU1301" s="98">
        <f>S1078</f>
        <v>0</v>
      </c>
    </row>
    <row r="1302" spans="1:47" ht="15.05" customHeight="1">
      <c r="A1302" s="187"/>
      <c r="B1302" s="141"/>
      <c r="C1302" s="222" t="s">
        <v>105</v>
      </c>
      <c r="D1302" s="430" t="s">
        <v>332</v>
      </c>
      <c r="E1302" s="431"/>
      <c r="F1302" s="431"/>
      <c r="G1302" s="431"/>
      <c r="H1302" s="431"/>
      <c r="I1302" s="431"/>
      <c r="J1302" s="431"/>
      <c r="K1302" s="431"/>
      <c r="L1302" s="431"/>
      <c r="M1302" s="431"/>
      <c r="N1302" s="431"/>
      <c r="O1302" s="431"/>
      <c r="P1302" s="431"/>
      <c r="Q1302" s="431"/>
      <c r="R1302" s="432"/>
      <c r="S1302" s="433"/>
      <c r="T1302" s="386"/>
      <c r="U1302" s="386"/>
      <c r="V1302" s="386"/>
      <c r="W1302" s="386"/>
      <c r="X1302" s="387"/>
      <c r="Y1302" s="293"/>
      <c r="Z1302" s="290"/>
      <c r="AA1302" s="290"/>
      <c r="AB1302" s="290"/>
      <c r="AC1302" s="290"/>
      <c r="AD1302" s="294"/>
      <c r="AG1302" s="93">
        <f t="shared" ref="AG1302:AG1336" si="291">IF($AG$1299=$AH$1299,0,IF(OR(AND(S1302=1,Y1302=""),AND(S1302&lt;&gt;1,Y1302&lt;&gt;"")),1,0))</f>
        <v>0</v>
      </c>
      <c r="AH1302" s="93">
        <f>IF(OR(AND(COUNTIF(S1303:X1309,1)&gt;0,S1302&lt;&gt;1),AND(S1302=1,COUNTIF(S1303:X1309,1)=0),AND(S1302=2,COUNTIF(S1303:X1309,2)&lt;&gt;COUNTA(C1303:D1309)),AND(S1302=9,COUNTIF(S1303:X1309,9)=0)),1,0)</f>
        <v>0</v>
      </c>
      <c r="AI1302" s="93">
        <f>AH1302</f>
        <v>0</v>
      </c>
      <c r="AJ1302" s="93" t="str">
        <f>IFERROR(MATCH(1,AI1302:AI1305,0),"")</f>
        <v/>
      </c>
      <c r="AL1302" s="105"/>
      <c r="AM1302" s="197" t="s">
        <v>960</v>
      </c>
      <c r="AT1302" s="93" t="s">
        <v>949</v>
      </c>
      <c r="AU1302" s="99">
        <f>IF(AND(COUNTA(Y1302,Y1310,Y1318,Y1327,Y1334:Y1338)&lt;&gt;0,COUNTIF(Y1302,"NA")+COUNTIF(Y1310,"NA")+COUNTIF(Y1318,"NA")+COUNTIF(Y1327,"NA")+COUNTIF(Y1334:Y1338,"NA")=COUNTA(Y1302,Y1310,Y1318,Y1327,Y1334:Y1338)),"NA",SUM(Y1302,Y1310,Y1318,Y1327,Y1334:Y1338))</f>
        <v>0</v>
      </c>
    </row>
    <row r="1303" spans="1:47" ht="15.05" customHeight="1">
      <c r="A1303" s="187"/>
      <c r="B1303" s="141"/>
      <c r="C1303" s="441" t="s">
        <v>199</v>
      </c>
      <c r="D1303" s="441"/>
      <c r="E1303" s="442" t="s">
        <v>403</v>
      </c>
      <c r="F1303" s="442"/>
      <c r="G1303" s="442"/>
      <c r="H1303" s="442"/>
      <c r="I1303" s="442"/>
      <c r="J1303" s="442"/>
      <c r="K1303" s="442"/>
      <c r="L1303" s="442"/>
      <c r="M1303" s="442"/>
      <c r="N1303" s="442"/>
      <c r="O1303" s="442"/>
      <c r="P1303" s="442"/>
      <c r="Q1303" s="442"/>
      <c r="R1303" s="442"/>
      <c r="S1303" s="433"/>
      <c r="T1303" s="386"/>
      <c r="U1303" s="386"/>
      <c r="V1303" s="386"/>
      <c r="W1303" s="386"/>
      <c r="X1303" s="387"/>
      <c r="Y1303" s="293"/>
      <c r="Z1303" s="290"/>
      <c r="AA1303" s="290"/>
      <c r="AB1303" s="290"/>
      <c r="AC1303" s="290"/>
      <c r="AD1303" s="294"/>
      <c r="AG1303" s="93">
        <f t="shared" si="291"/>
        <v>0</v>
      </c>
      <c r="AI1303" s="93">
        <f>AH1310</f>
        <v>0</v>
      </c>
      <c r="AL1303" s="117" t="s">
        <v>941</v>
      </c>
      <c r="AM1303" s="98">
        <f>Y1302</f>
        <v>0</v>
      </c>
      <c r="AT1303" s="93" t="s">
        <v>948</v>
      </c>
      <c r="AU1303" s="99">
        <f>COUNTIF(Y1302,"NS")+COUNTIF(Y1310,"NS")+COUNTIF(Y1318,"NS")+COUNTIF(Y1327,"NS")+COUNTIF(Y1334:Y1338,"NS")</f>
        <v>0</v>
      </c>
    </row>
    <row r="1304" spans="1:47" ht="15.05" customHeight="1">
      <c r="A1304" s="187"/>
      <c r="B1304" s="141"/>
      <c r="C1304" s="441" t="s">
        <v>201</v>
      </c>
      <c r="D1304" s="441"/>
      <c r="E1304" s="442" t="s">
        <v>404</v>
      </c>
      <c r="F1304" s="442"/>
      <c r="G1304" s="442"/>
      <c r="H1304" s="442"/>
      <c r="I1304" s="442"/>
      <c r="J1304" s="442"/>
      <c r="K1304" s="442"/>
      <c r="L1304" s="442"/>
      <c r="M1304" s="442"/>
      <c r="N1304" s="442"/>
      <c r="O1304" s="442"/>
      <c r="P1304" s="442"/>
      <c r="Q1304" s="442"/>
      <c r="R1304" s="442"/>
      <c r="S1304" s="433"/>
      <c r="T1304" s="386"/>
      <c r="U1304" s="386"/>
      <c r="V1304" s="386"/>
      <c r="W1304" s="386"/>
      <c r="X1304" s="387"/>
      <c r="Y1304" s="293"/>
      <c r="Z1304" s="290"/>
      <c r="AA1304" s="290"/>
      <c r="AB1304" s="290"/>
      <c r="AC1304" s="290"/>
      <c r="AD1304" s="294"/>
      <c r="AG1304" s="93">
        <f t="shared" si="291"/>
        <v>0</v>
      </c>
      <c r="AI1304" s="93">
        <f>AH1318</f>
        <v>0</v>
      </c>
      <c r="AL1304" s="93" t="s">
        <v>949</v>
      </c>
      <c r="AM1304" s="99">
        <f>IF(AND(COUNTA(Y1303:Y1309)&lt;&gt;0,COUNTIF(Y1303:Y1309,"NA")=COUNTA(Y1303:Y1309)),"NA",SUM(Y1303:Y1309))</f>
        <v>0</v>
      </c>
      <c r="AT1304" s="93" t="s">
        <v>944</v>
      </c>
      <c r="AU1304" s="118">
        <f>IF(AG1299=AH1299, 0, IF(OR(AND(AU1301 =0, AU1303 &gt;0), AND(AU1301 ="NS", AU1302&gt;0), AND(AU1301 ="NS", AU1302 =0, AU1303=0), AND(AU1301="NA", AU1302&lt;&gt;"NA"), AND(AU1301&lt;&gt;"NA", AU1302="NA")  ), 1, IF(OR(AND(AU1303&gt;=2, AU1302&lt;AU1301), AND(AU1301="NS", AU1302=0, AU1303&gt;0), AU1302&gt;=AU1301 ), 0, 1)))</f>
        <v>0</v>
      </c>
    </row>
    <row r="1305" spans="1:47" ht="15.05" customHeight="1">
      <c r="A1305" s="187"/>
      <c r="B1305" s="141"/>
      <c r="C1305" s="441" t="s">
        <v>203</v>
      </c>
      <c r="D1305" s="441"/>
      <c r="E1305" s="442" t="s">
        <v>405</v>
      </c>
      <c r="F1305" s="442"/>
      <c r="G1305" s="442"/>
      <c r="H1305" s="442"/>
      <c r="I1305" s="442"/>
      <c r="J1305" s="442"/>
      <c r="K1305" s="442"/>
      <c r="L1305" s="442"/>
      <c r="M1305" s="442"/>
      <c r="N1305" s="442"/>
      <c r="O1305" s="442"/>
      <c r="P1305" s="442"/>
      <c r="Q1305" s="442"/>
      <c r="R1305" s="442"/>
      <c r="S1305" s="433"/>
      <c r="T1305" s="386"/>
      <c r="U1305" s="386"/>
      <c r="V1305" s="386"/>
      <c r="W1305" s="386"/>
      <c r="X1305" s="387"/>
      <c r="Y1305" s="293"/>
      <c r="Z1305" s="290"/>
      <c r="AA1305" s="290"/>
      <c r="AB1305" s="290"/>
      <c r="AC1305" s="290"/>
      <c r="AD1305" s="294"/>
      <c r="AG1305" s="93">
        <f t="shared" si="291"/>
        <v>0</v>
      </c>
      <c r="AI1305" s="93">
        <f>AH1327</f>
        <v>0</v>
      </c>
      <c r="AL1305" s="93" t="s">
        <v>948</v>
      </c>
      <c r="AM1305" s="99">
        <f>COUNTIF(Y1303:Y1309, "NS")</f>
        <v>0</v>
      </c>
      <c r="AP1305" s="93" t="s">
        <v>1004</v>
      </c>
      <c r="AQ1305" s="93" t="s">
        <v>966</v>
      </c>
    </row>
    <row r="1306" spans="1:47" ht="15.05" customHeight="1">
      <c r="A1306" s="187"/>
      <c r="B1306" s="141"/>
      <c r="C1306" s="441" t="s">
        <v>401</v>
      </c>
      <c r="D1306" s="441"/>
      <c r="E1306" s="442" t="s">
        <v>406</v>
      </c>
      <c r="F1306" s="442"/>
      <c r="G1306" s="442"/>
      <c r="H1306" s="442"/>
      <c r="I1306" s="442"/>
      <c r="J1306" s="442"/>
      <c r="K1306" s="442"/>
      <c r="L1306" s="442"/>
      <c r="M1306" s="442"/>
      <c r="N1306" s="442"/>
      <c r="O1306" s="442"/>
      <c r="P1306" s="442"/>
      <c r="Q1306" s="442"/>
      <c r="R1306" s="442"/>
      <c r="S1306" s="433"/>
      <c r="T1306" s="386"/>
      <c r="U1306" s="386"/>
      <c r="V1306" s="386"/>
      <c r="W1306" s="386"/>
      <c r="X1306" s="387"/>
      <c r="Y1306" s="293"/>
      <c r="Z1306" s="290"/>
      <c r="AA1306" s="290"/>
      <c r="AB1306" s="290"/>
      <c r="AC1306" s="290"/>
      <c r="AD1306" s="294"/>
      <c r="AG1306" s="93">
        <f t="shared" si="291"/>
        <v>0</v>
      </c>
      <c r="AI1306" s="202">
        <f>SUM(AI1302:AI1305)</f>
        <v>0</v>
      </c>
      <c r="AL1306" s="93" t="s">
        <v>944</v>
      </c>
      <c r="AM1306" s="116">
        <f>IF($AG$1299=$AH$1299, 0, IF(OR(AND(AM1303 =0, AM1305 &gt;0), AND(AM1303 ="NS", AM1304&gt;0), AND(AM1303 ="NS", AM1304 =0, AM1305=0), AND(AM1303="NA", AM1304&lt;&gt;"NA"), AND(AM1303&lt;&gt;"NA", AM1304="NA")  ), 1, IF(OR(AND(AM1305&gt;=2, AM1304&lt;AM1303), AND(AM1303="NS", AM1304=0, AM1305&gt;0), AM1304=AM1303 ), 0, 1)))</f>
        <v>0</v>
      </c>
      <c r="AP1306" s="93">
        <f>AM1306</f>
        <v>0</v>
      </c>
      <c r="AQ1306" s="93" t="str">
        <f>IFERROR(MATCH(1,AP1306:AP1309,0),"")</f>
        <v/>
      </c>
    </row>
    <row r="1307" spans="1:47" ht="15.05" customHeight="1">
      <c r="A1307" s="187"/>
      <c r="B1307" s="141"/>
      <c r="C1307" s="441" t="s">
        <v>402</v>
      </c>
      <c r="D1307" s="441"/>
      <c r="E1307" s="442" t="s">
        <v>407</v>
      </c>
      <c r="F1307" s="442"/>
      <c r="G1307" s="442"/>
      <c r="H1307" s="442"/>
      <c r="I1307" s="442"/>
      <c r="J1307" s="442"/>
      <c r="K1307" s="442"/>
      <c r="L1307" s="442"/>
      <c r="M1307" s="442"/>
      <c r="N1307" s="442"/>
      <c r="O1307" s="442"/>
      <c r="P1307" s="442"/>
      <c r="Q1307" s="442"/>
      <c r="R1307" s="442"/>
      <c r="S1307" s="433"/>
      <c r="T1307" s="386"/>
      <c r="U1307" s="386"/>
      <c r="V1307" s="386"/>
      <c r="W1307" s="386"/>
      <c r="X1307" s="387"/>
      <c r="Y1307" s="293"/>
      <c r="Z1307" s="290"/>
      <c r="AA1307" s="290"/>
      <c r="AB1307" s="290"/>
      <c r="AC1307" s="290"/>
      <c r="AD1307" s="294"/>
      <c r="AG1307" s="93">
        <f t="shared" si="291"/>
        <v>0</v>
      </c>
      <c r="AP1307" s="93">
        <f>AM1314</f>
        <v>0</v>
      </c>
    </row>
    <row r="1308" spans="1:47" ht="15.05" customHeight="1">
      <c r="A1308" s="187"/>
      <c r="B1308" s="141"/>
      <c r="C1308" s="441" t="s">
        <v>408</v>
      </c>
      <c r="D1308" s="441"/>
      <c r="E1308" s="442" t="s">
        <v>410</v>
      </c>
      <c r="F1308" s="442"/>
      <c r="G1308" s="442"/>
      <c r="H1308" s="442"/>
      <c r="I1308" s="442"/>
      <c r="J1308" s="442"/>
      <c r="K1308" s="442"/>
      <c r="L1308" s="442"/>
      <c r="M1308" s="442"/>
      <c r="N1308" s="442"/>
      <c r="O1308" s="442"/>
      <c r="P1308" s="442"/>
      <c r="Q1308" s="442"/>
      <c r="R1308" s="442"/>
      <c r="S1308" s="433"/>
      <c r="T1308" s="386"/>
      <c r="U1308" s="386"/>
      <c r="V1308" s="386"/>
      <c r="W1308" s="386"/>
      <c r="X1308" s="387"/>
      <c r="Y1308" s="293"/>
      <c r="Z1308" s="290"/>
      <c r="AA1308" s="290"/>
      <c r="AB1308" s="290"/>
      <c r="AC1308" s="290"/>
      <c r="AD1308" s="294"/>
      <c r="AG1308" s="93">
        <f t="shared" si="291"/>
        <v>0</v>
      </c>
      <c r="AP1308" s="93">
        <f>AM1322</f>
        <v>0</v>
      </c>
    </row>
    <row r="1309" spans="1:47" ht="15.05" customHeight="1">
      <c r="A1309" s="187"/>
      <c r="B1309" s="141"/>
      <c r="C1309" s="441" t="s">
        <v>409</v>
      </c>
      <c r="D1309" s="441"/>
      <c r="E1309" s="442" t="s">
        <v>411</v>
      </c>
      <c r="F1309" s="442"/>
      <c r="G1309" s="442"/>
      <c r="H1309" s="442"/>
      <c r="I1309" s="442"/>
      <c r="J1309" s="442"/>
      <c r="K1309" s="442"/>
      <c r="L1309" s="442"/>
      <c r="M1309" s="442"/>
      <c r="N1309" s="442"/>
      <c r="O1309" s="442"/>
      <c r="P1309" s="442"/>
      <c r="Q1309" s="442"/>
      <c r="R1309" s="442"/>
      <c r="S1309" s="433"/>
      <c r="T1309" s="386"/>
      <c r="U1309" s="386"/>
      <c r="V1309" s="386"/>
      <c r="W1309" s="386"/>
      <c r="X1309" s="387"/>
      <c r="Y1309" s="293"/>
      <c r="Z1309" s="290"/>
      <c r="AA1309" s="290"/>
      <c r="AB1309" s="290"/>
      <c r="AC1309" s="290"/>
      <c r="AD1309" s="294"/>
      <c r="AG1309" s="93">
        <f t="shared" si="291"/>
        <v>0</v>
      </c>
      <c r="AH1309" s="93" t="s">
        <v>981</v>
      </c>
      <c r="AL1309" s="93" t="s">
        <v>961</v>
      </c>
      <c r="AM1309" s="262"/>
      <c r="AP1309" s="93">
        <f>AM1331</f>
        <v>0</v>
      </c>
    </row>
    <row r="1310" spans="1:47" ht="15.05" customHeight="1">
      <c r="A1310" s="187"/>
      <c r="B1310" s="141"/>
      <c r="C1310" s="222" t="s">
        <v>107</v>
      </c>
      <c r="D1310" s="430" t="s">
        <v>426</v>
      </c>
      <c r="E1310" s="431"/>
      <c r="F1310" s="431"/>
      <c r="G1310" s="431"/>
      <c r="H1310" s="431"/>
      <c r="I1310" s="431"/>
      <c r="J1310" s="431"/>
      <c r="K1310" s="431"/>
      <c r="L1310" s="431"/>
      <c r="M1310" s="431"/>
      <c r="N1310" s="431"/>
      <c r="O1310" s="431"/>
      <c r="P1310" s="431"/>
      <c r="Q1310" s="431"/>
      <c r="R1310" s="432"/>
      <c r="S1310" s="433"/>
      <c r="T1310" s="386"/>
      <c r="U1310" s="386"/>
      <c r="V1310" s="386"/>
      <c r="W1310" s="386"/>
      <c r="X1310" s="387"/>
      <c r="Y1310" s="293"/>
      <c r="Z1310" s="290"/>
      <c r="AA1310" s="290"/>
      <c r="AB1310" s="290"/>
      <c r="AC1310" s="290"/>
      <c r="AD1310" s="294"/>
      <c r="AG1310" s="93">
        <f t="shared" si="291"/>
        <v>0</v>
      </c>
      <c r="AH1310" s="93">
        <f>IF(OR(AND(COUNTIF(S1311:X1317,1)&gt;0,S1310&lt;&gt;1),AND(S1310=1,COUNTIF(S1311:X1317,1)=0),AND(S1310=2,COUNTIF(S1311:X1317,2)&lt;&gt;COUNTA(C1311:D1317)),AND(S1310=9,COUNTIF(S1311:X1317,9)=0)),1,0)</f>
        <v>0</v>
      </c>
      <c r="AL1310" s="105"/>
      <c r="AM1310" s="197" t="s">
        <v>960</v>
      </c>
      <c r="AP1310" s="202">
        <f>SUM(AP1306:AP1309)</f>
        <v>0</v>
      </c>
    </row>
    <row r="1311" spans="1:47" ht="15.05" customHeight="1">
      <c r="A1311" s="187"/>
      <c r="B1311" s="141"/>
      <c r="C1311" s="441" t="s">
        <v>412</v>
      </c>
      <c r="D1311" s="441"/>
      <c r="E1311" s="442" t="s">
        <v>403</v>
      </c>
      <c r="F1311" s="442"/>
      <c r="G1311" s="442"/>
      <c r="H1311" s="442"/>
      <c r="I1311" s="442"/>
      <c r="J1311" s="442"/>
      <c r="K1311" s="442"/>
      <c r="L1311" s="442"/>
      <c r="M1311" s="442"/>
      <c r="N1311" s="442"/>
      <c r="O1311" s="442"/>
      <c r="P1311" s="442"/>
      <c r="Q1311" s="442"/>
      <c r="R1311" s="442"/>
      <c r="S1311" s="433"/>
      <c r="T1311" s="386"/>
      <c r="U1311" s="386"/>
      <c r="V1311" s="386"/>
      <c r="W1311" s="386"/>
      <c r="X1311" s="387"/>
      <c r="Y1311" s="293"/>
      <c r="Z1311" s="290"/>
      <c r="AA1311" s="290"/>
      <c r="AB1311" s="290"/>
      <c r="AC1311" s="290"/>
      <c r="AD1311" s="294"/>
      <c r="AG1311" s="93">
        <f t="shared" si="291"/>
        <v>0</v>
      </c>
      <c r="AL1311" s="117" t="s">
        <v>941</v>
      </c>
      <c r="AM1311" s="98">
        <f>Y1310</f>
        <v>0</v>
      </c>
    </row>
    <row r="1312" spans="1:47" ht="15.05" customHeight="1">
      <c r="A1312" s="187"/>
      <c r="B1312" s="141"/>
      <c r="C1312" s="441" t="s">
        <v>413</v>
      </c>
      <c r="D1312" s="441"/>
      <c r="E1312" s="442" t="s">
        <v>404</v>
      </c>
      <c r="F1312" s="442"/>
      <c r="G1312" s="442"/>
      <c r="H1312" s="442"/>
      <c r="I1312" s="442"/>
      <c r="J1312" s="442"/>
      <c r="K1312" s="442"/>
      <c r="L1312" s="442"/>
      <c r="M1312" s="442"/>
      <c r="N1312" s="442"/>
      <c r="O1312" s="442"/>
      <c r="P1312" s="442"/>
      <c r="Q1312" s="442"/>
      <c r="R1312" s="442"/>
      <c r="S1312" s="433"/>
      <c r="T1312" s="386"/>
      <c r="U1312" s="386"/>
      <c r="V1312" s="386"/>
      <c r="W1312" s="386"/>
      <c r="X1312" s="387"/>
      <c r="Y1312" s="293"/>
      <c r="Z1312" s="290"/>
      <c r="AA1312" s="290"/>
      <c r="AB1312" s="290"/>
      <c r="AC1312" s="290"/>
      <c r="AD1312" s="294"/>
      <c r="AG1312" s="93">
        <f t="shared" si="291"/>
        <v>0</v>
      </c>
      <c r="AL1312" s="93" t="s">
        <v>949</v>
      </c>
      <c r="AM1312" s="99">
        <f>IF(AND(COUNTA(Y1311:Y1317)&lt;&gt;0,COUNTIF(Y1311:Y1317,"NA")=COUNTA(Y1311:Y1317)),"NA",SUM(Y1311:Y1317))</f>
        <v>0</v>
      </c>
    </row>
    <row r="1313" spans="1:39" ht="15.05" customHeight="1">
      <c r="A1313" s="187"/>
      <c r="B1313" s="141"/>
      <c r="C1313" s="441" t="s">
        <v>414</v>
      </c>
      <c r="D1313" s="441"/>
      <c r="E1313" s="442" t="s">
        <v>405</v>
      </c>
      <c r="F1313" s="442"/>
      <c r="G1313" s="442"/>
      <c r="H1313" s="442"/>
      <c r="I1313" s="442"/>
      <c r="J1313" s="442"/>
      <c r="K1313" s="442"/>
      <c r="L1313" s="442"/>
      <c r="M1313" s="442"/>
      <c r="N1313" s="442"/>
      <c r="O1313" s="442"/>
      <c r="P1313" s="442"/>
      <c r="Q1313" s="442"/>
      <c r="R1313" s="442"/>
      <c r="S1313" s="433"/>
      <c r="T1313" s="386"/>
      <c r="U1313" s="386"/>
      <c r="V1313" s="386"/>
      <c r="W1313" s="386"/>
      <c r="X1313" s="387"/>
      <c r="Y1313" s="293"/>
      <c r="Z1313" s="290"/>
      <c r="AA1313" s="290"/>
      <c r="AB1313" s="290"/>
      <c r="AC1313" s="290"/>
      <c r="AD1313" s="294"/>
      <c r="AG1313" s="93">
        <f t="shared" si="291"/>
        <v>0</v>
      </c>
      <c r="AL1313" s="93" t="s">
        <v>948</v>
      </c>
      <c r="AM1313" s="99">
        <f>COUNTIF(Y1311:Y1317, "NS")</f>
        <v>0</v>
      </c>
    </row>
    <row r="1314" spans="1:39" ht="15.05" customHeight="1">
      <c r="A1314" s="187"/>
      <c r="B1314" s="141"/>
      <c r="C1314" s="441" t="s">
        <v>415</v>
      </c>
      <c r="D1314" s="441"/>
      <c r="E1314" s="442" t="s">
        <v>406</v>
      </c>
      <c r="F1314" s="442"/>
      <c r="G1314" s="442"/>
      <c r="H1314" s="442"/>
      <c r="I1314" s="442"/>
      <c r="J1314" s="442"/>
      <c r="K1314" s="442"/>
      <c r="L1314" s="442"/>
      <c r="M1314" s="442"/>
      <c r="N1314" s="442"/>
      <c r="O1314" s="442"/>
      <c r="P1314" s="442"/>
      <c r="Q1314" s="442"/>
      <c r="R1314" s="442"/>
      <c r="S1314" s="433"/>
      <c r="T1314" s="386"/>
      <c r="U1314" s="386"/>
      <c r="V1314" s="386"/>
      <c r="W1314" s="386"/>
      <c r="X1314" s="387"/>
      <c r="Y1314" s="293"/>
      <c r="Z1314" s="290"/>
      <c r="AA1314" s="290"/>
      <c r="AB1314" s="290"/>
      <c r="AC1314" s="290"/>
      <c r="AD1314" s="294"/>
      <c r="AG1314" s="93">
        <f t="shared" si="291"/>
        <v>0</v>
      </c>
      <c r="AL1314" s="93" t="s">
        <v>944</v>
      </c>
      <c r="AM1314" s="116">
        <f>IF($AG$1299=$AH$1299, 0, IF(OR(AND(AM1311 =0, AM1313 &gt;0), AND(AM1311 ="NS", AM1312&gt;0), AND(AM1311 ="NS", AM1312 =0, AM1313=0), AND(AM1311="NA", AM1312&lt;&gt;"NA"), AND(AM1311&lt;&gt;"NA", AM1312="NA")  ), 1, IF(OR(AND(AM1313&gt;=2, AM1312&lt;AM1311), AND(AM1311="NS", AM1312=0, AM1313&gt;0), AM1312=AM1311 ), 0, 1)))</f>
        <v>0</v>
      </c>
    </row>
    <row r="1315" spans="1:39" ht="15.05" customHeight="1">
      <c r="A1315" s="187"/>
      <c r="B1315" s="141"/>
      <c r="C1315" s="441" t="s">
        <v>416</v>
      </c>
      <c r="D1315" s="441"/>
      <c r="E1315" s="442" t="s">
        <v>407</v>
      </c>
      <c r="F1315" s="442"/>
      <c r="G1315" s="442"/>
      <c r="H1315" s="442"/>
      <c r="I1315" s="442"/>
      <c r="J1315" s="442"/>
      <c r="K1315" s="442"/>
      <c r="L1315" s="442"/>
      <c r="M1315" s="442"/>
      <c r="N1315" s="442"/>
      <c r="O1315" s="442"/>
      <c r="P1315" s="442"/>
      <c r="Q1315" s="442"/>
      <c r="R1315" s="442"/>
      <c r="S1315" s="433"/>
      <c r="T1315" s="386"/>
      <c r="U1315" s="386"/>
      <c r="V1315" s="386"/>
      <c r="W1315" s="386"/>
      <c r="X1315" s="387"/>
      <c r="Y1315" s="293"/>
      <c r="Z1315" s="290"/>
      <c r="AA1315" s="290"/>
      <c r="AB1315" s="290"/>
      <c r="AC1315" s="290"/>
      <c r="AD1315" s="294"/>
      <c r="AG1315" s="93">
        <f t="shared" si="291"/>
        <v>0</v>
      </c>
    </row>
    <row r="1316" spans="1:39" ht="15.05" customHeight="1">
      <c r="A1316" s="187"/>
      <c r="B1316" s="141"/>
      <c r="C1316" s="441" t="s">
        <v>417</v>
      </c>
      <c r="D1316" s="441"/>
      <c r="E1316" s="442" t="s">
        <v>410</v>
      </c>
      <c r="F1316" s="442"/>
      <c r="G1316" s="442"/>
      <c r="H1316" s="442"/>
      <c r="I1316" s="442"/>
      <c r="J1316" s="442"/>
      <c r="K1316" s="442"/>
      <c r="L1316" s="442"/>
      <c r="M1316" s="442"/>
      <c r="N1316" s="442"/>
      <c r="O1316" s="442"/>
      <c r="P1316" s="442"/>
      <c r="Q1316" s="442"/>
      <c r="R1316" s="442"/>
      <c r="S1316" s="433"/>
      <c r="T1316" s="386"/>
      <c r="U1316" s="386"/>
      <c r="V1316" s="386"/>
      <c r="W1316" s="386"/>
      <c r="X1316" s="387"/>
      <c r="Y1316" s="293"/>
      <c r="Z1316" s="290"/>
      <c r="AA1316" s="290"/>
      <c r="AB1316" s="290"/>
      <c r="AC1316" s="290"/>
      <c r="AD1316" s="294"/>
      <c r="AG1316" s="93">
        <f t="shared" si="291"/>
        <v>0</v>
      </c>
    </row>
    <row r="1317" spans="1:39" ht="15.05" customHeight="1">
      <c r="A1317" s="187"/>
      <c r="B1317" s="141"/>
      <c r="C1317" s="441" t="s">
        <v>418</v>
      </c>
      <c r="D1317" s="441"/>
      <c r="E1317" s="442" t="s">
        <v>411</v>
      </c>
      <c r="F1317" s="442"/>
      <c r="G1317" s="442"/>
      <c r="H1317" s="442"/>
      <c r="I1317" s="442"/>
      <c r="J1317" s="442"/>
      <c r="K1317" s="442"/>
      <c r="L1317" s="442"/>
      <c r="M1317" s="442"/>
      <c r="N1317" s="442"/>
      <c r="O1317" s="442"/>
      <c r="P1317" s="442"/>
      <c r="Q1317" s="442"/>
      <c r="R1317" s="442"/>
      <c r="S1317" s="433"/>
      <c r="T1317" s="386"/>
      <c r="U1317" s="386"/>
      <c r="V1317" s="386"/>
      <c r="W1317" s="386"/>
      <c r="X1317" s="387"/>
      <c r="Y1317" s="293"/>
      <c r="Z1317" s="290"/>
      <c r="AA1317" s="290"/>
      <c r="AB1317" s="290"/>
      <c r="AC1317" s="290"/>
      <c r="AD1317" s="294"/>
      <c r="AG1317" s="93">
        <f t="shared" si="291"/>
        <v>0</v>
      </c>
      <c r="AH1317" s="93" t="s">
        <v>981</v>
      </c>
      <c r="AL1317" s="93" t="s">
        <v>961</v>
      </c>
      <c r="AM1317" s="262"/>
    </row>
    <row r="1318" spans="1:39" ht="15.05" customHeight="1">
      <c r="A1318" s="187"/>
      <c r="B1318" s="141"/>
      <c r="C1318" s="222" t="s">
        <v>115</v>
      </c>
      <c r="D1318" s="430" t="s">
        <v>427</v>
      </c>
      <c r="E1318" s="431"/>
      <c r="F1318" s="431"/>
      <c r="G1318" s="431"/>
      <c r="H1318" s="431"/>
      <c r="I1318" s="431"/>
      <c r="J1318" s="431"/>
      <c r="K1318" s="431"/>
      <c r="L1318" s="431"/>
      <c r="M1318" s="431"/>
      <c r="N1318" s="431"/>
      <c r="O1318" s="431"/>
      <c r="P1318" s="431"/>
      <c r="Q1318" s="431"/>
      <c r="R1318" s="432"/>
      <c r="S1318" s="433"/>
      <c r="T1318" s="386"/>
      <c r="U1318" s="386"/>
      <c r="V1318" s="386"/>
      <c r="W1318" s="386"/>
      <c r="X1318" s="387"/>
      <c r="Y1318" s="293"/>
      <c r="Z1318" s="290"/>
      <c r="AA1318" s="290"/>
      <c r="AB1318" s="290"/>
      <c r="AC1318" s="290"/>
      <c r="AD1318" s="294"/>
      <c r="AG1318" s="93">
        <f t="shared" si="291"/>
        <v>0</v>
      </c>
      <c r="AH1318" s="93">
        <f>IF(OR(AND(COUNTIF(S1319:X1326,1)&gt;0,S1318&lt;&gt;1),AND(S1318=1,COUNTIF(S1319:X1326,1)=0),AND(S1318=2,COUNTIF(S1319:X1326,2)&lt;&gt;COUNTA(S1319:X1326)),AND(S1318=9,COUNTIF(S1319:X1326,9)=0)),1,0)</f>
        <v>0</v>
      </c>
      <c r="AL1318" s="105"/>
      <c r="AM1318" s="197" t="s">
        <v>960</v>
      </c>
    </row>
    <row r="1319" spans="1:39" ht="15.05" customHeight="1">
      <c r="A1319" s="187"/>
      <c r="B1319" s="141"/>
      <c r="C1319" s="441" t="s">
        <v>419</v>
      </c>
      <c r="D1319" s="441"/>
      <c r="E1319" s="442" t="s">
        <v>333</v>
      </c>
      <c r="F1319" s="442"/>
      <c r="G1319" s="442"/>
      <c r="H1319" s="442"/>
      <c r="I1319" s="442"/>
      <c r="J1319" s="442"/>
      <c r="K1319" s="442"/>
      <c r="L1319" s="442"/>
      <c r="M1319" s="442"/>
      <c r="N1319" s="442"/>
      <c r="O1319" s="442"/>
      <c r="P1319" s="442"/>
      <c r="Q1319" s="442"/>
      <c r="R1319" s="442"/>
      <c r="S1319" s="433"/>
      <c r="T1319" s="386"/>
      <c r="U1319" s="386"/>
      <c r="V1319" s="386"/>
      <c r="W1319" s="386"/>
      <c r="X1319" s="387"/>
      <c r="Y1319" s="293"/>
      <c r="Z1319" s="290"/>
      <c r="AA1319" s="290"/>
      <c r="AB1319" s="290"/>
      <c r="AC1319" s="290"/>
      <c r="AD1319" s="294"/>
      <c r="AG1319" s="93">
        <f t="shared" si="291"/>
        <v>0</v>
      </c>
      <c r="AL1319" s="117" t="s">
        <v>941</v>
      </c>
      <c r="AM1319" s="98">
        <f>Y1318</f>
        <v>0</v>
      </c>
    </row>
    <row r="1320" spans="1:39" ht="15.05" customHeight="1">
      <c r="A1320" s="187"/>
      <c r="B1320" s="141"/>
      <c r="C1320" s="441" t="s">
        <v>420</v>
      </c>
      <c r="D1320" s="441"/>
      <c r="E1320" s="442" t="s">
        <v>334</v>
      </c>
      <c r="F1320" s="442"/>
      <c r="G1320" s="442"/>
      <c r="H1320" s="442"/>
      <c r="I1320" s="442"/>
      <c r="J1320" s="442"/>
      <c r="K1320" s="442"/>
      <c r="L1320" s="442"/>
      <c r="M1320" s="442"/>
      <c r="N1320" s="442"/>
      <c r="O1320" s="442"/>
      <c r="P1320" s="442"/>
      <c r="Q1320" s="442"/>
      <c r="R1320" s="442"/>
      <c r="S1320" s="433"/>
      <c r="T1320" s="386"/>
      <c r="U1320" s="386"/>
      <c r="V1320" s="386"/>
      <c r="W1320" s="386"/>
      <c r="X1320" s="387"/>
      <c r="Y1320" s="293"/>
      <c r="Z1320" s="290"/>
      <c r="AA1320" s="290"/>
      <c r="AB1320" s="290"/>
      <c r="AC1320" s="290"/>
      <c r="AD1320" s="294"/>
      <c r="AG1320" s="93">
        <f t="shared" si="291"/>
        <v>0</v>
      </c>
      <c r="AL1320" s="93" t="s">
        <v>949</v>
      </c>
      <c r="AM1320" s="99">
        <f>IF(AND(COUNTA(Y1319:Y1326)&lt;&gt;0,COUNTIF(Y1319:Y1326,"NA")=COUNTA(Y1319:Y1326)),"NA",SUM(Y1319:Y1326))</f>
        <v>0</v>
      </c>
    </row>
    <row r="1321" spans="1:39" ht="24.05" customHeight="1">
      <c r="A1321" s="187"/>
      <c r="B1321" s="141"/>
      <c r="C1321" s="441" t="s">
        <v>421</v>
      </c>
      <c r="D1321" s="441"/>
      <c r="E1321" s="391" t="s">
        <v>335</v>
      </c>
      <c r="F1321" s="391"/>
      <c r="G1321" s="391"/>
      <c r="H1321" s="391"/>
      <c r="I1321" s="391"/>
      <c r="J1321" s="391"/>
      <c r="K1321" s="391"/>
      <c r="L1321" s="391"/>
      <c r="M1321" s="391"/>
      <c r="N1321" s="391"/>
      <c r="O1321" s="391"/>
      <c r="P1321" s="391"/>
      <c r="Q1321" s="391"/>
      <c r="R1321" s="391"/>
      <c r="S1321" s="433"/>
      <c r="T1321" s="386"/>
      <c r="U1321" s="386"/>
      <c r="V1321" s="386"/>
      <c r="W1321" s="386"/>
      <c r="X1321" s="387"/>
      <c r="Y1321" s="293"/>
      <c r="Z1321" s="290"/>
      <c r="AA1321" s="290"/>
      <c r="AB1321" s="290"/>
      <c r="AC1321" s="290"/>
      <c r="AD1321" s="294"/>
      <c r="AG1321" s="93">
        <f t="shared" si="291"/>
        <v>0</v>
      </c>
      <c r="AL1321" s="93" t="s">
        <v>948</v>
      </c>
      <c r="AM1321" s="99">
        <f>COUNTIF(Y1319:Y1326, "NS")</f>
        <v>0</v>
      </c>
    </row>
    <row r="1322" spans="1:39" ht="15.05" customHeight="1">
      <c r="A1322" s="187"/>
      <c r="B1322" s="141"/>
      <c r="C1322" s="441" t="s">
        <v>422</v>
      </c>
      <c r="D1322" s="441"/>
      <c r="E1322" s="391" t="s">
        <v>336</v>
      </c>
      <c r="F1322" s="391"/>
      <c r="G1322" s="391"/>
      <c r="H1322" s="391"/>
      <c r="I1322" s="391"/>
      <c r="J1322" s="391"/>
      <c r="K1322" s="391"/>
      <c r="L1322" s="391"/>
      <c r="M1322" s="391"/>
      <c r="N1322" s="391"/>
      <c r="O1322" s="391"/>
      <c r="P1322" s="391"/>
      <c r="Q1322" s="391"/>
      <c r="R1322" s="391"/>
      <c r="S1322" s="433"/>
      <c r="T1322" s="386"/>
      <c r="U1322" s="386"/>
      <c r="V1322" s="386"/>
      <c r="W1322" s="386"/>
      <c r="X1322" s="387"/>
      <c r="Y1322" s="293"/>
      <c r="Z1322" s="290"/>
      <c r="AA1322" s="290"/>
      <c r="AB1322" s="290"/>
      <c r="AC1322" s="290"/>
      <c r="AD1322" s="294"/>
      <c r="AG1322" s="93">
        <f t="shared" si="291"/>
        <v>0</v>
      </c>
      <c r="AL1322" s="93" t="s">
        <v>944</v>
      </c>
      <c r="AM1322" s="116">
        <f>IF($AG$1299=$AH$1299, 0, IF(OR(AND(AM1319 =0, AM1321 &gt;0), AND(AM1319 ="NS", AM1320&gt;0), AND(AM1319 ="NS", AM1320 =0, AM1321=0), AND(AM1319="NA", AM1320&lt;&gt;"NA"), AND(AM1319&lt;&gt;"NA", AM1320="NA")  ), 1, IF(OR(AND(AM1321&gt;=2, AM1320&lt;AM1319), AND(AM1319="NS", AM1320=0, AM1321&gt;0), AM1320=AM1319 ), 0, 1)))</f>
        <v>0</v>
      </c>
    </row>
    <row r="1323" spans="1:39" ht="15.05" customHeight="1">
      <c r="A1323" s="187"/>
      <c r="B1323" s="141"/>
      <c r="C1323" s="441" t="s">
        <v>423</v>
      </c>
      <c r="D1323" s="441"/>
      <c r="E1323" s="391" t="s">
        <v>339</v>
      </c>
      <c r="F1323" s="391"/>
      <c r="G1323" s="391"/>
      <c r="H1323" s="391"/>
      <c r="I1323" s="391"/>
      <c r="J1323" s="391"/>
      <c r="K1323" s="391"/>
      <c r="L1323" s="391"/>
      <c r="M1323" s="391"/>
      <c r="N1323" s="391"/>
      <c r="O1323" s="391"/>
      <c r="P1323" s="391"/>
      <c r="Q1323" s="391"/>
      <c r="R1323" s="391"/>
      <c r="S1323" s="433"/>
      <c r="T1323" s="386"/>
      <c r="U1323" s="386"/>
      <c r="V1323" s="386"/>
      <c r="W1323" s="386"/>
      <c r="X1323" s="387"/>
      <c r="Y1323" s="293"/>
      <c r="Z1323" s="290"/>
      <c r="AA1323" s="290"/>
      <c r="AB1323" s="290"/>
      <c r="AC1323" s="290"/>
      <c r="AD1323" s="294"/>
      <c r="AG1323" s="93">
        <f t="shared" si="291"/>
        <v>0</v>
      </c>
    </row>
    <row r="1324" spans="1:39" ht="15.05" customHeight="1">
      <c r="A1324" s="187"/>
      <c r="B1324" s="141"/>
      <c r="C1324" s="441" t="s">
        <v>424</v>
      </c>
      <c r="D1324" s="441"/>
      <c r="E1324" s="391" t="s">
        <v>340</v>
      </c>
      <c r="F1324" s="391"/>
      <c r="G1324" s="391"/>
      <c r="H1324" s="391"/>
      <c r="I1324" s="391"/>
      <c r="J1324" s="391"/>
      <c r="K1324" s="391"/>
      <c r="L1324" s="391"/>
      <c r="M1324" s="391"/>
      <c r="N1324" s="391"/>
      <c r="O1324" s="391"/>
      <c r="P1324" s="391"/>
      <c r="Q1324" s="391"/>
      <c r="R1324" s="391"/>
      <c r="S1324" s="433"/>
      <c r="T1324" s="386"/>
      <c r="U1324" s="386"/>
      <c r="V1324" s="386"/>
      <c r="W1324" s="386"/>
      <c r="X1324" s="387"/>
      <c r="Y1324" s="293"/>
      <c r="Z1324" s="290"/>
      <c r="AA1324" s="290"/>
      <c r="AB1324" s="290"/>
      <c r="AC1324" s="290"/>
      <c r="AD1324" s="294"/>
      <c r="AG1324" s="93">
        <f t="shared" si="291"/>
        <v>0</v>
      </c>
    </row>
    <row r="1325" spans="1:39" ht="15.05" customHeight="1">
      <c r="A1325" s="187"/>
      <c r="B1325" s="141"/>
      <c r="C1325" s="441" t="s">
        <v>425</v>
      </c>
      <c r="D1325" s="441"/>
      <c r="E1325" s="391" t="s">
        <v>341</v>
      </c>
      <c r="F1325" s="391"/>
      <c r="G1325" s="391"/>
      <c r="H1325" s="391"/>
      <c r="I1325" s="391"/>
      <c r="J1325" s="391"/>
      <c r="K1325" s="391"/>
      <c r="L1325" s="391"/>
      <c r="M1325" s="391"/>
      <c r="N1325" s="391"/>
      <c r="O1325" s="391"/>
      <c r="P1325" s="391"/>
      <c r="Q1325" s="391"/>
      <c r="R1325" s="391"/>
      <c r="S1325" s="433"/>
      <c r="T1325" s="386"/>
      <c r="U1325" s="386"/>
      <c r="V1325" s="386"/>
      <c r="W1325" s="386"/>
      <c r="X1325" s="387"/>
      <c r="Y1325" s="293"/>
      <c r="Z1325" s="290"/>
      <c r="AA1325" s="290"/>
      <c r="AB1325" s="290"/>
      <c r="AC1325" s="290"/>
      <c r="AD1325" s="294"/>
      <c r="AG1325" s="93">
        <f t="shared" si="291"/>
        <v>0</v>
      </c>
    </row>
    <row r="1326" spans="1:39" ht="15.05" customHeight="1">
      <c r="A1326" s="187"/>
      <c r="B1326" s="141"/>
      <c r="C1326" s="441" t="s">
        <v>429</v>
      </c>
      <c r="D1326" s="441"/>
      <c r="E1326" s="391" t="s">
        <v>437</v>
      </c>
      <c r="F1326" s="391"/>
      <c r="G1326" s="391"/>
      <c r="H1326" s="391"/>
      <c r="I1326" s="391"/>
      <c r="J1326" s="391"/>
      <c r="K1326" s="391"/>
      <c r="L1326" s="391"/>
      <c r="M1326" s="391"/>
      <c r="N1326" s="391"/>
      <c r="O1326" s="391"/>
      <c r="P1326" s="391"/>
      <c r="Q1326" s="391"/>
      <c r="R1326" s="391"/>
      <c r="S1326" s="433"/>
      <c r="T1326" s="386"/>
      <c r="U1326" s="386"/>
      <c r="V1326" s="386"/>
      <c r="W1326" s="386"/>
      <c r="X1326" s="387"/>
      <c r="Y1326" s="293"/>
      <c r="Z1326" s="290"/>
      <c r="AA1326" s="290"/>
      <c r="AB1326" s="290"/>
      <c r="AC1326" s="290"/>
      <c r="AD1326" s="294"/>
      <c r="AG1326" s="93">
        <f t="shared" si="291"/>
        <v>0</v>
      </c>
      <c r="AH1326" s="93" t="s">
        <v>981</v>
      </c>
      <c r="AL1326" s="93" t="s">
        <v>961</v>
      </c>
      <c r="AM1326" s="262"/>
    </row>
    <row r="1327" spans="1:39" ht="15.05" customHeight="1">
      <c r="A1327" s="187"/>
      <c r="B1327" s="141"/>
      <c r="C1327" s="222" t="s">
        <v>117</v>
      </c>
      <c r="D1327" s="430" t="s">
        <v>428</v>
      </c>
      <c r="E1327" s="431"/>
      <c r="F1327" s="431"/>
      <c r="G1327" s="431"/>
      <c r="H1327" s="431"/>
      <c r="I1327" s="431"/>
      <c r="J1327" s="431"/>
      <c r="K1327" s="431"/>
      <c r="L1327" s="431"/>
      <c r="M1327" s="431"/>
      <c r="N1327" s="431"/>
      <c r="O1327" s="431"/>
      <c r="P1327" s="431"/>
      <c r="Q1327" s="431"/>
      <c r="R1327" s="432"/>
      <c r="S1327" s="433"/>
      <c r="T1327" s="386"/>
      <c r="U1327" s="386"/>
      <c r="V1327" s="386"/>
      <c r="W1327" s="386"/>
      <c r="X1327" s="387"/>
      <c r="Y1327" s="293"/>
      <c r="Z1327" s="290"/>
      <c r="AA1327" s="290"/>
      <c r="AB1327" s="290"/>
      <c r="AC1327" s="290"/>
      <c r="AD1327" s="294"/>
      <c r="AG1327" s="93">
        <f t="shared" si="291"/>
        <v>0</v>
      </c>
      <c r="AH1327" s="93">
        <f>IF(OR(AND(COUNTIF(S1328:X1333,1)&gt;0,S1327&lt;&gt;1),AND(S1327=1,COUNTIF(S1328:X1333,1)=0),AND(S1327=2,COUNTIF(S1328:X1333,2)&lt;&gt;COUNTA(S1328:X1333)),AND(S1327=9,COUNTIF(S1328:X1333,9)=0)),1,0)</f>
        <v>0</v>
      </c>
      <c r="AL1327" s="105"/>
      <c r="AM1327" s="197" t="s">
        <v>960</v>
      </c>
    </row>
    <row r="1328" spans="1:39" ht="24.05" customHeight="1">
      <c r="A1328" s="187"/>
      <c r="B1328" s="141"/>
      <c r="C1328" s="441" t="s">
        <v>430</v>
      </c>
      <c r="D1328" s="441"/>
      <c r="E1328" s="391" t="s">
        <v>335</v>
      </c>
      <c r="F1328" s="391"/>
      <c r="G1328" s="391"/>
      <c r="H1328" s="391"/>
      <c r="I1328" s="391"/>
      <c r="J1328" s="391"/>
      <c r="K1328" s="391"/>
      <c r="L1328" s="391"/>
      <c r="M1328" s="391"/>
      <c r="N1328" s="391"/>
      <c r="O1328" s="391"/>
      <c r="P1328" s="391"/>
      <c r="Q1328" s="391"/>
      <c r="R1328" s="391"/>
      <c r="S1328" s="433"/>
      <c r="T1328" s="386"/>
      <c r="U1328" s="386"/>
      <c r="V1328" s="386"/>
      <c r="W1328" s="386"/>
      <c r="X1328" s="387"/>
      <c r="Y1328" s="293"/>
      <c r="Z1328" s="290"/>
      <c r="AA1328" s="290"/>
      <c r="AB1328" s="290"/>
      <c r="AC1328" s="290"/>
      <c r="AD1328" s="294"/>
      <c r="AG1328" s="93">
        <f t="shared" si="291"/>
        <v>0</v>
      </c>
      <c r="AL1328" s="117" t="s">
        <v>941</v>
      </c>
      <c r="AM1328" s="98">
        <f>Y1327</f>
        <v>0</v>
      </c>
    </row>
    <row r="1329" spans="1:39" ht="15.05" customHeight="1">
      <c r="A1329" s="187"/>
      <c r="B1329" s="141"/>
      <c r="C1329" s="441" t="s">
        <v>431</v>
      </c>
      <c r="D1329" s="441"/>
      <c r="E1329" s="391" t="s">
        <v>336</v>
      </c>
      <c r="F1329" s="391"/>
      <c r="G1329" s="391"/>
      <c r="H1329" s="391"/>
      <c r="I1329" s="391"/>
      <c r="J1329" s="391"/>
      <c r="K1329" s="391"/>
      <c r="L1329" s="391"/>
      <c r="M1329" s="391"/>
      <c r="N1329" s="391"/>
      <c r="O1329" s="391"/>
      <c r="P1329" s="391"/>
      <c r="Q1329" s="391"/>
      <c r="R1329" s="391"/>
      <c r="S1329" s="433"/>
      <c r="T1329" s="386"/>
      <c r="U1329" s="386"/>
      <c r="V1329" s="386"/>
      <c r="W1329" s="386"/>
      <c r="X1329" s="387"/>
      <c r="Y1329" s="293"/>
      <c r="Z1329" s="290"/>
      <c r="AA1329" s="290"/>
      <c r="AB1329" s="290"/>
      <c r="AC1329" s="290"/>
      <c r="AD1329" s="294"/>
      <c r="AG1329" s="93">
        <f t="shared" si="291"/>
        <v>0</v>
      </c>
      <c r="AL1329" s="93" t="s">
        <v>949</v>
      </c>
      <c r="AM1329" s="99">
        <f>IF(AND(COUNTA(Y1328:Y1333)&lt;&gt;0,COUNTIF(Y1328:Y1333,"NA")=COUNTA(Y1328:Y1333)),"NA",SUM(Y1328:Y1333))</f>
        <v>0</v>
      </c>
    </row>
    <row r="1330" spans="1:39" ht="15.05" customHeight="1">
      <c r="A1330" s="187"/>
      <c r="B1330" s="141"/>
      <c r="C1330" s="441" t="s">
        <v>432</v>
      </c>
      <c r="D1330" s="441"/>
      <c r="E1330" s="391" t="s">
        <v>339</v>
      </c>
      <c r="F1330" s="391"/>
      <c r="G1330" s="391"/>
      <c r="H1330" s="391"/>
      <c r="I1330" s="391"/>
      <c r="J1330" s="391"/>
      <c r="K1330" s="391"/>
      <c r="L1330" s="391"/>
      <c r="M1330" s="391"/>
      <c r="N1330" s="391"/>
      <c r="O1330" s="391"/>
      <c r="P1330" s="391"/>
      <c r="Q1330" s="391"/>
      <c r="R1330" s="391"/>
      <c r="S1330" s="433"/>
      <c r="T1330" s="386"/>
      <c r="U1330" s="386"/>
      <c r="V1330" s="386"/>
      <c r="W1330" s="386"/>
      <c r="X1330" s="387"/>
      <c r="Y1330" s="293"/>
      <c r="Z1330" s="290"/>
      <c r="AA1330" s="290"/>
      <c r="AB1330" s="290"/>
      <c r="AC1330" s="290"/>
      <c r="AD1330" s="294"/>
      <c r="AG1330" s="93">
        <f t="shared" si="291"/>
        <v>0</v>
      </c>
      <c r="AL1330" s="93" t="s">
        <v>948</v>
      </c>
      <c r="AM1330" s="99">
        <f>COUNTIF(Y1328:Y1333, "NS")</f>
        <v>0</v>
      </c>
    </row>
    <row r="1331" spans="1:39" ht="15.05" customHeight="1">
      <c r="A1331" s="187"/>
      <c r="B1331" s="141"/>
      <c r="C1331" s="441" t="s">
        <v>433</v>
      </c>
      <c r="D1331" s="441"/>
      <c r="E1331" s="391" t="s">
        <v>340</v>
      </c>
      <c r="F1331" s="391"/>
      <c r="G1331" s="391"/>
      <c r="H1331" s="391"/>
      <c r="I1331" s="391"/>
      <c r="J1331" s="391"/>
      <c r="K1331" s="391"/>
      <c r="L1331" s="391"/>
      <c r="M1331" s="391"/>
      <c r="N1331" s="391"/>
      <c r="O1331" s="391"/>
      <c r="P1331" s="391"/>
      <c r="Q1331" s="391"/>
      <c r="R1331" s="391"/>
      <c r="S1331" s="433"/>
      <c r="T1331" s="386"/>
      <c r="U1331" s="386"/>
      <c r="V1331" s="386"/>
      <c r="W1331" s="386"/>
      <c r="X1331" s="387"/>
      <c r="Y1331" s="293"/>
      <c r="Z1331" s="290"/>
      <c r="AA1331" s="290"/>
      <c r="AB1331" s="290"/>
      <c r="AC1331" s="290"/>
      <c r="AD1331" s="294"/>
      <c r="AG1331" s="93">
        <f t="shared" si="291"/>
        <v>0</v>
      </c>
      <c r="AL1331" s="93" t="s">
        <v>944</v>
      </c>
      <c r="AM1331" s="116">
        <f>IF($AG$1299=$AH$1299, 0, IF(OR(AND(AM1328 =0, AM1330 &gt;0), AND(AM1328 ="NS", AM1329&gt;0), AND(AM1328 ="NS", AM1329 =0, AM1330=0), AND(AM1328="NA", AM1329&lt;&gt;"NA"), AND(AM1328&lt;&gt;"NA", AM1329="NA")  ), 1, IF(OR(AND(AM1330&gt;=2, AM1329&lt;AM1328), AND(AM1328="NS", AM1329=0, AM1330&gt;0), AM1329=AM1328 ), 0, 1)))</f>
        <v>0</v>
      </c>
    </row>
    <row r="1332" spans="1:39" ht="15.05" customHeight="1">
      <c r="A1332" s="187"/>
      <c r="B1332" s="141"/>
      <c r="C1332" s="441" t="s">
        <v>434</v>
      </c>
      <c r="D1332" s="441"/>
      <c r="E1332" s="391" t="s">
        <v>341</v>
      </c>
      <c r="F1332" s="391"/>
      <c r="G1332" s="391"/>
      <c r="H1332" s="391"/>
      <c r="I1332" s="391"/>
      <c r="J1332" s="391"/>
      <c r="K1332" s="391"/>
      <c r="L1332" s="391"/>
      <c r="M1332" s="391"/>
      <c r="N1332" s="391"/>
      <c r="O1332" s="391"/>
      <c r="P1332" s="391"/>
      <c r="Q1332" s="391"/>
      <c r="R1332" s="391"/>
      <c r="S1332" s="433"/>
      <c r="T1332" s="386"/>
      <c r="U1332" s="386"/>
      <c r="V1332" s="386"/>
      <c r="W1332" s="386"/>
      <c r="X1332" s="387"/>
      <c r="Y1332" s="293"/>
      <c r="Z1332" s="290"/>
      <c r="AA1332" s="290"/>
      <c r="AB1332" s="290"/>
      <c r="AC1332" s="290"/>
      <c r="AD1332" s="294"/>
      <c r="AG1332" s="93">
        <f t="shared" si="291"/>
        <v>0</v>
      </c>
    </row>
    <row r="1333" spans="1:39" ht="24.05" customHeight="1">
      <c r="A1333" s="187"/>
      <c r="B1333" s="141"/>
      <c r="C1333" s="441" t="s">
        <v>435</v>
      </c>
      <c r="D1333" s="441"/>
      <c r="E1333" s="391" t="s">
        <v>436</v>
      </c>
      <c r="F1333" s="391"/>
      <c r="G1333" s="391"/>
      <c r="H1333" s="391"/>
      <c r="I1333" s="391"/>
      <c r="J1333" s="391"/>
      <c r="K1333" s="391"/>
      <c r="L1333" s="391"/>
      <c r="M1333" s="391"/>
      <c r="N1333" s="391"/>
      <c r="O1333" s="391"/>
      <c r="P1333" s="391"/>
      <c r="Q1333" s="391"/>
      <c r="R1333" s="391"/>
      <c r="S1333" s="433"/>
      <c r="T1333" s="386"/>
      <c r="U1333" s="386"/>
      <c r="V1333" s="386"/>
      <c r="W1333" s="386"/>
      <c r="X1333" s="387"/>
      <c r="Y1333" s="293"/>
      <c r="Z1333" s="290"/>
      <c r="AA1333" s="290"/>
      <c r="AB1333" s="290"/>
      <c r="AC1333" s="290"/>
      <c r="AD1333" s="294"/>
      <c r="AG1333" s="93">
        <f t="shared" si="291"/>
        <v>0</v>
      </c>
    </row>
    <row r="1334" spans="1:39" ht="15.05" customHeight="1">
      <c r="A1334" s="187"/>
      <c r="B1334" s="263"/>
      <c r="C1334" s="222" t="s">
        <v>119</v>
      </c>
      <c r="D1334" s="430" t="s">
        <v>337</v>
      </c>
      <c r="E1334" s="431"/>
      <c r="F1334" s="431"/>
      <c r="G1334" s="431"/>
      <c r="H1334" s="431"/>
      <c r="I1334" s="431"/>
      <c r="J1334" s="431"/>
      <c r="K1334" s="431"/>
      <c r="L1334" s="431"/>
      <c r="M1334" s="431"/>
      <c r="N1334" s="431"/>
      <c r="O1334" s="431"/>
      <c r="P1334" s="431"/>
      <c r="Q1334" s="431"/>
      <c r="R1334" s="432"/>
      <c r="S1334" s="433"/>
      <c r="T1334" s="386"/>
      <c r="U1334" s="386"/>
      <c r="V1334" s="386"/>
      <c r="W1334" s="386"/>
      <c r="X1334" s="387"/>
      <c r="Y1334" s="293"/>
      <c r="Z1334" s="290"/>
      <c r="AA1334" s="290"/>
      <c r="AB1334" s="290"/>
      <c r="AC1334" s="290"/>
      <c r="AD1334" s="294"/>
      <c r="AG1334" s="93">
        <f t="shared" si="291"/>
        <v>0</v>
      </c>
    </row>
    <row r="1335" spans="1:39" ht="15.05" customHeight="1">
      <c r="A1335" s="187"/>
      <c r="B1335" s="263"/>
      <c r="C1335" s="222" t="s">
        <v>127</v>
      </c>
      <c r="D1335" s="430" t="s">
        <v>338</v>
      </c>
      <c r="E1335" s="431"/>
      <c r="F1335" s="431"/>
      <c r="G1335" s="431"/>
      <c r="H1335" s="431"/>
      <c r="I1335" s="431"/>
      <c r="J1335" s="431"/>
      <c r="K1335" s="431"/>
      <c r="L1335" s="431"/>
      <c r="M1335" s="431"/>
      <c r="N1335" s="431"/>
      <c r="O1335" s="431"/>
      <c r="P1335" s="431"/>
      <c r="Q1335" s="431"/>
      <c r="R1335" s="432"/>
      <c r="S1335" s="433"/>
      <c r="T1335" s="386"/>
      <c r="U1335" s="386"/>
      <c r="V1335" s="386"/>
      <c r="W1335" s="386"/>
      <c r="X1335" s="387"/>
      <c r="Y1335" s="293"/>
      <c r="Z1335" s="290"/>
      <c r="AA1335" s="290"/>
      <c r="AB1335" s="290"/>
      <c r="AC1335" s="290"/>
      <c r="AD1335" s="294"/>
      <c r="AG1335" s="93">
        <f t="shared" si="291"/>
        <v>0</v>
      </c>
    </row>
    <row r="1336" spans="1:39" ht="15.05" customHeight="1">
      <c r="A1336" s="187"/>
      <c r="B1336" s="141"/>
      <c r="C1336" s="222" t="s">
        <v>129</v>
      </c>
      <c r="D1336" s="430" t="s">
        <v>342</v>
      </c>
      <c r="E1336" s="431"/>
      <c r="F1336" s="431"/>
      <c r="G1336" s="431"/>
      <c r="H1336" s="431"/>
      <c r="I1336" s="431"/>
      <c r="J1336" s="431"/>
      <c r="K1336" s="431"/>
      <c r="L1336" s="431"/>
      <c r="M1336" s="431"/>
      <c r="N1336" s="431"/>
      <c r="O1336" s="431"/>
      <c r="P1336" s="431"/>
      <c r="Q1336" s="431"/>
      <c r="R1336" s="432"/>
      <c r="S1336" s="433"/>
      <c r="T1336" s="386"/>
      <c r="U1336" s="386"/>
      <c r="V1336" s="386"/>
      <c r="W1336" s="386"/>
      <c r="X1336" s="387"/>
      <c r="Y1336" s="293"/>
      <c r="Z1336" s="290"/>
      <c r="AA1336" s="290"/>
      <c r="AB1336" s="290"/>
      <c r="AC1336" s="290"/>
      <c r="AD1336" s="294"/>
      <c r="AG1336" s="93">
        <f t="shared" si="291"/>
        <v>0</v>
      </c>
    </row>
    <row r="1337" spans="1:39" ht="15.05" customHeight="1">
      <c r="A1337" s="187"/>
      <c r="B1337" s="141"/>
      <c r="C1337" s="222" t="s">
        <v>131</v>
      </c>
      <c r="D1337" s="430" t="s">
        <v>343</v>
      </c>
      <c r="E1337" s="431"/>
      <c r="F1337" s="431"/>
      <c r="G1337" s="431"/>
      <c r="H1337" s="431"/>
      <c r="I1337" s="431"/>
      <c r="J1337" s="431"/>
      <c r="K1337" s="431"/>
      <c r="L1337" s="431"/>
      <c r="M1337" s="431"/>
      <c r="N1337" s="431"/>
      <c r="O1337" s="431"/>
      <c r="P1337" s="431"/>
      <c r="Q1337" s="431"/>
      <c r="R1337" s="432"/>
      <c r="S1337" s="433"/>
      <c r="T1337" s="386"/>
      <c r="U1337" s="386"/>
      <c r="V1337" s="386"/>
      <c r="W1337" s="386"/>
      <c r="X1337" s="387"/>
      <c r="Y1337" s="293"/>
      <c r="Z1337" s="290"/>
      <c r="AA1337" s="290"/>
      <c r="AB1337" s="290"/>
      <c r="AC1337" s="290"/>
      <c r="AD1337" s="294"/>
      <c r="AG1337" s="93">
        <f>IF($AG$1299=$AH$1299,0,IF(OR(AND(S1337=1,Y1337=""),AND(S1337&lt;&gt;1,Y1337&lt;&gt;"")),1,0))</f>
        <v>0</v>
      </c>
    </row>
    <row r="1338" spans="1:39" ht="15.05" customHeight="1">
      <c r="A1338" s="187"/>
      <c r="B1338" s="141"/>
      <c r="C1338" s="222" t="s">
        <v>133</v>
      </c>
      <c r="D1338" s="430" t="s">
        <v>344</v>
      </c>
      <c r="E1338" s="431"/>
      <c r="F1338" s="431"/>
      <c r="G1338" s="431"/>
      <c r="H1338" s="431"/>
      <c r="I1338" s="431"/>
      <c r="J1338" s="431"/>
      <c r="K1338" s="431"/>
      <c r="L1338" s="431"/>
      <c r="M1338" s="431"/>
      <c r="N1338" s="431"/>
      <c r="O1338" s="431"/>
      <c r="P1338" s="431"/>
      <c r="Q1338" s="431"/>
      <c r="R1338" s="432"/>
      <c r="S1338" s="453"/>
      <c r="T1338" s="453"/>
      <c r="U1338" s="453"/>
      <c r="V1338" s="453"/>
      <c r="W1338" s="453"/>
      <c r="X1338" s="453"/>
      <c r="Y1338" s="293"/>
      <c r="Z1338" s="290"/>
      <c r="AA1338" s="290"/>
      <c r="AB1338" s="290"/>
      <c r="AC1338" s="290"/>
      <c r="AD1338" s="294"/>
      <c r="AG1338" s="93">
        <f>IF($AG$1299=$AH$1299,0,IF(OR(AND(S1338=1,Y1338=""),AND(S1338&lt;&gt;1,Y1338&lt;&gt;"")),1,0))</f>
        <v>0</v>
      </c>
    </row>
    <row r="1339" spans="1:39" ht="15.05" customHeight="1">
      <c r="A1339" s="187"/>
      <c r="B1339" s="141"/>
      <c r="C1339" s="141"/>
      <c r="D1339" s="141"/>
      <c r="E1339" s="141"/>
      <c r="F1339" s="141"/>
      <c r="G1339" s="141"/>
      <c r="H1339" s="141"/>
      <c r="I1339" s="141"/>
      <c r="J1339" s="141"/>
      <c r="K1339" s="141"/>
      <c r="L1339" s="27"/>
      <c r="M1339" s="237"/>
      <c r="N1339" s="237"/>
      <c r="O1339" s="237"/>
      <c r="P1339" s="237"/>
      <c r="Q1339" s="237"/>
      <c r="R1339" s="237"/>
      <c r="S1339" s="237"/>
      <c r="T1339" s="237"/>
      <c r="U1339" s="237"/>
      <c r="V1339" s="237"/>
      <c r="W1339" s="237"/>
      <c r="X1339" s="27" t="s">
        <v>109</v>
      </c>
      <c r="Y1339" s="369">
        <f>IF(AND(SUM(Y1302,Y1310,Y1318,Y1327,Y1334:AD1338)=0,COUNTIF(Y1302,"NS")+COUNTIF(Y1310,"NS")+COUNTIF(Y1318,"NS")+COUNTIF(Y1327,"NS")+COUNTIF(Y1334:AD1338,"NS")&gt;0),"NS",
IF(AND(SUM(Y1302,Y1310,Y1318,Y1327,Y1334:AD1338)=0,COUNTIF(Y1302,0)+COUNTIF(Y1310,0)+COUNTIF(Y1318,0)+COUNTIF(Y1327,0)+COUNTIF(Y1334:AD1338,0)&gt;0),0,
IF(AND(SUM(Y1302,Y1310,Y1318,Y1327,Y1334:AD1338)=0,COUNTIF(Y1302,"NA")+COUNTIF(Y1310,"NA")+COUNTIF(Y1318,"NA")+COUNTIF(Y1327,"NA")+COUNTIF(Y1334:AD1338,"NA")&gt;0),"NA",
SUM(Y1302,Y1310,Y1318,Y1327,Y1334:AD1338))))</f>
        <v>0</v>
      </c>
      <c r="Z1339" s="369"/>
      <c r="AA1339" s="369"/>
      <c r="AB1339" s="369"/>
      <c r="AC1339" s="369"/>
      <c r="AD1339" s="369"/>
      <c r="AG1339" s="111">
        <f>SUM(AG1302:AG1338)</f>
        <v>0</v>
      </c>
    </row>
    <row r="1340" spans="1:39" ht="15.05" customHeight="1">
      <c r="A1340" s="187"/>
      <c r="B1340" s="141"/>
      <c r="C1340" s="141"/>
      <c r="D1340" s="141"/>
      <c r="E1340" s="141"/>
      <c r="F1340" s="141"/>
      <c r="G1340" s="141"/>
      <c r="H1340" s="141"/>
      <c r="I1340" s="141"/>
      <c r="J1340" s="141"/>
      <c r="K1340" s="141"/>
      <c r="L1340" s="141"/>
      <c r="M1340" s="141"/>
      <c r="N1340" s="141"/>
      <c r="O1340" s="141"/>
      <c r="P1340" s="141"/>
      <c r="Q1340" s="141"/>
      <c r="R1340" s="141"/>
      <c r="S1340" s="141"/>
      <c r="T1340" s="141"/>
      <c r="U1340" s="141"/>
      <c r="V1340" s="141"/>
      <c r="W1340" s="141"/>
      <c r="X1340" s="141"/>
      <c r="Y1340" s="141"/>
      <c r="Z1340" s="141"/>
      <c r="AA1340" s="141"/>
      <c r="AB1340" s="141"/>
      <c r="AC1340" s="141"/>
      <c r="AD1340" s="141"/>
      <c r="AG1340" s="93" t="s">
        <v>954</v>
      </c>
    </row>
    <row r="1341" spans="1:39" ht="45.2" customHeight="1">
      <c r="A1341" s="187"/>
      <c r="B1341" s="141"/>
      <c r="C1341" s="617" t="s">
        <v>438</v>
      </c>
      <c r="D1341" s="617"/>
      <c r="E1341" s="617"/>
      <c r="F1341" s="617"/>
      <c r="G1341" s="619"/>
      <c r="H1341" s="437"/>
      <c r="I1341" s="437"/>
      <c r="J1341" s="437"/>
      <c r="K1341" s="437"/>
      <c r="L1341" s="437"/>
      <c r="M1341" s="437"/>
      <c r="N1341" s="437"/>
      <c r="O1341" s="437"/>
      <c r="P1341" s="437"/>
      <c r="Q1341" s="437"/>
      <c r="R1341" s="437"/>
      <c r="S1341" s="437"/>
      <c r="T1341" s="437"/>
      <c r="U1341" s="437"/>
      <c r="V1341" s="437"/>
      <c r="W1341" s="437"/>
      <c r="X1341" s="437"/>
      <c r="Y1341" s="437"/>
      <c r="Z1341" s="437"/>
      <c r="AA1341" s="437"/>
      <c r="AB1341" s="437"/>
      <c r="AC1341" s="437"/>
      <c r="AD1341" s="437"/>
      <c r="AG1341" s="93">
        <f>IF($AG$1299=$AH$1299,0,IF(OR(AND(H1341="",S1326=1),AND(H1341&lt;&gt;"",S1326&lt;&gt;1)),1,0))</f>
        <v>0</v>
      </c>
    </row>
    <row r="1342" spans="1:39" ht="15.05" customHeight="1">
      <c r="A1342" s="187"/>
      <c r="B1342" s="366" t="str">
        <f>IF(AG1341=0,"","Error: debe especificar las otras intervenciones en materia penal.")</f>
        <v/>
      </c>
      <c r="C1342" s="366"/>
      <c r="D1342" s="366"/>
      <c r="E1342" s="366"/>
      <c r="F1342" s="366"/>
      <c r="G1342" s="366"/>
      <c r="H1342" s="366"/>
      <c r="I1342" s="366"/>
      <c r="J1342" s="366"/>
      <c r="K1342" s="366"/>
      <c r="L1342" s="366"/>
      <c r="M1342" s="366"/>
      <c r="N1342" s="366"/>
      <c r="O1342" s="366"/>
      <c r="P1342" s="366"/>
      <c r="Q1342" s="366"/>
      <c r="R1342" s="366"/>
      <c r="S1342" s="366"/>
      <c r="T1342" s="366"/>
      <c r="U1342" s="366"/>
      <c r="V1342" s="366"/>
      <c r="W1342" s="366"/>
      <c r="X1342" s="366"/>
      <c r="Y1342" s="366"/>
      <c r="Z1342" s="366"/>
      <c r="AA1342" s="366"/>
      <c r="AB1342" s="366"/>
      <c r="AC1342" s="366"/>
      <c r="AD1342" s="366"/>
      <c r="AG1342" s="93" t="s">
        <v>954</v>
      </c>
    </row>
    <row r="1343" spans="1:39" ht="45.2" customHeight="1">
      <c r="A1343" s="187"/>
      <c r="B1343" s="141"/>
      <c r="C1343" s="617" t="s">
        <v>439</v>
      </c>
      <c r="D1343" s="617"/>
      <c r="E1343" s="617"/>
      <c r="F1343" s="617"/>
      <c r="G1343" s="619"/>
      <c r="H1343" s="437"/>
      <c r="I1343" s="437"/>
      <c r="J1343" s="437"/>
      <c r="K1343" s="437"/>
      <c r="L1343" s="437"/>
      <c r="M1343" s="437"/>
      <c r="N1343" s="437"/>
      <c r="O1343" s="437"/>
      <c r="P1343" s="437"/>
      <c r="Q1343" s="437"/>
      <c r="R1343" s="437"/>
      <c r="S1343" s="437"/>
      <c r="T1343" s="437"/>
      <c r="U1343" s="437"/>
      <c r="V1343" s="437"/>
      <c r="W1343" s="437"/>
      <c r="X1343" s="437"/>
      <c r="Y1343" s="437"/>
      <c r="Z1343" s="437"/>
      <c r="AA1343" s="437"/>
      <c r="AB1343" s="437"/>
      <c r="AC1343" s="437"/>
      <c r="AD1343" s="437"/>
      <c r="AG1343" s="93">
        <f>IF($AG$1299=$AH$1299,0,IF(OR(AND(H1343="",S1333=1),AND(H1343&lt;&gt;"",S1333&lt;&gt;1)),1,0))</f>
        <v>0</v>
      </c>
    </row>
    <row r="1344" spans="1:39" ht="15.05" customHeight="1">
      <c r="A1344" s="187"/>
      <c r="B1344" s="366" t="str">
        <f>IF(AG1343=0,"","Error: debe especificar las otras intervenciones en materia de justicia para adolescentes.")</f>
        <v/>
      </c>
      <c r="C1344" s="366"/>
      <c r="D1344" s="366"/>
      <c r="E1344" s="366"/>
      <c r="F1344" s="366"/>
      <c r="G1344" s="366"/>
      <c r="H1344" s="366"/>
      <c r="I1344" s="366"/>
      <c r="J1344" s="366"/>
      <c r="K1344" s="366"/>
      <c r="L1344" s="366"/>
      <c r="M1344" s="366"/>
      <c r="N1344" s="366"/>
      <c r="O1344" s="366"/>
      <c r="P1344" s="366"/>
      <c r="Q1344" s="366"/>
      <c r="R1344" s="366"/>
      <c r="S1344" s="366"/>
      <c r="T1344" s="366"/>
      <c r="U1344" s="366"/>
      <c r="V1344" s="366"/>
      <c r="W1344" s="366"/>
      <c r="X1344" s="366"/>
      <c r="Y1344" s="366"/>
      <c r="Z1344" s="366"/>
      <c r="AA1344" s="366"/>
      <c r="AB1344" s="366"/>
      <c r="AC1344" s="366"/>
      <c r="AD1344" s="366"/>
      <c r="AG1344" s="93" t="s">
        <v>954</v>
      </c>
    </row>
    <row r="1345" spans="1:47" ht="45.2" customHeight="1">
      <c r="A1345" s="187"/>
      <c r="B1345" s="141"/>
      <c r="C1345" s="552" t="s">
        <v>345</v>
      </c>
      <c r="D1345" s="552"/>
      <c r="E1345" s="552"/>
      <c r="F1345" s="552"/>
      <c r="G1345" s="618"/>
      <c r="H1345" s="437"/>
      <c r="I1345" s="437"/>
      <c r="J1345" s="437"/>
      <c r="K1345" s="437"/>
      <c r="L1345" s="437"/>
      <c r="M1345" s="437"/>
      <c r="N1345" s="437"/>
      <c r="O1345" s="437"/>
      <c r="P1345" s="437"/>
      <c r="Q1345" s="437"/>
      <c r="R1345" s="437"/>
      <c r="S1345" s="437"/>
      <c r="T1345" s="437"/>
      <c r="U1345" s="437"/>
      <c r="V1345" s="437"/>
      <c r="W1345" s="437"/>
      <c r="X1345" s="437"/>
      <c r="Y1345" s="437"/>
      <c r="Z1345" s="437"/>
      <c r="AA1345" s="437"/>
      <c r="AB1345" s="437"/>
      <c r="AC1345" s="437"/>
      <c r="AD1345" s="437"/>
      <c r="AG1345" s="93">
        <f>IF($AG$1299=$AH$1299,0,IF(OR(AND(H1345="",S1338=1),AND(H1345&lt;&gt;"",S1338&lt;&gt;1)),1,0))</f>
        <v>0</v>
      </c>
    </row>
    <row r="1346" spans="1:47" ht="15.05" customHeight="1">
      <c r="A1346" s="187"/>
      <c r="B1346" s="366" t="str">
        <f>IF(AG1345=0,"","Error: debe especificar el otro tipo de intervención.")</f>
        <v/>
      </c>
      <c r="C1346" s="366"/>
      <c r="D1346" s="366"/>
      <c r="E1346" s="366"/>
      <c r="F1346" s="366"/>
      <c r="G1346" s="366"/>
      <c r="H1346" s="366"/>
      <c r="I1346" s="366"/>
      <c r="J1346" s="366"/>
      <c r="K1346" s="366"/>
      <c r="L1346" s="366"/>
      <c r="M1346" s="366"/>
      <c r="N1346" s="366"/>
      <c r="O1346" s="366"/>
      <c r="P1346" s="366"/>
      <c r="Q1346" s="366"/>
      <c r="R1346" s="366"/>
      <c r="S1346" s="366"/>
      <c r="T1346" s="366"/>
      <c r="U1346" s="366"/>
      <c r="V1346" s="366"/>
      <c r="W1346" s="366"/>
      <c r="X1346" s="366"/>
      <c r="Y1346" s="366"/>
      <c r="Z1346" s="366"/>
      <c r="AA1346" s="366"/>
      <c r="AB1346" s="366"/>
      <c r="AC1346" s="366"/>
      <c r="AD1346" s="366"/>
    </row>
    <row r="1347" spans="1:47" ht="15.05" customHeight="1">
      <c r="A1347" s="187"/>
      <c r="B1347" s="366" t="str">
        <f>IF(AP1310=0,"","Error: verificar sumas por desagregados en el numeral "&amp;AQ1306&amp;".")</f>
        <v/>
      </c>
      <c r="C1347" s="366"/>
      <c r="D1347" s="366"/>
      <c r="E1347" s="366"/>
      <c r="F1347" s="366"/>
      <c r="G1347" s="366"/>
      <c r="H1347" s="366"/>
      <c r="I1347" s="366"/>
      <c r="J1347" s="366"/>
      <c r="K1347" s="366"/>
      <c r="L1347" s="366"/>
      <c r="M1347" s="366"/>
      <c r="N1347" s="366"/>
      <c r="O1347" s="366"/>
      <c r="P1347" s="366"/>
      <c r="Q1347" s="366"/>
      <c r="R1347" s="366"/>
      <c r="S1347" s="366"/>
      <c r="T1347" s="366"/>
      <c r="U1347" s="366"/>
      <c r="V1347" s="366"/>
      <c r="W1347" s="366"/>
      <c r="X1347" s="366"/>
      <c r="Y1347" s="366"/>
      <c r="Z1347" s="366"/>
      <c r="AA1347" s="366"/>
      <c r="AB1347" s="366"/>
      <c r="AC1347" s="366"/>
      <c r="AD1347" s="366"/>
    </row>
    <row r="1348" spans="1:47" ht="15.05" customHeight="1">
      <c r="A1348" s="187"/>
      <c r="B1348" s="366" t="str">
        <f>IF(AI1306=0,"","Error: verificar consistencia de catálogo en el numeral "&amp;AJ1302&amp;".")</f>
        <v/>
      </c>
      <c r="C1348" s="366"/>
      <c r="D1348" s="366"/>
      <c r="E1348" s="366"/>
      <c r="F1348" s="366"/>
      <c r="G1348" s="366"/>
      <c r="H1348" s="366"/>
      <c r="I1348" s="366"/>
      <c r="J1348" s="366"/>
      <c r="K1348" s="366"/>
      <c r="L1348" s="366"/>
      <c r="M1348" s="366"/>
      <c r="N1348" s="366"/>
      <c r="O1348" s="366"/>
      <c r="P1348" s="366"/>
      <c r="Q1348" s="366"/>
      <c r="R1348" s="366"/>
      <c r="S1348" s="366"/>
      <c r="T1348" s="366"/>
      <c r="U1348" s="366"/>
      <c r="V1348" s="366"/>
      <c r="W1348" s="366"/>
      <c r="X1348" s="366"/>
      <c r="Y1348" s="366"/>
      <c r="Z1348" s="366"/>
      <c r="AA1348" s="366"/>
      <c r="AB1348" s="366"/>
      <c r="AC1348" s="366"/>
      <c r="AD1348" s="366"/>
    </row>
    <row r="1349" spans="1:47" ht="15.05" customHeight="1">
      <c r="A1349" s="187"/>
      <c r="B1349" s="366" t="str">
        <f>IF(AU1304=0,"","Error: verificar la consistencia con la pregunta 31.")</f>
        <v/>
      </c>
      <c r="C1349" s="366"/>
      <c r="D1349" s="366"/>
      <c r="E1349" s="366"/>
      <c r="F1349" s="366"/>
      <c r="G1349" s="366"/>
      <c r="H1349" s="366"/>
      <c r="I1349" s="366"/>
      <c r="J1349" s="366"/>
      <c r="K1349" s="366"/>
      <c r="L1349" s="366"/>
      <c r="M1349" s="366"/>
      <c r="N1349" s="366"/>
      <c r="O1349" s="366"/>
      <c r="P1349" s="366"/>
      <c r="Q1349" s="366"/>
      <c r="R1349" s="366"/>
      <c r="S1349" s="366"/>
      <c r="T1349" s="366"/>
      <c r="U1349" s="366"/>
      <c r="V1349" s="366"/>
      <c r="W1349" s="366"/>
      <c r="X1349" s="366"/>
      <c r="Y1349" s="366"/>
      <c r="Z1349" s="366"/>
      <c r="AA1349" s="366"/>
      <c r="AB1349" s="366"/>
      <c r="AC1349" s="366"/>
      <c r="AD1349" s="366"/>
    </row>
    <row r="1350" spans="1:47" ht="15.05" customHeight="1">
      <c r="A1350" s="187"/>
      <c r="B1350" s="366" t="str">
        <f>IF(AQ1301=0,"","Error: las intervenciones no pueden ser mayores a lo registrado en la pregunta 31.")</f>
        <v/>
      </c>
      <c r="C1350" s="366"/>
      <c r="D1350" s="366"/>
      <c r="E1350" s="366"/>
      <c r="F1350" s="366"/>
      <c r="G1350" s="366"/>
      <c r="H1350" s="366"/>
      <c r="I1350" s="366"/>
      <c r="J1350" s="366"/>
      <c r="K1350" s="366"/>
      <c r="L1350" s="366"/>
      <c r="M1350" s="366"/>
      <c r="N1350" s="366"/>
      <c r="O1350" s="366"/>
      <c r="P1350" s="366"/>
      <c r="Q1350" s="366"/>
      <c r="R1350" s="366"/>
      <c r="S1350" s="366"/>
      <c r="T1350" s="366"/>
      <c r="U1350" s="366"/>
      <c r="V1350" s="366"/>
      <c r="W1350" s="366"/>
      <c r="X1350" s="366"/>
      <c r="Y1350" s="366"/>
      <c r="Z1350" s="366"/>
      <c r="AA1350" s="366"/>
      <c r="AB1350" s="366"/>
      <c r="AC1350" s="366"/>
      <c r="AD1350" s="366"/>
    </row>
    <row r="1351" spans="1:47" ht="15.05" customHeight="1">
      <c r="A1351" s="187"/>
      <c r="B1351" s="367" t="str">
        <f>IF(AG1339=0,"","Error: debe completar toda la información requerida.")</f>
        <v/>
      </c>
      <c r="C1351" s="367"/>
      <c r="D1351" s="367"/>
      <c r="E1351" s="367"/>
      <c r="F1351" s="367"/>
      <c r="G1351" s="367"/>
      <c r="H1351" s="367"/>
      <c r="I1351" s="367"/>
      <c r="J1351" s="367"/>
      <c r="K1351" s="367"/>
      <c r="L1351" s="367"/>
      <c r="M1351" s="367"/>
      <c r="N1351" s="367"/>
      <c r="O1351" s="367"/>
      <c r="P1351" s="367"/>
      <c r="Q1351" s="367"/>
      <c r="R1351" s="367"/>
      <c r="S1351" s="367"/>
      <c r="T1351" s="367"/>
      <c r="U1351" s="367"/>
      <c r="V1351" s="367"/>
      <c r="W1351" s="367"/>
      <c r="X1351" s="367"/>
      <c r="Y1351" s="367"/>
      <c r="Z1351" s="367"/>
      <c r="AA1351" s="367"/>
      <c r="AB1351" s="367"/>
      <c r="AC1351" s="367"/>
      <c r="AD1351" s="367"/>
    </row>
    <row r="1352" spans="1:47" ht="15.05" customHeight="1">
      <c r="A1352" s="187"/>
      <c r="B1352" s="141"/>
      <c r="C1352" s="252" t="s">
        <v>321</v>
      </c>
      <c r="D1352" s="141"/>
      <c r="E1352" s="141"/>
      <c r="F1352" s="141"/>
      <c r="G1352" s="141"/>
      <c r="H1352" s="141"/>
      <c r="I1352" s="141"/>
      <c r="J1352" s="141"/>
      <c r="K1352" s="141"/>
      <c r="L1352" s="141"/>
      <c r="M1352" s="141"/>
      <c r="N1352" s="141"/>
      <c r="O1352" s="141"/>
      <c r="P1352" s="141"/>
      <c r="Q1352" s="141"/>
      <c r="R1352" s="141"/>
      <c r="S1352" s="141"/>
      <c r="T1352" s="141"/>
      <c r="U1352" s="141"/>
      <c r="V1352" s="141"/>
      <c r="W1352" s="141"/>
      <c r="X1352" s="141"/>
      <c r="Y1352" s="141"/>
      <c r="Z1352" s="141"/>
      <c r="AA1352" s="141"/>
      <c r="AB1352" s="141"/>
      <c r="AC1352" s="141"/>
      <c r="AD1352" s="141"/>
      <c r="AG1352" s="93" t="s">
        <v>936</v>
      </c>
      <c r="AH1352" s="93" t="s">
        <v>937</v>
      </c>
      <c r="AI1352" s="93" t="s">
        <v>938</v>
      </c>
      <c r="AQ1352" s="93" t="s">
        <v>982</v>
      </c>
    </row>
    <row r="1353" spans="1:47" ht="15.05" customHeight="1">
      <c r="A1353" s="187"/>
      <c r="B1353" s="141"/>
      <c r="C1353" s="210"/>
      <c r="D1353" s="141"/>
      <c r="E1353" s="141"/>
      <c r="F1353" s="141"/>
      <c r="G1353" s="141"/>
      <c r="H1353" s="141"/>
      <c r="I1353" s="141"/>
      <c r="J1353" s="141"/>
      <c r="K1353" s="141"/>
      <c r="L1353" s="141"/>
      <c r="M1353" s="141"/>
      <c r="N1353" s="141"/>
      <c r="O1353" s="141"/>
      <c r="P1353" s="141"/>
      <c r="Q1353" s="141"/>
      <c r="R1353" s="141"/>
      <c r="S1353" s="141"/>
      <c r="T1353" s="141"/>
      <c r="U1353" s="141"/>
      <c r="V1353" s="141"/>
      <c r="W1353" s="141"/>
      <c r="X1353" s="141"/>
      <c r="Y1353" s="141"/>
      <c r="Z1353" s="141"/>
      <c r="AA1353" s="141"/>
      <c r="AB1353" s="141"/>
      <c r="AC1353" s="141"/>
      <c r="AD1353" s="141"/>
      <c r="AG1353" s="93">
        <f>COUNTBLANK(S1355:AD1391)</f>
        <v>444</v>
      </c>
      <c r="AH1353" s="93">
        <v>444</v>
      </c>
      <c r="AI1353" s="93">
        <v>370</v>
      </c>
      <c r="AQ1353" s="93" t="s">
        <v>984</v>
      </c>
      <c r="AT1353" s="93" t="s">
        <v>983</v>
      </c>
    </row>
    <row r="1354" spans="1:47" ht="36" customHeight="1">
      <c r="A1354" s="187"/>
      <c r="B1354" s="141"/>
      <c r="C1354" s="434" t="s">
        <v>330</v>
      </c>
      <c r="D1354" s="435"/>
      <c r="E1354" s="435"/>
      <c r="F1354" s="435"/>
      <c r="G1354" s="435"/>
      <c r="H1354" s="435"/>
      <c r="I1354" s="435"/>
      <c r="J1354" s="435"/>
      <c r="K1354" s="435"/>
      <c r="L1354" s="435"/>
      <c r="M1354" s="435"/>
      <c r="N1354" s="435"/>
      <c r="O1354" s="435"/>
      <c r="P1354" s="435"/>
      <c r="Q1354" s="435"/>
      <c r="R1354" s="436"/>
      <c r="S1354" s="434" t="s">
        <v>838</v>
      </c>
      <c r="T1354" s="435"/>
      <c r="U1354" s="435"/>
      <c r="V1354" s="435"/>
      <c r="W1354" s="435"/>
      <c r="X1354" s="435"/>
      <c r="Y1354" s="434" t="s">
        <v>331</v>
      </c>
      <c r="Z1354" s="435"/>
      <c r="AA1354" s="435"/>
      <c r="AB1354" s="435"/>
      <c r="AC1354" s="435"/>
      <c r="AD1354" s="436"/>
      <c r="AG1354" s="93" t="s">
        <v>951</v>
      </c>
      <c r="AH1354" s="93" t="s">
        <v>981</v>
      </c>
      <c r="AI1354" s="93" t="s">
        <v>1005</v>
      </c>
      <c r="AJ1354" s="93" t="s">
        <v>966</v>
      </c>
      <c r="AL1354" s="93" t="s">
        <v>961</v>
      </c>
      <c r="AM1354" s="262"/>
      <c r="AQ1354" s="225">
        <f>IF(AG1353=AH1353,0,IF(OR(AND(Y1355&lt;&gt;"NS",Y1355&gt;S1100),AND(Y1363&lt;&gt;"NS",Y1363&gt;S1100),AND(Y1371&lt;&gt;"NS",Y1371&gt;S1100),AND(Y1380&lt;&gt;"NS",Y1380&gt;S1100),AND(Y1387&lt;&gt;"NS",Y1387&gt;S1100),AND(Y1388&lt;&gt;"NS",Y1388&gt;S1100),AND(Y1389&lt;&gt;"NS",Y1389&gt;S1100),AND(Y1390&lt;&gt;"NS",Y1390&gt;S1100),AND(Y1391&lt;&gt;"NS",Y1391&gt;S1100)),1,0))</f>
        <v>0</v>
      </c>
      <c r="AT1354" s="117" t="s">
        <v>982</v>
      </c>
      <c r="AU1354" s="98">
        <f>S1100</f>
        <v>0</v>
      </c>
    </row>
    <row r="1355" spans="1:47" ht="15.05" customHeight="1">
      <c r="A1355" s="187"/>
      <c r="B1355" s="141"/>
      <c r="C1355" s="222" t="s">
        <v>105</v>
      </c>
      <c r="D1355" s="430" t="s">
        <v>332</v>
      </c>
      <c r="E1355" s="431"/>
      <c r="F1355" s="431"/>
      <c r="G1355" s="431"/>
      <c r="H1355" s="431"/>
      <c r="I1355" s="431"/>
      <c r="J1355" s="431"/>
      <c r="K1355" s="431"/>
      <c r="L1355" s="431"/>
      <c r="M1355" s="431"/>
      <c r="N1355" s="431"/>
      <c r="O1355" s="431"/>
      <c r="P1355" s="431"/>
      <c r="Q1355" s="431"/>
      <c r="R1355" s="432"/>
      <c r="S1355" s="433"/>
      <c r="T1355" s="386"/>
      <c r="U1355" s="386"/>
      <c r="V1355" s="386"/>
      <c r="W1355" s="386"/>
      <c r="X1355" s="387"/>
      <c r="Y1355" s="293"/>
      <c r="Z1355" s="290"/>
      <c r="AA1355" s="290"/>
      <c r="AB1355" s="290"/>
      <c r="AC1355" s="290"/>
      <c r="AD1355" s="294"/>
      <c r="AG1355" s="93">
        <f t="shared" ref="AG1355:AG1391" si="292">IF($AG$1353=$AH$1353,0,IF(OR(AND(S1355=1,Y1355=""),AND(S1355&lt;&gt;1,Y1355&lt;&gt;"")),1,0))</f>
        <v>0</v>
      </c>
      <c r="AH1355" s="93">
        <f>IF(OR(AND(COUNTIF(S1356:X1362,1)&gt;0,S1355&lt;&gt;1),AND(S1355=1,COUNTIF(S1356:X1362,1)=0),AND(S1355=2,COUNTIF(S1356:X1362,2)&lt;&gt;COUNTA(C1356:D1362)),AND(S1355=9,COUNTIF(S1356:X1362,9)=0)),1,0)</f>
        <v>0</v>
      </c>
      <c r="AI1355" s="93">
        <f>AH1355</f>
        <v>0</v>
      </c>
      <c r="AJ1355" s="93" t="str">
        <f>IFERROR(MATCH(1,AI1355:AI1358,0),"")</f>
        <v/>
      </c>
      <c r="AL1355" s="105"/>
      <c r="AM1355" s="197" t="s">
        <v>960</v>
      </c>
      <c r="AT1355" s="93" t="s">
        <v>949</v>
      </c>
      <c r="AU1355" s="99">
        <f>IF(AND(COUNTA(Y1355,Y1363,Y1371,Y1380,Y1387:Y1391)&lt;&gt;0,COUNTIF(Y1355,"NA")+COUNTIF(Y1363,"NA")+COUNTIF(Y1371,"NA")+COUNTIF(Y1380,"NA")+COUNTIF(Y1387:Y1391,"NA")=COUNTA(Y1355,Y1363,Y1371,Y1380,Y1387:Y1391)),"NA",SUM(Y1355,Y1363,Y1371,Y1380,Y1387:Y1391))</f>
        <v>0</v>
      </c>
    </row>
    <row r="1356" spans="1:47" ht="15.05" customHeight="1">
      <c r="A1356" s="187"/>
      <c r="B1356" s="141"/>
      <c r="C1356" s="441" t="s">
        <v>199</v>
      </c>
      <c r="D1356" s="441"/>
      <c r="E1356" s="442" t="s">
        <v>403</v>
      </c>
      <c r="F1356" s="442"/>
      <c r="G1356" s="442"/>
      <c r="H1356" s="442"/>
      <c r="I1356" s="442"/>
      <c r="J1356" s="442"/>
      <c r="K1356" s="442"/>
      <c r="L1356" s="442"/>
      <c r="M1356" s="442"/>
      <c r="N1356" s="442"/>
      <c r="O1356" s="442"/>
      <c r="P1356" s="442"/>
      <c r="Q1356" s="442"/>
      <c r="R1356" s="442"/>
      <c r="S1356" s="433"/>
      <c r="T1356" s="386"/>
      <c r="U1356" s="386"/>
      <c r="V1356" s="386"/>
      <c r="W1356" s="386"/>
      <c r="X1356" s="387"/>
      <c r="Y1356" s="293"/>
      <c r="Z1356" s="290"/>
      <c r="AA1356" s="290"/>
      <c r="AB1356" s="290"/>
      <c r="AC1356" s="290"/>
      <c r="AD1356" s="294"/>
      <c r="AG1356" s="93">
        <f t="shared" si="292"/>
        <v>0</v>
      </c>
      <c r="AI1356" s="93">
        <f>AH1363</f>
        <v>0</v>
      </c>
      <c r="AL1356" s="117" t="s">
        <v>941</v>
      </c>
      <c r="AM1356" s="98">
        <f>Y1355</f>
        <v>0</v>
      </c>
      <c r="AT1356" s="93" t="s">
        <v>948</v>
      </c>
      <c r="AU1356" s="99">
        <f>COUNTIF(Y1355,"NS")+COUNTIF(Y1363,"NS")+COUNTIF(Y1371,"NS")+COUNTIF(Y1380,"NS")+COUNTIF(Y1387:Y1391,"NS")</f>
        <v>0</v>
      </c>
    </row>
    <row r="1357" spans="1:47" ht="15.05" customHeight="1">
      <c r="A1357" s="187"/>
      <c r="B1357" s="141"/>
      <c r="C1357" s="441" t="s">
        <v>201</v>
      </c>
      <c r="D1357" s="441"/>
      <c r="E1357" s="442" t="s">
        <v>404</v>
      </c>
      <c r="F1357" s="442"/>
      <c r="G1357" s="442"/>
      <c r="H1357" s="442"/>
      <c r="I1357" s="442"/>
      <c r="J1357" s="442"/>
      <c r="K1357" s="442"/>
      <c r="L1357" s="442"/>
      <c r="M1357" s="442"/>
      <c r="N1357" s="442"/>
      <c r="O1357" s="442"/>
      <c r="P1357" s="442"/>
      <c r="Q1357" s="442"/>
      <c r="R1357" s="442"/>
      <c r="S1357" s="433"/>
      <c r="T1357" s="386"/>
      <c r="U1357" s="386"/>
      <c r="V1357" s="386"/>
      <c r="W1357" s="386"/>
      <c r="X1357" s="387"/>
      <c r="Y1357" s="293"/>
      <c r="Z1357" s="290"/>
      <c r="AA1357" s="290"/>
      <c r="AB1357" s="290"/>
      <c r="AC1357" s="290"/>
      <c r="AD1357" s="294"/>
      <c r="AG1357" s="93">
        <f t="shared" si="292"/>
        <v>0</v>
      </c>
      <c r="AI1357" s="93">
        <f>AH1371</f>
        <v>0</v>
      </c>
      <c r="AL1357" s="93" t="s">
        <v>949</v>
      </c>
      <c r="AM1357" s="99">
        <f>IF(AND(COUNTA(Y1356:Y1362)&lt;&gt;0,COUNTIF(Y1356:Y1362,"NA")=COUNTA(Y1356:Y1362)),"NA",SUM(Y1356:Y1362))</f>
        <v>0</v>
      </c>
      <c r="AT1357" s="93" t="s">
        <v>944</v>
      </c>
      <c r="AU1357" s="118">
        <f>IF(AG1353=AH1353, 0, IF(OR(AND(AU1354 =0, AU1356 &gt;0), AND(AU1354 ="NS", AU1355&gt;0), AND(AU1354 ="NS", AU1355 =0, AU1356=0), AND(AU1354="NA", AU1355&lt;&gt;"NA"), AND(AU1354&lt;&gt;"NA", AU1355="NA")  ), 1, IF(OR(AND(AU1356&gt;=2, AU1355&lt;AU1354), AND(AU1354="NS", AU1355=0, AU1356&gt;0), AU1355&gt;=AU1354 ), 0, 1)))</f>
        <v>0</v>
      </c>
    </row>
    <row r="1358" spans="1:47" ht="15.05" customHeight="1">
      <c r="A1358" s="187"/>
      <c r="B1358" s="141"/>
      <c r="C1358" s="441" t="s">
        <v>203</v>
      </c>
      <c r="D1358" s="441"/>
      <c r="E1358" s="442" t="s">
        <v>405</v>
      </c>
      <c r="F1358" s="442"/>
      <c r="G1358" s="442"/>
      <c r="H1358" s="442"/>
      <c r="I1358" s="442"/>
      <c r="J1358" s="442"/>
      <c r="K1358" s="442"/>
      <c r="L1358" s="442"/>
      <c r="M1358" s="442"/>
      <c r="N1358" s="442"/>
      <c r="O1358" s="442"/>
      <c r="P1358" s="442"/>
      <c r="Q1358" s="442"/>
      <c r="R1358" s="442"/>
      <c r="S1358" s="433"/>
      <c r="T1358" s="386"/>
      <c r="U1358" s="386"/>
      <c r="V1358" s="386"/>
      <c r="W1358" s="386"/>
      <c r="X1358" s="387"/>
      <c r="Y1358" s="293"/>
      <c r="Z1358" s="290"/>
      <c r="AA1358" s="290"/>
      <c r="AB1358" s="290"/>
      <c r="AC1358" s="290"/>
      <c r="AD1358" s="294"/>
      <c r="AG1358" s="93">
        <f t="shared" si="292"/>
        <v>0</v>
      </c>
      <c r="AI1358" s="93">
        <f>AH1380</f>
        <v>0</v>
      </c>
      <c r="AL1358" s="93" t="s">
        <v>948</v>
      </c>
      <c r="AM1358" s="99">
        <f>COUNTIF(Y1356:Y1362, "NS")</f>
        <v>0</v>
      </c>
      <c r="AP1358" s="93" t="s">
        <v>1004</v>
      </c>
      <c r="AQ1358" s="93" t="s">
        <v>966</v>
      </c>
    </row>
    <row r="1359" spans="1:47" ht="15.05" customHeight="1">
      <c r="A1359" s="187"/>
      <c r="B1359" s="141"/>
      <c r="C1359" s="441" t="s">
        <v>401</v>
      </c>
      <c r="D1359" s="441"/>
      <c r="E1359" s="442" t="s">
        <v>406</v>
      </c>
      <c r="F1359" s="442"/>
      <c r="G1359" s="442"/>
      <c r="H1359" s="442"/>
      <c r="I1359" s="442"/>
      <c r="J1359" s="442"/>
      <c r="K1359" s="442"/>
      <c r="L1359" s="442"/>
      <c r="M1359" s="442"/>
      <c r="N1359" s="442"/>
      <c r="O1359" s="442"/>
      <c r="P1359" s="442"/>
      <c r="Q1359" s="442"/>
      <c r="R1359" s="442"/>
      <c r="S1359" s="433"/>
      <c r="T1359" s="386"/>
      <c r="U1359" s="386"/>
      <c r="V1359" s="386"/>
      <c r="W1359" s="386"/>
      <c r="X1359" s="387"/>
      <c r="Y1359" s="293"/>
      <c r="Z1359" s="290"/>
      <c r="AA1359" s="290"/>
      <c r="AB1359" s="290"/>
      <c r="AC1359" s="290"/>
      <c r="AD1359" s="294"/>
      <c r="AG1359" s="93">
        <f t="shared" si="292"/>
        <v>0</v>
      </c>
      <c r="AI1359" s="202">
        <f>SUM(AI1355:AI1358)</f>
        <v>0</v>
      </c>
      <c r="AL1359" s="93" t="s">
        <v>944</v>
      </c>
      <c r="AM1359" s="116">
        <f>IF($AG$1353=$AH$1353, 0, IF(OR(AND(AM1356 =0, AM1358 &gt;0), AND(AM1356 ="NS", AM1357&gt;0), AND(AM1356 ="NS", AM1357 =0, AM1358=0), AND(AM1356="NA", AM1357&lt;&gt;"NA"), AND(AM1356&lt;&gt;"NA", AM1357="NA")  ), 1, IF(OR(AND(AM1358&gt;=2, AM1357&lt;AM1356), AND(AM1356="NS", AM1357=0, AM1358&gt;0), AM1357=AM1356 ), 0, 1)))</f>
        <v>0</v>
      </c>
      <c r="AP1359" s="93">
        <f>AM1359</f>
        <v>0</v>
      </c>
      <c r="AQ1359" s="93" t="str">
        <f>IFERROR(MATCH(1,AP1359:AP1362,0),"")</f>
        <v/>
      </c>
    </row>
    <row r="1360" spans="1:47" ht="15.05" customHeight="1">
      <c r="A1360" s="187"/>
      <c r="B1360" s="141"/>
      <c r="C1360" s="441" t="s">
        <v>402</v>
      </c>
      <c r="D1360" s="441"/>
      <c r="E1360" s="442" t="s">
        <v>407</v>
      </c>
      <c r="F1360" s="442"/>
      <c r="G1360" s="442"/>
      <c r="H1360" s="442"/>
      <c r="I1360" s="442"/>
      <c r="J1360" s="442"/>
      <c r="K1360" s="442"/>
      <c r="L1360" s="442"/>
      <c r="M1360" s="442"/>
      <c r="N1360" s="442"/>
      <c r="O1360" s="442"/>
      <c r="P1360" s="442"/>
      <c r="Q1360" s="442"/>
      <c r="R1360" s="442"/>
      <c r="S1360" s="433"/>
      <c r="T1360" s="386"/>
      <c r="U1360" s="386"/>
      <c r="V1360" s="386"/>
      <c r="W1360" s="386"/>
      <c r="X1360" s="387"/>
      <c r="Y1360" s="293"/>
      <c r="Z1360" s="290"/>
      <c r="AA1360" s="290"/>
      <c r="AB1360" s="290"/>
      <c r="AC1360" s="290"/>
      <c r="AD1360" s="294"/>
      <c r="AG1360" s="93">
        <f t="shared" si="292"/>
        <v>0</v>
      </c>
      <c r="AP1360" s="93">
        <f>AM1367</f>
        <v>0</v>
      </c>
    </row>
    <row r="1361" spans="1:42" ht="15.05" customHeight="1">
      <c r="A1361" s="187"/>
      <c r="B1361" s="141"/>
      <c r="C1361" s="441" t="s">
        <v>408</v>
      </c>
      <c r="D1361" s="441"/>
      <c r="E1361" s="442" t="s">
        <v>410</v>
      </c>
      <c r="F1361" s="442"/>
      <c r="G1361" s="442"/>
      <c r="H1361" s="442"/>
      <c r="I1361" s="442"/>
      <c r="J1361" s="442"/>
      <c r="K1361" s="442"/>
      <c r="L1361" s="442"/>
      <c r="M1361" s="442"/>
      <c r="N1361" s="442"/>
      <c r="O1361" s="442"/>
      <c r="P1361" s="442"/>
      <c r="Q1361" s="442"/>
      <c r="R1361" s="442"/>
      <c r="S1361" s="433"/>
      <c r="T1361" s="386"/>
      <c r="U1361" s="386"/>
      <c r="V1361" s="386"/>
      <c r="W1361" s="386"/>
      <c r="X1361" s="387"/>
      <c r="Y1361" s="293"/>
      <c r="Z1361" s="290"/>
      <c r="AA1361" s="290"/>
      <c r="AB1361" s="290"/>
      <c r="AC1361" s="290"/>
      <c r="AD1361" s="294"/>
      <c r="AG1361" s="93">
        <f t="shared" si="292"/>
        <v>0</v>
      </c>
      <c r="AP1361" s="93">
        <f>AM1375</f>
        <v>0</v>
      </c>
    </row>
    <row r="1362" spans="1:42" ht="15.05" customHeight="1">
      <c r="A1362" s="187"/>
      <c r="B1362" s="141"/>
      <c r="C1362" s="441" t="s">
        <v>409</v>
      </c>
      <c r="D1362" s="441"/>
      <c r="E1362" s="442" t="s">
        <v>411</v>
      </c>
      <c r="F1362" s="442"/>
      <c r="G1362" s="442"/>
      <c r="H1362" s="442"/>
      <c r="I1362" s="442"/>
      <c r="J1362" s="442"/>
      <c r="K1362" s="442"/>
      <c r="L1362" s="442"/>
      <c r="M1362" s="442"/>
      <c r="N1362" s="442"/>
      <c r="O1362" s="442"/>
      <c r="P1362" s="442"/>
      <c r="Q1362" s="442"/>
      <c r="R1362" s="442"/>
      <c r="S1362" s="433"/>
      <c r="T1362" s="386"/>
      <c r="U1362" s="386"/>
      <c r="V1362" s="386"/>
      <c r="W1362" s="386"/>
      <c r="X1362" s="387"/>
      <c r="Y1362" s="293"/>
      <c r="Z1362" s="290"/>
      <c r="AA1362" s="290"/>
      <c r="AB1362" s="290"/>
      <c r="AC1362" s="290"/>
      <c r="AD1362" s="294"/>
      <c r="AG1362" s="93">
        <f t="shared" si="292"/>
        <v>0</v>
      </c>
      <c r="AH1362" s="93" t="s">
        <v>981</v>
      </c>
      <c r="AL1362" s="93" t="s">
        <v>961</v>
      </c>
      <c r="AM1362" s="262"/>
      <c r="AP1362" s="93">
        <f>AM1384</f>
        <v>0</v>
      </c>
    </row>
    <row r="1363" spans="1:42" ht="15.05" customHeight="1">
      <c r="A1363" s="187"/>
      <c r="B1363" s="141"/>
      <c r="C1363" s="222" t="s">
        <v>107</v>
      </c>
      <c r="D1363" s="430" t="s">
        <v>426</v>
      </c>
      <c r="E1363" s="431"/>
      <c r="F1363" s="431"/>
      <c r="G1363" s="431"/>
      <c r="H1363" s="431"/>
      <c r="I1363" s="431"/>
      <c r="J1363" s="431"/>
      <c r="K1363" s="431"/>
      <c r="L1363" s="431"/>
      <c r="M1363" s="431"/>
      <c r="N1363" s="431"/>
      <c r="O1363" s="431"/>
      <c r="P1363" s="431"/>
      <c r="Q1363" s="431"/>
      <c r="R1363" s="432"/>
      <c r="S1363" s="433"/>
      <c r="T1363" s="386"/>
      <c r="U1363" s="386"/>
      <c r="V1363" s="386"/>
      <c r="W1363" s="386"/>
      <c r="X1363" s="387"/>
      <c r="Y1363" s="293"/>
      <c r="Z1363" s="290"/>
      <c r="AA1363" s="290"/>
      <c r="AB1363" s="290"/>
      <c r="AC1363" s="290"/>
      <c r="AD1363" s="294"/>
      <c r="AG1363" s="93">
        <f t="shared" si="292"/>
        <v>0</v>
      </c>
      <c r="AH1363" s="93">
        <f>IF(OR(AND(COUNTIF(S1364:X1370,1)&gt;0,S1363&lt;&gt;1),AND(S1363=1,COUNTIF(S1364:X1370,1)=0),AND(S1363=2,COUNTIF(S1364:X1370,2)&lt;&gt;COUNTA(C1364:D1370)),AND(S1363=9,COUNTIF(S1364:X1370,9)=0)),1,0)</f>
        <v>0</v>
      </c>
      <c r="AL1363" s="105"/>
      <c r="AM1363" s="197" t="s">
        <v>960</v>
      </c>
      <c r="AP1363" s="202">
        <f>SUM(AP1359:AP1362)</f>
        <v>0</v>
      </c>
    </row>
    <row r="1364" spans="1:42" ht="15.05" customHeight="1">
      <c r="A1364" s="187"/>
      <c r="B1364" s="141"/>
      <c r="C1364" s="441" t="s">
        <v>412</v>
      </c>
      <c r="D1364" s="441"/>
      <c r="E1364" s="442" t="s">
        <v>403</v>
      </c>
      <c r="F1364" s="442"/>
      <c r="G1364" s="442"/>
      <c r="H1364" s="442"/>
      <c r="I1364" s="442"/>
      <c r="J1364" s="442"/>
      <c r="K1364" s="442"/>
      <c r="L1364" s="442"/>
      <c r="M1364" s="442"/>
      <c r="N1364" s="442"/>
      <c r="O1364" s="442"/>
      <c r="P1364" s="442"/>
      <c r="Q1364" s="442"/>
      <c r="R1364" s="442"/>
      <c r="S1364" s="433"/>
      <c r="T1364" s="386"/>
      <c r="U1364" s="386"/>
      <c r="V1364" s="386"/>
      <c r="W1364" s="386"/>
      <c r="X1364" s="387"/>
      <c r="Y1364" s="293"/>
      <c r="Z1364" s="290"/>
      <c r="AA1364" s="290"/>
      <c r="AB1364" s="290"/>
      <c r="AC1364" s="290"/>
      <c r="AD1364" s="294"/>
      <c r="AG1364" s="93">
        <f t="shared" si="292"/>
        <v>0</v>
      </c>
      <c r="AL1364" s="117" t="s">
        <v>941</v>
      </c>
      <c r="AM1364" s="98">
        <f>Y1363</f>
        <v>0</v>
      </c>
    </row>
    <row r="1365" spans="1:42" ht="15.05" customHeight="1">
      <c r="A1365" s="187"/>
      <c r="B1365" s="141"/>
      <c r="C1365" s="441" t="s">
        <v>413</v>
      </c>
      <c r="D1365" s="441"/>
      <c r="E1365" s="442" t="s">
        <v>404</v>
      </c>
      <c r="F1365" s="442"/>
      <c r="G1365" s="442"/>
      <c r="H1365" s="442"/>
      <c r="I1365" s="442"/>
      <c r="J1365" s="442"/>
      <c r="K1365" s="442"/>
      <c r="L1365" s="442"/>
      <c r="M1365" s="442"/>
      <c r="N1365" s="442"/>
      <c r="O1365" s="442"/>
      <c r="P1365" s="442"/>
      <c r="Q1365" s="442"/>
      <c r="R1365" s="442"/>
      <c r="S1365" s="433"/>
      <c r="T1365" s="386"/>
      <c r="U1365" s="386"/>
      <c r="V1365" s="386"/>
      <c r="W1365" s="386"/>
      <c r="X1365" s="387"/>
      <c r="Y1365" s="293"/>
      <c r="Z1365" s="290"/>
      <c r="AA1365" s="290"/>
      <c r="AB1365" s="290"/>
      <c r="AC1365" s="290"/>
      <c r="AD1365" s="294"/>
      <c r="AG1365" s="93">
        <f t="shared" si="292"/>
        <v>0</v>
      </c>
      <c r="AL1365" s="93" t="s">
        <v>949</v>
      </c>
      <c r="AM1365" s="99">
        <f>IF(AND(COUNTA(Y1364:Y1370)&lt;&gt;0,COUNTIF(Y1364:Y1370,"NA")=COUNTA(Y1364:Y1370)),"NA",SUM(Y1364:Y1370))</f>
        <v>0</v>
      </c>
    </row>
    <row r="1366" spans="1:42" ht="15.05" customHeight="1">
      <c r="A1366" s="187"/>
      <c r="B1366" s="141"/>
      <c r="C1366" s="441" t="s">
        <v>414</v>
      </c>
      <c r="D1366" s="441"/>
      <c r="E1366" s="442" t="s">
        <v>405</v>
      </c>
      <c r="F1366" s="442"/>
      <c r="G1366" s="442"/>
      <c r="H1366" s="442"/>
      <c r="I1366" s="442"/>
      <c r="J1366" s="442"/>
      <c r="K1366" s="442"/>
      <c r="L1366" s="442"/>
      <c r="M1366" s="442"/>
      <c r="N1366" s="442"/>
      <c r="O1366" s="442"/>
      <c r="P1366" s="442"/>
      <c r="Q1366" s="442"/>
      <c r="R1366" s="442"/>
      <c r="S1366" s="433"/>
      <c r="T1366" s="386"/>
      <c r="U1366" s="386"/>
      <c r="V1366" s="386"/>
      <c r="W1366" s="386"/>
      <c r="X1366" s="387"/>
      <c r="Y1366" s="293"/>
      <c r="Z1366" s="290"/>
      <c r="AA1366" s="290"/>
      <c r="AB1366" s="290"/>
      <c r="AC1366" s="290"/>
      <c r="AD1366" s="294"/>
      <c r="AG1366" s="93">
        <f t="shared" si="292"/>
        <v>0</v>
      </c>
      <c r="AL1366" s="93" t="s">
        <v>948</v>
      </c>
      <c r="AM1366" s="99">
        <f>COUNTIF(Y1364:Y1370, "NS")</f>
        <v>0</v>
      </c>
    </row>
    <row r="1367" spans="1:42" ht="15.05" customHeight="1">
      <c r="A1367" s="187"/>
      <c r="B1367" s="141"/>
      <c r="C1367" s="441" t="s">
        <v>415</v>
      </c>
      <c r="D1367" s="441"/>
      <c r="E1367" s="442" t="s">
        <v>406</v>
      </c>
      <c r="F1367" s="442"/>
      <c r="G1367" s="442"/>
      <c r="H1367" s="442"/>
      <c r="I1367" s="442"/>
      <c r="J1367" s="442"/>
      <c r="K1367" s="442"/>
      <c r="L1367" s="442"/>
      <c r="M1367" s="442"/>
      <c r="N1367" s="442"/>
      <c r="O1367" s="442"/>
      <c r="P1367" s="442"/>
      <c r="Q1367" s="442"/>
      <c r="R1367" s="442"/>
      <c r="S1367" s="433"/>
      <c r="T1367" s="386"/>
      <c r="U1367" s="386"/>
      <c r="V1367" s="386"/>
      <c r="W1367" s="386"/>
      <c r="X1367" s="387"/>
      <c r="Y1367" s="293"/>
      <c r="Z1367" s="290"/>
      <c r="AA1367" s="290"/>
      <c r="AB1367" s="290"/>
      <c r="AC1367" s="290"/>
      <c r="AD1367" s="294"/>
      <c r="AG1367" s="93">
        <f t="shared" si="292"/>
        <v>0</v>
      </c>
      <c r="AL1367" s="93" t="s">
        <v>944</v>
      </c>
      <c r="AM1367" s="116">
        <f>IF($AG$1353=$AH$1353, 0, IF(OR(AND(AM1364 =0, AM1366 &gt;0), AND(AM1364 ="NS", AM1365&gt;0), AND(AM1364 ="NS", AM1365 =0, AM1366=0), AND(AM1364="NA", AM1365&lt;&gt;"NA"), AND(AM1364&lt;&gt;"NA", AM1365="NA")  ), 1, IF(OR(AND(AM1366&gt;=2, AM1365&lt;AM1364), AND(AM1364="NS", AM1365=0, AM1366&gt;0), AM1365=AM1364 ), 0, 1)))</f>
        <v>0</v>
      </c>
    </row>
    <row r="1368" spans="1:42" ht="15.05" customHeight="1">
      <c r="A1368" s="187"/>
      <c r="B1368" s="141"/>
      <c r="C1368" s="441" t="s">
        <v>416</v>
      </c>
      <c r="D1368" s="441"/>
      <c r="E1368" s="442" t="s">
        <v>407</v>
      </c>
      <c r="F1368" s="442"/>
      <c r="G1368" s="442"/>
      <c r="H1368" s="442"/>
      <c r="I1368" s="442"/>
      <c r="J1368" s="442"/>
      <c r="K1368" s="442"/>
      <c r="L1368" s="442"/>
      <c r="M1368" s="442"/>
      <c r="N1368" s="442"/>
      <c r="O1368" s="442"/>
      <c r="P1368" s="442"/>
      <c r="Q1368" s="442"/>
      <c r="R1368" s="442"/>
      <c r="S1368" s="433"/>
      <c r="T1368" s="386"/>
      <c r="U1368" s="386"/>
      <c r="V1368" s="386"/>
      <c r="W1368" s="386"/>
      <c r="X1368" s="387"/>
      <c r="Y1368" s="293"/>
      <c r="Z1368" s="290"/>
      <c r="AA1368" s="290"/>
      <c r="AB1368" s="290"/>
      <c r="AC1368" s="290"/>
      <c r="AD1368" s="294"/>
      <c r="AG1368" s="93">
        <f t="shared" si="292"/>
        <v>0</v>
      </c>
    </row>
    <row r="1369" spans="1:42" ht="15.05" customHeight="1">
      <c r="A1369" s="187"/>
      <c r="B1369" s="141"/>
      <c r="C1369" s="441" t="s">
        <v>417</v>
      </c>
      <c r="D1369" s="441"/>
      <c r="E1369" s="442" t="s">
        <v>410</v>
      </c>
      <c r="F1369" s="442"/>
      <c r="G1369" s="442"/>
      <c r="H1369" s="442"/>
      <c r="I1369" s="442"/>
      <c r="J1369" s="442"/>
      <c r="K1369" s="442"/>
      <c r="L1369" s="442"/>
      <c r="M1369" s="442"/>
      <c r="N1369" s="442"/>
      <c r="O1369" s="442"/>
      <c r="P1369" s="442"/>
      <c r="Q1369" s="442"/>
      <c r="R1369" s="442"/>
      <c r="S1369" s="433"/>
      <c r="T1369" s="386"/>
      <c r="U1369" s="386"/>
      <c r="V1369" s="386"/>
      <c r="W1369" s="386"/>
      <c r="X1369" s="387"/>
      <c r="Y1369" s="293"/>
      <c r="Z1369" s="290"/>
      <c r="AA1369" s="290"/>
      <c r="AB1369" s="290"/>
      <c r="AC1369" s="290"/>
      <c r="AD1369" s="294"/>
      <c r="AG1369" s="93">
        <f t="shared" si="292"/>
        <v>0</v>
      </c>
    </row>
    <row r="1370" spans="1:42" ht="15.05" customHeight="1">
      <c r="A1370" s="187"/>
      <c r="B1370" s="141"/>
      <c r="C1370" s="441" t="s">
        <v>418</v>
      </c>
      <c r="D1370" s="441"/>
      <c r="E1370" s="442" t="s">
        <v>411</v>
      </c>
      <c r="F1370" s="442"/>
      <c r="G1370" s="442"/>
      <c r="H1370" s="442"/>
      <c r="I1370" s="442"/>
      <c r="J1370" s="442"/>
      <c r="K1370" s="442"/>
      <c r="L1370" s="442"/>
      <c r="M1370" s="442"/>
      <c r="N1370" s="442"/>
      <c r="O1370" s="442"/>
      <c r="P1370" s="442"/>
      <c r="Q1370" s="442"/>
      <c r="R1370" s="442"/>
      <c r="S1370" s="433"/>
      <c r="T1370" s="386"/>
      <c r="U1370" s="386"/>
      <c r="V1370" s="386"/>
      <c r="W1370" s="386"/>
      <c r="X1370" s="387"/>
      <c r="Y1370" s="293"/>
      <c r="Z1370" s="290"/>
      <c r="AA1370" s="290"/>
      <c r="AB1370" s="290"/>
      <c r="AC1370" s="290"/>
      <c r="AD1370" s="294"/>
      <c r="AG1370" s="93">
        <f t="shared" si="292"/>
        <v>0</v>
      </c>
      <c r="AH1370" s="93" t="s">
        <v>981</v>
      </c>
      <c r="AL1370" s="93" t="s">
        <v>961</v>
      </c>
      <c r="AM1370" s="262"/>
    </row>
    <row r="1371" spans="1:42" ht="15.05" customHeight="1">
      <c r="A1371" s="187"/>
      <c r="B1371" s="141"/>
      <c r="C1371" s="222" t="s">
        <v>115</v>
      </c>
      <c r="D1371" s="430" t="s">
        <v>427</v>
      </c>
      <c r="E1371" s="431"/>
      <c r="F1371" s="431"/>
      <c r="G1371" s="431"/>
      <c r="H1371" s="431"/>
      <c r="I1371" s="431"/>
      <c r="J1371" s="431"/>
      <c r="K1371" s="431"/>
      <c r="L1371" s="431"/>
      <c r="M1371" s="431"/>
      <c r="N1371" s="431"/>
      <c r="O1371" s="431"/>
      <c r="P1371" s="431"/>
      <c r="Q1371" s="431"/>
      <c r="R1371" s="432"/>
      <c r="S1371" s="433"/>
      <c r="T1371" s="386"/>
      <c r="U1371" s="386"/>
      <c r="V1371" s="386"/>
      <c r="W1371" s="386"/>
      <c r="X1371" s="387"/>
      <c r="Y1371" s="293"/>
      <c r="Z1371" s="290"/>
      <c r="AA1371" s="290"/>
      <c r="AB1371" s="290"/>
      <c r="AC1371" s="290"/>
      <c r="AD1371" s="294"/>
      <c r="AG1371" s="93">
        <f t="shared" si="292"/>
        <v>0</v>
      </c>
      <c r="AH1371" s="93">
        <f>IF(OR(AND(COUNTIF(S1372:X1379,1)&gt;0,S1371&lt;&gt;1),AND(S1371=1,COUNTIF(S1372:X1379,1)=0),AND(S1371=2,COUNTIF(S1372:X1379,2)&lt;&gt;COUNTA(S1372:X1379)),AND(S1371=9,COUNTIF(S1372:X1379,9)=0)),1,0)</f>
        <v>0</v>
      </c>
      <c r="AL1371" s="105"/>
      <c r="AM1371" s="197" t="s">
        <v>960</v>
      </c>
    </row>
    <row r="1372" spans="1:42" ht="15.05" customHeight="1">
      <c r="A1372" s="187"/>
      <c r="B1372" s="141"/>
      <c r="C1372" s="441" t="s">
        <v>419</v>
      </c>
      <c r="D1372" s="441"/>
      <c r="E1372" s="391" t="s">
        <v>333</v>
      </c>
      <c r="F1372" s="391"/>
      <c r="G1372" s="391"/>
      <c r="H1372" s="391"/>
      <c r="I1372" s="391"/>
      <c r="J1372" s="391"/>
      <c r="K1372" s="391"/>
      <c r="L1372" s="391"/>
      <c r="M1372" s="391"/>
      <c r="N1372" s="391"/>
      <c r="O1372" s="391"/>
      <c r="P1372" s="391"/>
      <c r="Q1372" s="391"/>
      <c r="R1372" s="391"/>
      <c r="S1372" s="433"/>
      <c r="T1372" s="386"/>
      <c r="U1372" s="386"/>
      <c r="V1372" s="386"/>
      <c r="W1372" s="386"/>
      <c r="X1372" s="387"/>
      <c r="Y1372" s="293"/>
      <c r="Z1372" s="290"/>
      <c r="AA1372" s="290"/>
      <c r="AB1372" s="290"/>
      <c r="AC1372" s="290"/>
      <c r="AD1372" s="294"/>
      <c r="AG1372" s="93">
        <f t="shared" si="292"/>
        <v>0</v>
      </c>
      <c r="AL1372" s="117" t="s">
        <v>941</v>
      </c>
      <c r="AM1372" s="98">
        <f>Y1371</f>
        <v>0</v>
      </c>
    </row>
    <row r="1373" spans="1:42" ht="15.05" customHeight="1">
      <c r="A1373" s="187"/>
      <c r="B1373" s="141"/>
      <c r="C1373" s="441" t="s">
        <v>420</v>
      </c>
      <c r="D1373" s="441"/>
      <c r="E1373" s="391" t="s">
        <v>334</v>
      </c>
      <c r="F1373" s="391"/>
      <c r="G1373" s="391"/>
      <c r="H1373" s="391"/>
      <c r="I1373" s="391"/>
      <c r="J1373" s="391"/>
      <c r="K1373" s="391"/>
      <c r="L1373" s="391"/>
      <c r="M1373" s="391"/>
      <c r="N1373" s="391"/>
      <c r="O1373" s="391"/>
      <c r="P1373" s="391"/>
      <c r="Q1373" s="391"/>
      <c r="R1373" s="391"/>
      <c r="S1373" s="433"/>
      <c r="T1373" s="386"/>
      <c r="U1373" s="386"/>
      <c r="V1373" s="386"/>
      <c r="W1373" s="386"/>
      <c r="X1373" s="387"/>
      <c r="Y1373" s="293"/>
      <c r="Z1373" s="290"/>
      <c r="AA1373" s="290"/>
      <c r="AB1373" s="290"/>
      <c r="AC1373" s="290"/>
      <c r="AD1373" s="294"/>
      <c r="AG1373" s="93">
        <f t="shared" si="292"/>
        <v>0</v>
      </c>
      <c r="AL1373" s="93" t="s">
        <v>949</v>
      </c>
      <c r="AM1373" s="99">
        <f>IF(AND(COUNTA(Y1372:Y1379)&lt;&gt;0,COUNTIF(Y1372:Y1379,"NA")=COUNTA(Y1372:Y1379)),"NA",SUM(Y1372:Y1379))</f>
        <v>0</v>
      </c>
    </row>
    <row r="1374" spans="1:42" ht="24.05" customHeight="1">
      <c r="A1374" s="187"/>
      <c r="B1374" s="141"/>
      <c r="C1374" s="441" t="s">
        <v>421</v>
      </c>
      <c r="D1374" s="441"/>
      <c r="E1374" s="391" t="s">
        <v>335</v>
      </c>
      <c r="F1374" s="391"/>
      <c r="G1374" s="391"/>
      <c r="H1374" s="391"/>
      <c r="I1374" s="391"/>
      <c r="J1374" s="391"/>
      <c r="K1374" s="391"/>
      <c r="L1374" s="391"/>
      <c r="M1374" s="391"/>
      <c r="N1374" s="391"/>
      <c r="O1374" s="391"/>
      <c r="P1374" s="391"/>
      <c r="Q1374" s="391"/>
      <c r="R1374" s="391"/>
      <c r="S1374" s="433"/>
      <c r="T1374" s="386"/>
      <c r="U1374" s="386"/>
      <c r="V1374" s="386"/>
      <c r="W1374" s="386"/>
      <c r="X1374" s="387"/>
      <c r="Y1374" s="293"/>
      <c r="Z1374" s="290"/>
      <c r="AA1374" s="290"/>
      <c r="AB1374" s="290"/>
      <c r="AC1374" s="290"/>
      <c r="AD1374" s="294"/>
      <c r="AG1374" s="93">
        <f t="shared" si="292"/>
        <v>0</v>
      </c>
      <c r="AL1374" s="93" t="s">
        <v>948</v>
      </c>
      <c r="AM1374" s="99">
        <f>COUNTIF(Y1372:Y1379, "NS")</f>
        <v>0</v>
      </c>
    </row>
    <row r="1375" spans="1:42" ht="15.05" customHeight="1">
      <c r="A1375" s="187"/>
      <c r="B1375" s="141"/>
      <c r="C1375" s="441" t="s">
        <v>422</v>
      </c>
      <c r="D1375" s="441"/>
      <c r="E1375" s="391" t="s">
        <v>336</v>
      </c>
      <c r="F1375" s="391"/>
      <c r="G1375" s="391"/>
      <c r="H1375" s="391"/>
      <c r="I1375" s="391"/>
      <c r="J1375" s="391"/>
      <c r="K1375" s="391"/>
      <c r="L1375" s="391"/>
      <c r="M1375" s="391"/>
      <c r="N1375" s="391"/>
      <c r="O1375" s="391"/>
      <c r="P1375" s="391"/>
      <c r="Q1375" s="391"/>
      <c r="R1375" s="391"/>
      <c r="S1375" s="433"/>
      <c r="T1375" s="386"/>
      <c r="U1375" s="386"/>
      <c r="V1375" s="386"/>
      <c r="W1375" s="386"/>
      <c r="X1375" s="387"/>
      <c r="Y1375" s="293"/>
      <c r="Z1375" s="290"/>
      <c r="AA1375" s="290"/>
      <c r="AB1375" s="290"/>
      <c r="AC1375" s="290"/>
      <c r="AD1375" s="294"/>
      <c r="AG1375" s="93">
        <f t="shared" si="292"/>
        <v>0</v>
      </c>
      <c r="AL1375" s="93" t="s">
        <v>944</v>
      </c>
      <c r="AM1375" s="116">
        <f>IF($AG$1353=$AH$1353, 0, IF(OR(AND(AM1372 =0, AM1374 &gt;0), AND(AM1372 ="NS", AM1373&gt;0), AND(AM1372 ="NS", AM1373 =0, AM1374=0), AND(AM1372="NA", AM1373&lt;&gt;"NA"), AND(AM1372&lt;&gt;"NA", AM1373="NA")  ), 1, IF(OR(AND(AM1374&gt;=2, AM1373&lt;AM1372), AND(AM1372="NS", AM1373=0, AM1374&gt;0), AM1373=AM1372 ), 0, 1)))</f>
        <v>0</v>
      </c>
    </row>
    <row r="1376" spans="1:42" ht="15.05" customHeight="1">
      <c r="A1376" s="187"/>
      <c r="B1376" s="141"/>
      <c r="C1376" s="441" t="s">
        <v>423</v>
      </c>
      <c r="D1376" s="441"/>
      <c r="E1376" s="391" t="s">
        <v>339</v>
      </c>
      <c r="F1376" s="391"/>
      <c r="G1376" s="391"/>
      <c r="H1376" s="391"/>
      <c r="I1376" s="391"/>
      <c r="J1376" s="391"/>
      <c r="K1376" s="391"/>
      <c r="L1376" s="391"/>
      <c r="M1376" s="391"/>
      <c r="N1376" s="391"/>
      <c r="O1376" s="391"/>
      <c r="P1376" s="391"/>
      <c r="Q1376" s="391"/>
      <c r="R1376" s="391"/>
      <c r="S1376" s="433"/>
      <c r="T1376" s="386"/>
      <c r="U1376" s="386"/>
      <c r="V1376" s="386"/>
      <c r="W1376" s="386"/>
      <c r="X1376" s="387"/>
      <c r="Y1376" s="293"/>
      <c r="Z1376" s="290"/>
      <c r="AA1376" s="290"/>
      <c r="AB1376" s="290"/>
      <c r="AC1376" s="290"/>
      <c r="AD1376" s="294"/>
      <c r="AG1376" s="93">
        <f t="shared" si="292"/>
        <v>0</v>
      </c>
    </row>
    <row r="1377" spans="1:39" ht="15.05" customHeight="1">
      <c r="A1377" s="187"/>
      <c r="B1377" s="141"/>
      <c r="C1377" s="441" t="s">
        <v>424</v>
      </c>
      <c r="D1377" s="441"/>
      <c r="E1377" s="391" t="s">
        <v>340</v>
      </c>
      <c r="F1377" s="391"/>
      <c r="G1377" s="391"/>
      <c r="H1377" s="391"/>
      <c r="I1377" s="391"/>
      <c r="J1377" s="391"/>
      <c r="K1377" s="391"/>
      <c r="L1377" s="391"/>
      <c r="M1377" s="391"/>
      <c r="N1377" s="391"/>
      <c r="O1377" s="391"/>
      <c r="P1377" s="391"/>
      <c r="Q1377" s="391"/>
      <c r="R1377" s="391"/>
      <c r="S1377" s="433"/>
      <c r="T1377" s="386"/>
      <c r="U1377" s="386"/>
      <c r="V1377" s="386"/>
      <c r="W1377" s="386"/>
      <c r="X1377" s="387"/>
      <c r="Y1377" s="293"/>
      <c r="Z1377" s="290"/>
      <c r="AA1377" s="290"/>
      <c r="AB1377" s="290"/>
      <c r="AC1377" s="290"/>
      <c r="AD1377" s="294"/>
      <c r="AG1377" s="93">
        <f t="shared" si="292"/>
        <v>0</v>
      </c>
    </row>
    <row r="1378" spans="1:39" ht="15.05" customHeight="1">
      <c r="A1378" s="187"/>
      <c r="B1378" s="141"/>
      <c r="C1378" s="441" t="s">
        <v>425</v>
      </c>
      <c r="D1378" s="441"/>
      <c r="E1378" s="391" t="s">
        <v>341</v>
      </c>
      <c r="F1378" s="391"/>
      <c r="G1378" s="391"/>
      <c r="H1378" s="391"/>
      <c r="I1378" s="391"/>
      <c r="J1378" s="391"/>
      <c r="K1378" s="391"/>
      <c r="L1378" s="391"/>
      <c r="M1378" s="391"/>
      <c r="N1378" s="391"/>
      <c r="O1378" s="391"/>
      <c r="P1378" s="391"/>
      <c r="Q1378" s="391"/>
      <c r="R1378" s="391"/>
      <c r="S1378" s="433"/>
      <c r="T1378" s="386"/>
      <c r="U1378" s="386"/>
      <c r="V1378" s="386"/>
      <c r="W1378" s="386"/>
      <c r="X1378" s="387"/>
      <c r="Y1378" s="293"/>
      <c r="Z1378" s="290"/>
      <c r="AA1378" s="290"/>
      <c r="AB1378" s="290"/>
      <c r="AC1378" s="290"/>
      <c r="AD1378" s="294"/>
      <c r="AG1378" s="93">
        <f t="shared" si="292"/>
        <v>0</v>
      </c>
    </row>
    <row r="1379" spans="1:39" ht="15.05" customHeight="1">
      <c r="A1379" s="187"/>
      <c r="B1379" s="141"/>
      <c r="C1379" s="441" t="s">
        <v>429</v>
      </c>
      <c r="D1379" s="441"/>
      <c r="E1379" s="391" t="s">
        <v>437</v>
      </c>
      <c r="F1379" s="391"/>
      <c r="G1379" s="391"/>
      <c r="H1379" s="391"/>
      <c r="I1379" s="391"/>
      <c r="J1379" s="391"/>
      <c r="K1379" s="391"/>
      <c r="L1379" s="391"/>
      <c r="M1379" s="391"/>
      <c r="N1379" s="391"/>
      <c r="O1379" s="391"/>
      <c r="P1379" s="391"/>
      <c r="Q1379" s="391"/>
      <c r="R1379" s="391"/>
      <c r="S1379" s="433"/>
      <c r="T1379" s="386"/>
      <c r="U1379" s="386"/>
      <c r="V1379" s="386"/>
      <c r="W1379" s="386"/>
      <c r="X1379" s="387"/>
      <c r="Y1379" s="293"/>
      <c r="Z1379" s="290"/>
      <c r="AA1379" s="290"/>
      <c r="AB1379" s="290"/>
      <c r="AC1379" s="290"/>
      <c r="AD1379" s="294"/>
      <c r="AG1379" s="93">
        <f t="shared" si="292"/>
        <v>0</v>
      </c>
      <c r="AH1379" s="93" t="s">
        <v>981</v>
      </c>
      <c r="AL1379" s="93" t="s">
        <v>961</v>
      </c>
      <c r="AM1379" s="262"/>
    </row>
    <row r="1380" spans="1:39" ht="15.05" customHeight="1">
      <c r="A1380" s="187"/>
      <c r="B1380" s="141"/>
      <c r="C1380" s="222" t="s">
        <v>117</v>
      </c>
      <c r="D1380" s="430" t="s">
        <v>428</v>
      </c>
      <c r="E1380" s="431"/>
      <c r="F1380" s="431"/>
      <c r="G1380" s="431"/>
      <c r="H1380" s="431"/>
      <c r="I1380" s="431"/>
      <c r="J1380" s="431"/>
      <c r="K1380" s="431"/>
      <c r="L1380" s="431"/>
      <c r="M1380" s="431"/>
      <c r="N1380" s="431"/>
      <c r="O1380" s="431"/>
      <c r="P1380" s="431"/>
      <c r="Q1380" s="431"/>
      <c r="R1380" s="432"/>
      <c r="S1380" s="433"/>
      <c r="T1380" s="386"/>
      <c r="U1380" s="386"/>
      <c r="V1380" s="386"/>
      <c r="W1380" s="386"/>
      <c r="X1380" s="387"/>
      <c r="Y1380" s="293"/>
      <c r="Z1380" s="290"/>
      <c r="AA1380" s="290"/>
      <c r="AB1380" s="290"/>
      <c r="AC1380" s="290"/>
      <c r="AD1380" s="294"/>
      <c r="AG1380" s="93">
        <f t="shared" si="292"/>
        <v>0</v>
      </c>
      <c r="AH1380" s="93">
        <f>IF(OR(AND(COUNTIF(S1381:X1386,1)&gt;0,S1380&lt;&gt;1),AND(S1380=1,COUNTIF(S1381:X1386,1)=0),AND(S1380=2,COUNTIF(S1381:X1386,2)&lt;&gt;COUNTA(S1381:X1386)),AND(S1380=9,COUNTIF(S1381:X1386,9)=0)),1,0)</f>
        <v>0</v>
      </c>
      <c r="AL1380" s="105"/>
      <c r="AM1380" s="197" t="s">
        <v>960</v>
      </c>
    </row>
    <row r="1381" spans="1:39" ht="24.05" customHeight="1">
      <c r="A1381" s="187"/>
      <c r="B1381" s="141"/>
      <c r="C1381" s="441" t="s">
        <v>430</v>
      </c>
      <c r="D1381" s="441"/>
      <c r="E1381" s="391" t="s">
        <v>335</v>
      </c>
      <c r="F1381" s="391"/>
      <c r="G1381" s="391"/>
      <c r="H1381" s="391"/>
      <c r="I1381" s="391"/>
      <c r="J1381" s="391"/>
      <c r="K1381" s="391"/>
      <c r="L1381" s="391"/>
      <c r="M1381" s="391"/>
      <c r="N1381" s="391"/>
      <c r="O1381" s="391"/>
      <c r="P1381" s="391"/>
      <c r="Q1381" s="391"/>
      <c r="R1381" s="391"/>
      <c r="S1381" s="433"/>
      <c r="T1381" s="386"/>
      <c r="U1381" s="386"/>
      <c r="V1381" s="386"/>
      <c r="W1381" s="386"/>
      <c r="X1381" s="387"/>
      <c r="Y1381" s="293"/>
      <c r="Z1381" s="290"/>
      <c r="AA1381" s="290"/>
      <c r="AB1381" s="290"/>
      <c r="AC1381" s="290"/>
      <c r="AD1381" s="294"/>
      <c r="AG1381" s="93">
        <f t="shared" si="292"/>
        <v>0</v>
      </c>
      <c r="AL1381" s="117" t="s">
        <v>941</v>
      </c>
      <c r="AM1381" s="98">
        <f>Y1380</f>
        <v>0</v>
      </c>
    </row>
    <row r="1382" spans="1:39" ht="15.05" customHeight="1">
      <c r="A1382" s="187"/>
      <c r="B1382" s="141"/>
      <c r="C1382" s="441" t="s">
        <v>431</v>
      </c>
      <c r="D1382" s="441"/>
      <c r="E1382" s="391" t="s">
        <v>336</v>
      </c>
      <c r="F1382" s="391"/>
      <c r="G1382" s="391"/>
      <c r="H1382" s="391"/>
      <c r="I1382" s="391"/>
      <c r="J1382" s="391"/>
      <c r="K1382" s="391"/>
      <c r="L1382" s="391"/>
      <c r="M1382" s="391"/>
      <c r="N1382" s="391"/>
      <c r="O1382" s="391"/>
      <c r="P1382" s="391"/>
      <c r="Q1382" s="391"/>
      <c r="R1382" s="391"/>
      <c r="S1382" s="433"/>
      <c r="T1382" s="386"/>
      <c r="U1382" s="386"/>
      <c r="V1382" s="386"/>
      <c r="W1382" s="386"/>
      <c r="X1382" s="387"/>
      <c r="Y1382" s="293"/>
      <c r="Z1382" s="290"/>
      <c r="AA1382" s="290"/>
      <c r="AB1382" s="290"/>
      <c r="AC1382" s="290"/>
      <c r="AD1382" s="294"/>
      <c r="AG1382" s="93">
        <f t="shared" si="292"/>
        <v>0</v>
      </c>
      <c r="AL1382" s="93" t="s">
        <v>949</v>
      </c>
      <c r="AM1382" s="99">
        <f>IF(AND(COUNTA(Y1381:Y1386)&lt;&gt;0,COUNTIF(Y1381:Y1386,"NA")=COUNTA(Y1381:Y1386)),"NA",SUM(Y1381:Y1386))</f>
        <v>0</v>
      </c>
    </row>
    <row r="1383" spans="1:39" ht="15.05" customHeight="1">
      <c r="A1383" s="187"/>
      <c r="B1383" s="141"/>
      <c r="C1383" s="441" t="s">
        <v>432</v>
      </c>
      <c r="D1383" s="441"/>
      <c r="E1383" s="391" t="s">
        <v>339</v>
      </c>
      <c r="F1383" s="391"/>
      <c r="G1383" s="391"/>
      <c r="H1383" s="391"/>
      <c r="I1383" s="391"/>
      <c r="J1383" s="391"/>
      <c r="K1383" s="391"/>
      <c r="L1383" s="391"/>
      <c r="M1383" s="391"/>
      <c r="N1383" s="391"/>
      <c r="O1383" s="391"/>
      <c r="P1383" s="391"/>
      <c r="Q1383" s="391"/>
      <c r="R1383" s="391"/>
      <c r="S1383" s="433"/>
      <c r="T1383" s="386"/>
      <c r="U1383" s="386"/>
      <c r="V1383" s="386"/>
      <c r="W1383" s="386"/>
      <c r="X1383" s="387"/>
      <c r="Y1383" s="293"/>
      <c r="Z1383" s="290"/>
      <c r="AA1383" s="290"/>
      <c r="AB1383" s="290"/>
      <c r="AC1383" s="290"/>
      <c r="AD1383" s="294"/>
      <c r="AG1383" s="93">
        <f t="shared" si="292"/>
        <v>0</v>
      </c>
      <c r="AL1383" s="93" t="s">
        <v>948</v>
      </c>
      <c r="AM1383" s="99">
        <f>COUNTIF(Y1381:Y1386, "NS")</f>
        <v>0</v>
      </c>
    </row>
    <row r="1384" spans="1:39" ht="15.05" customHeight="1">
      <c r="A1384" s="187"/>
      <c r="B1384" s="141"/>
      <c r="C1384" s="441" t="s">
        <v>433</v>
      </c>
      <c r="D1384" s="441"/>
      <c r="E1384" s="391" t="s">
        <v>340</v>
      </c>
      <c r="F1384" s="391"/>
      <c r="G1384" s="391"/>
      <c r="H1384" s="391"/>
      <c r="I1384" s="391"/>
      <c r="J1384" s="391"/>
      <c r="K1384" s="391"/>
      <c r="L1384" s="391"/>
      <c r="M1384" s="391"/>
      <c r="N1384" s="391"/>
      <c r="O1384" s="391"/>
      <c r="P1384" s="391"/>
      <c r="Q1384" s="391"/>
      <c r="R1384" s="391"/>
      <c r="S1384" s="433"/>
      <c r="T1384" s="386"/>
      <c r="U1384" s="386"/>
      <c r="V1384" s="386"/>
      <c r="W1384" s="386"/>
      <c r="X1384" s="387"/>
      <c r="Y1384" s="293"/>
      <c r="Z1384" s="290"/>
      <c r="AA1384" s="290"/>
      <c r="AB1384" s="290"/>
      <c r="AC1384" s="290"/>
      <c r="AD1384" s="294"/>
      <c r="AG1384" s="93">
        <f t="shared" si="292"/>
        <v>0</v>
      </c>
      <c r="AL1384" s="93" t="s">
        <v>944</v>
      </c>
      <c r="AM1384" s="116">
        <f>IF($AG$1353=$AH$1353, 0, IF(OR(AND(AM1381 =0, AM1383 &gt;0), AND(AM1381 ="NS", AM1382&gt;0), AND(AM1381 ="NS", AM1382 =0, AM1383=0), AND(AM1381="NA", AM1382&lt;&gt;"NA"), AND(AM1381&lt;&gt;"NA", AM1382="NA")  ), 1, IF(OR(AND(AM1383&gt;=2, AM1382&lt;AM1381), AND(AM1381="NS", AM1382=0, AM1383&gt;0), AM1382=AM1381 ), 0, 1)))</f>
        <v>0</v>
      </c>
    </row>
    <row r="1385" spans="1:39" ht="15.05" customHeight="1">
      <c r="A1385" s="187"/>
      <c r="B1385" s="141"/>
      <c r="C1385" s="441" t="s">
        <v>434</v>
      </c>
      <c r="D1385" s="441"/>
      <c r="E1385" s="391" t="s">
        <v>341</v>
      </c>
      <c r="F1385" s="391"/>
      <c r="G1385" s="391"/>
      <c r="H1385" s="391"/>
      <c r="I1385" s="391"/>
      <c r="J1385" s="391"/>
      <c r="K1385" s="391"/>
      <c r="L1385" s="391"/>
      <c r="M1385" s="391"/>
      <c r="N1385" s="391"/>
      <c r="O1385" s="391"/>
      <c r="P1385" s="391"/>
      <c r="Q1385" s="391"/>
      <c r="R1385" s="391"/>
      <c r="S1385" s="433"/>
      <c r="T1385" s="386"/>
      <c r="U1385" s="386"/>
      <c r="V1385" s="386"/>
      <c r="W1385" s="386"/>
      <c r="X1385" s="387"/>
      <c r="Y1385" s="293"/>
      <c r="Z1385" s="290"/>
      <c r="AA1385" s="290"/>
      <c r="AB1385" s="290"/>
      <c r="AC1385" s="290"/>
      <c r="AD1385" s="294"/>
      <c r="AG1385" s="93">
        <f t="shared" si="292"/>
        <v>0</v>
      </c>
    </row>
    <row r="1386" spans="1:39" ht="24.05" customHeight="1">
      <c r="A1386" s="187"/>
      <c r="B1386" s="141"/>
      <c r="C1386" s="441" t="s">
        <v>435</v>
      </c>
      <c r="D1386" s="441"/>
      <c r="E1386" s="391" t="s">
        <v>436</v>
      </c>
      <c r="F1386" s="391"/>
      <c r="G1386" s="391"/>
      <c r="H1386" s="391"/>
      <c r="I1386" s="391"/>
      <c r="J1386" s="391"/>
      <c r="K1386" s="391"/>
      <c r="L1386" s="391"/>
      <c r="M1386" s="391"/>
      <c r="N1386" s="391"/>
      <c r="O1386" s="391"/>
      <c r="P1386" s="391"/>
      <c r="Q1386" s="391"/>
      <c r="R1386" s="391"/>
      <c r="S1386" s="433"/>
      <c r="T1386" s="386"/>
      <c r="U1386" s="386"/>
      <c r="V1386" s="386"/>
      <c r="W1386" s="386"/>
      <c r="X1386" s="387"/>
      <c r="Y1386" s="293"/>
      <c r="Z1386" s="290"/>
      <c r="AA1386" s="290"/>
      <c r="AB1386" s="290"/>
      <c r="AC1386" s="290"/>
      <c r="AD1386" s="294"/>
      <c r="AG1386" s="93">
        <f t="shared" si="292"/>
        <v>0</v>
      </c>
    </row>
    <row r="1387" spans="1:39" ht="15.05" customHeight="1">
      <c r="A1387" s="187"/>
      <c r="B1387" s="263"/>
      <c r="C1387" s="222" t="s">
        <v>119</v>
      </c>
      <c r="D1387" s="430" t="s">
        <v>337</v>
      </c>
      <c r="E1387" s="431"/>
      <c r="F1387" s="431"/>
      <c r="G1387" s="431"/>
      <c r="H1387" s="431"/>
      <c r="I1387" s="431"/>
      <c r="J1387" s="431"/>
      <c r="K1387" s="431"/>
      <c r="L1387" s="431"/>
      <c r="M1387" s="431"/>
      <c r="N1387" s="431"/>
      <c r="O1387" s="431"/>
      <c r="P1387" s="431"/>
      <c r="Q1387" s="431"/>
      <c r="R1387" s="432"/>
      <c r="S1387" s="433"/>
      <c r="T1387" s="386"/>
      <c r="U1387" s="386"/>
      <c r="V1387" s="386"/>
      <c r="W1387" s="386"/>
      <c r="X1387" s="387"/>
      <c r="Y1387" s="293"/>
      <c r="Z1387" s="290"/>
      <c r="AA1387" s="290"/>
      <c r="AB1387" s="290"/>
      <c r="AC1387" s="290"/>
      <c r="AD1387" s="294"/>
      <c r="AG1387" s="93">
        <f t="shared" si="292"/>
        <v>0</v>
      </c>
    </row>
    <row r="1388" spans="1:39" ht="15.05" customHeight="1">
      <c r="A1388" s="187"/>
      <c r="B1388" s="263"/>
      <c r="C1388" s="222" t="s">
        <v>127</v>
      </c>
      <c r="D1388" s="430" t="s">
        <v>338</v>
      </c>
      <c r="E1388" s="431"/>
      <c r="F1388" s="431"/>
      <c r="G1388" s="431"/>
      <c r="H1388" s="431"/>
      <c r="I1388" s="431"/>
      <c r="J1388" s="431"/>
      <c r="K1388" s="431"/>
      <c r="L1388" s="431"/>
      <c r="M1388" s="431"/>
      <c r="N1388" s="431"/>
      <c r="O1388" s="431"/>
      <c r="P1388" s="431"/>
      <c r="Q1388" s="431"/>
      <c r="R1388" s="432"/>
      <c r="S1388" s="433"/>
      <c r="T1388" s="386"/>
      <c r="U1388" s="386"/>
      <c r="V1388" s="386"/>
      <c r="W1388" s="386"/>
      <c r="X1388" s="387"/>
      <c r="Y1388" s="293"/>
      <c r="Z1388" s="290"/>
      <c r="AA1388" s="290"/>
      <c r="AB1388" s="290"/>
      <c r="AC1388" s="290"/>
      <c r="AD1388" s="294"/>
      <c r="AG1388" s="93">
        <f t="shared" si="292"/>
        <v>0</v>
      </c>
    </row>
    <row r="1389" spans="1:39" ht="15.05" customHeight="1">
      <c r="A1389" s="187"/>
      <c r="B1389" s="141"/>
      <c r="C1389" s="222" t="s">
        <v>129</v>
      </c>
      <c r="D1389" s="430" t="s">
        <v>342</v>
      </c>
      <c r="E1389" s="431"/>
      <c r="F1389" s="431"/>
      <c r="G1389" s="431"/>
      <c r="H1389" s="431"/>
      <c r="I1389" s="431"/>
      <c r="J1389" s="431"/>
      <c r="K1389" s="431"/>
      <c r="L1389" s="431"/>
      <c r="M1389" s="431"/>
      <c r="N1389" s="431"/>
      <c r="O1389" s="431"/>
      <c r="P1389" s="431"/>
      <c r="Q1389" s="431"/>
      <c r="R1389" s="432"/>
      <c r="S1389" s="433"/>
      <c r="T1389" s="386"/>
      <c r="U1389" s="386"/>
      <c r="V1389" s="386"/>
      <c r="W1389" s="386"/>
      <c r="X1389" s="387"/>
      <c r="Y1389" s="293"/>
      <c r="Z1389" s="290"/>
      <c r="AA1389" s="290"/>
      <c r="AB1389" s="290"/>
      <c r="AC1389" s="290"/>
      <c r="AD1389" s="294"/>
      <c r="AG1389" s="93">
        <f t="shared" si="292"/>
        <v>0</v>
      </c>
    </row>
    <row r="1390" spans="1:39" ht="15.05" customHeight="1">
      <c r="A1390" s="187"/>
      <c r="B1390" s="141"/>
      <c r="C1390" s="222" t="s">
        <v>131</v>
      </c>
      <c r="D1390" s="430" t="s">
        <v>343</v>
      </c>
      <c r="E1390" s="431"/>
      <c r="F1390" s="431"/>
      <c r="G1390" s="431"/>
      <c r="H1390" s="431"/>
      <c r="I1390" s="431"/>
      <c r="J1390" s="431"/>
      <c r="K1390" s="431"/>
      <c r="L1390" s="431"/>
      <c r="M1390" s="431"/>
      <c r="N1390" s="431"/>
      <c r="O1390" s="431"/>
      <c r="P1390" s="431"/>
      <c r="Q1390" s="431"/>
      <c r="R1390" s="432"/>
      <c r="S1390" s="433"/>
      <c r="T1390" s="386"/>
      <c r="U1390" s="386"/>
      <c r="V1390" s="386"/>
      <c r="W1390" s="386"/>
      <c r="X1390" s="387"/>
      <c r="Y1390" s="293"/>
      <c r="Z1390" s="290"/>
      <c r="AA1390" s="290"/>
      <c r="AB1390" s="290"/>
      <c r="AC1390" s="290"/>
      <c r="AD1390" s="294"/>
      <c r="AG1390" s="93">
        <f t="shared" si="292"/>
        <v>0</v>
      </c>
    </row>
    <row r="1391" spans="1:39" ht="15.05" customHeight="1">
      <c r="A1391" s="187"/>
      <c r="B1391" s="141"/>
      <c r="C1391" s="222" t="s">
        <v>133</v>
      </c>
      <c r="D1391" s="430" t="s">
        <v>344</v>
      </c>
      <c r="E1391" s="431"/>
      <c r="F1391" s="431"/>
      <c r="G1391" s="431"/>
      <c r="H1391" s="431"/>
      <c r="I1391" s="431"/>
      <c r="J1391" s="431"/>
      <c r="K1391" s="431"/>
      <c r="L1391" s="431"/>
      <c r="M1391" s="431"/>
      <c r="N1391" s="431"/>
      <c r="O1391" s="431"/>
      <c r="P1391" s="431"/>
      <c r="Q1391" s="431"/>
      <c r="R1391" s="432"/>
      <c r="S1391" s="453"/>
      <c r="T1391" s="453"/>
      <c r="U1391" s="453"/>
      <c r="V1391" s="453"/>
      <c r="W1391" s="453"/>
      <c r="X1391" s="453"/>
      <c r="Y1391" s="293"/>
      <c r="Z1391" s="290"/>
      <c r="AA1391" s="290"/>
      <c r="AB1391" s="290"/>
      <c r="AC1391" s="290"/>
      <c r="AD1391" s="294"/>
      <c r="AG1391" s="93">
        <f t="shared" si="292"/>
        <v>0</v>
      </c>
    </row>
    <row r="1392" spans="1:39" ht="15.05" customHeight="1">
      <c r="A1392" s="187"/>
      <c r="B1392" s="141"/>
      <c r="C1392" s="141"/>
      <c r="D1392" s="141"/>
      <c r="E1392" s="141"/>
      <c r="F1392" s="141"/>
      <c r="G1392" s="141"/>
      <c r="H1392" s="141"/>
      <c r="I1392" s="141"/>
      <c r="J1392" s="141"/>
      <c r="K1392" s="141"/>
      <c r="L1392" s="27"/>
      <c r="M1392" s="237"/>
      <c r="N1392" s="237"/>
      <c r="O1392" s="237"/>
      <c r="P1392" s="237"/>
      <c r="Q1392" s="237"/>
      <c r="R1392" s="237"/>
      <c r="S1392" s="237"/>
      <c r="T1392" s="237"/>
      <c r="U1392" s="237"/>
      <c r="V1392" s="237"/>
      <c r="W1392" s="237"/>
      <c r="X1392" s="27" t="s">
        <v>109</v>
      </c>
      <c r="Y1392" s="369">
        <f>IF(AND(SUM(Y1355,Y1363,Y1371,Y1380,Y1387:AD1391)=0,COUNTIF(Y1355,"NS")+COUNTIF(Y1363,"NS")+COUNTIF(Y1371,"NS")+COUNTIF(Y1380,"NS")+COUNTIF(Y1387:AD1391,"NS")&gt;0),"NS",
IF(AND(SUM(Y1355,Y1363,Y1371,Y1380,Y1387:AD1391)=0,COUNTIF(Y1355,0)+COUNTIF(Y1363,0)+COUNTIF(Y1371,0)+COUNTIF(Y1380,0)+COUNTIF(Y1387:AD1391,0)&gt;0),0,
IF(AND(SUM(Y1355,Y1363,Y1371,Y1380,Y1387:AD1391)=0,COUNTIF(Y1355,"NA")+COUNTIF(Y1363,"NA")+COUNTIF(Y1371,"NA")+COUNTIF(Y1380,"NA")+COUNTIF(Y1387:AD1391,"NA")&gt;0),"NA",
SUM(Y1355,Y1363,Y1371,Y1380,Y1387:AD1391))))</f>
        <v>0</v>
      </c>
      <c r="Z1392" s="369"/>
      <c r="AA1392" s="369"/>
      <c r="AB1392" s="369"/>
      <c r="AC1392" s="369"/>
      <c r="AD1392" s="369"/>
      <c r="AG1392" s="111">
        <f>SUM(AG1355:AG1391)</f>
        <v>0</v>
      </c>
    </row>
    <row r="1393" spans="1:33" ht="15.05" customHeight="1">
      <c r="A1393" s="187"/>
      <c r="B1393" s="141"/>
      <c r="C1393" s="141"/>
      <c r="D1393" s="141"/>
      <c r="E1393" s="141"/>
      <c r="F1393" s="141"/>
      <c r="G1393" s="141"/>
      <c r="H1393" s="141"/>
      <c r="I1393" s="141"/>
      <c r="J1393" s="141"/>
      <c r="K1393" s="141"/>
      <c r="L1393" s="141"/>
      <c r="M1393" s="141"/>
      <c r="N1393" s="141"/>
      <c r="O1393" s="141"/>
      <c r="P1393" s="141"/>
      <c r="Q1393" s="141"/>
      <c r="R1393" s="141"/>
      <c r="S1393" s="141"/>
      <c r="T1393" s="141"/>
      <c r="U1393" s="141"/>
      <c r="V1393" s="141"/>
      <c r="W1393" s="141"/>
      <c r="X1393" s="141"/>
      <c r="Y1393" s="141"/>
      <c r="Z1393" s="141"/>
      <c r="AA1393" s="141"/>
      <c r="AB1393" s="141"/>
      <c r="AC1393" s="141"/>
      <c r="AD1393" s="141"/>
      <c r="AG1393" s="93" t="s">
        <v>954</v>
      </c>
    </row>
    <row r="1394" spans="1:33" ht="45.2" customHeight="1">
      <c r="A1394" s="187"/>
      <c r="B1394" s="141"/>
      <c r="C1394" s="617" t="s">
        <v>438</v>
      </c>
      <c r="D1394" s="617"/>
      <c r="E1394" s="617"/>
      <c r="F1394" s="617"/>
      <c r="G1394" s="617"/>
      <c r="H1394" s="437"/>
      <c r="I1394" s="437"/>
      <c r="J1394" s="437"/>
      <c r="K1394" s="437"/>
      <c r="L1394" s="437"/>
      <c r="M1394" s="437"/>
      <c r="N1394" s="437"/>
      <c r="O1394" s="437"/>
      <c r="P1394" s="437"/>
      <c r="Q1394" s="437"/>
      <c r="R1394" s="437"/>
      <c r="S1394" s="437"/>
      <c r="T1394" s="437"/>
      <c r="U1394" s="437"/>
      <c r="V1394" s="437"/>
      <c r="W1394" s="437"/>
      <c r="X1394" s="437"/>
      <c r="Y1394" s="437"/>
      <c r="Z1394" s="437"/>
      <c r="AA1394" s="437"/>
      <c r="AB1394" s="437"/>
      <c r="AC1394" s="437"/>
      <c r="AD1394" s="437"/>
      <c r="AG1394" s="93">
        <f>IF($AG$1353=$AH$1353,0,IF(OR(AND(H1394="",S1379=1),AND(H1394&lt;&gt;"",S1379&lt;&gt;1)),1,0))</f>
        <v>0</v>
      </c>
    </row>
    <row r="1395" spans="1:33" ht="15.05" customHeight="1">
      <c r="A1395" s="187"/>
      <c r="B1395" s="366" t="str">
        <f>IF(AG1394=0,"","Error: debe especificar las otras intervenciones en materia penal.")</f>
        <v/>
      </c>
      <c r="C1395" s="366"/>
      <c r="D1395" s="366"/>
      <c r="E1395" s="366"/>
      <c r="F1395" s="366"/>
      <c r="G1395" s="366"/>
      <c r="H1395" s="366"/>
      <c r="I1395" s="366"/>
      <c r="J1395" s="366"/>
      <c r="K1395" s="366"/>
      <c r="L1395" s="366"/>
      <c r="M1395" s="366"/>
      <c r="N1395" s="366"/>
      <c r="O1395" s="366"/>
      <c r="P1395" s="366"/>
      <c r="Q1395" s="366"/>
      <c r="R1395" s="366"/>
      <c r="S1395" s="366"/>
      <c r="T1395" s="366"/>
      <c r="U1395" s="366"/>
      <c r="V1395" s="366"/>
      <c r="W1395" s="366"/>
      <c r="X1395" s="366"/>
      <c r="Y1395" s="366"/>
      <c r="Z1395" s="366"/>
      <c r="AA1395" s="366"/>
      <c r="AB1395" s="366"/>
      <c r="AC1395" s="366"/>
      <c r="AD1395" s="366"/>
      <c r="AG1395" s="93" t="s">
        <v>954</v>
      </c>
    </row>
    <row r="1396" spans="1:33" ht="45.2" customHeight="1">
      <c r="A1396" s="187"/>
      <c r="B1396" s="141"/>
      <c r="C1396" s="617" t="s">
        <v>439</v>
      </c>
      <c r="D1396" s="617"/>
      <c r="E1396" s="617"/>
      <c r="F1396" s="617"/>
      <c r="G1396" s="617"/>
      <c r="H1396" s="437"/>
      <c r="I1396" s="437"/>
      <c r="J1396" s="437"/>
      <c r="K1396" s="437"/>
      <c r="L1396" s="437"/>
      <c r="M1396" s="437"/>
      <c r="N1396" s="437"/>
      <c r="O1396" s="437"/>
      <c r="P1396" s="437"/>
      <c r="Q1396" s="437"/>
      <c r="R1396" s="437"/>
      <c r="S1396" s="437"/>
      <c r="T1396" s="437"/>
      <c r="U1396" s="437"/>
      <c r="V1396" s="437"/>
      <c r="W1396" s="437"/>
      <c r="X1396" s="437"/>
      <c r="Y1396" s="437"/>
      <c r="Z1396" s="437"/>
      <c r="AA1396" s="437"/>
      <c r="AB1396" s="437"/>
      <c r="AC1396" s="437"/>
      <c r="AD1396" s="437"/>
      <c r="AG1396" s="93">
        <f>IF($AG$1353=$AH$1353,0,IF(OR(AND(H1396="",S1386=1),AND(H1396&lt;&gt;"",S1386&lt;&gt;1)),1,0))</f>
        <v>0</v>
      </c>
    </row>
    <row r="1397" spans="1:33" ht="15.05" customHeight="1">
      <c r="A1397" s="187"/>
      <c r="B1397" s="366" t="str">
        <f>IF(AG1396=0,"","Error: debe especificar las otras intervenciones en materia de justicia para adolescentes.")</f>
        <v/>
      </c>
      <c r="C1397" s="366"/>
      <c r="D1397" s="366"/>
      <c r="E1397" s="366"/>
      <c r="F1397" s="366"/>
      <c r="G1397" s="366"/>
      <c r="H1397" s="366"/>
      <c r="I1397" s="366"/>
      <c r="J1397" s="366"/>
      <c r="K1397" s="366"/>
      <c r="L1397" s="366"/>
      <c r="M1397" s="366"/>
      <c r="N1397" s="366"/>
      <c r="O1397" s="366"/>
      <c r="P1397" s="366"/>
      <c r="Q1397" s="366"/>
      <c r="R1397" s="366"/>
      <c r="S1397" s="366"/>
      <c r="T1397" s="366"/>
      <c r="U1397" s="366"/>
      <c r="V1397" s="366"/>
      <c r="W1397" s="366"/>
      <c r="X1397" s="366"/>
      <c r="Y1397" s="366"/>
      <c r="Z1397" s="366"/>
      <c r="AA1397" s="366"/>
      <c r="AB1397" s="366"/>
      <c r="AC1397" s="366"/>
      <c r="AD1397" s="366"/>
      <c r="AG1397" s="93" t="s">
        <v>954</v>
      </c>
    </row>
    <row r="1398" spans="1:33" ht="45.2" customHeight="1">
      <c r="A1398" s="187"/>
      <c r="B1398" s="141"/>
      <c r="C1398" s="552" t="s">
        <v>345</v>
      </c>
      <c r="D1398" s="552"/>
      <c r="E1398" s="552"/>
      <c r="F1398" s="552"/>
      <c r="G1398" s="618"/>
      <c r="H1398" s="437"/>
      <c r="I1398" s="437"/>
      <c r="J1398" s="437"/>
      <c r="K1398" s="437"/>
      <c r="L1398" s="437"/>
      <c r="M1398" s="437"/>
      <c r="N1398" s="437"/>
      <c r="O1398" s="437"/>
      <c r="P1398" s="437"/>
      <c r="Q1398" s="437"/>
      <c r="R1398" s="437"/>
      <c r="S1398" s="437"/>
      <c r="T1398" s="437"/>
      <c r="U1398" s="437"/>
      <c r="V1398" s="437"/>
      <c r="W1398" s="437"/>
      <c r="X1398" s="437"/>
      <c r="Y1398" s="437"/>
      <c r="Z1398" s="437"/>
      <c r="AA1398" s="437"/>
      <c r="AB1398" s="437"/>
      <c r="AC1398" s="437"/>
      <c r="AD1398" s="437"/>
      <c r="AG1398" s="93">
        <f>IF($AG$1353=$AH$1353,0,IF(OR(AND(H1398="",S1391=1),AND(H1398&lt;&gt;"",S1391&lt;&gt;1)),1,0))</f>
        <v>0</v>
      </c>
    </row>
    <row r="1399" spans="1:33" ht="15.05" customHeight="1">
      <c r="A1399" s="187"/>
      <c r="B1399" s="366" t="str">
        <f>IF(AG1398=0,"","Error: debe especificar el otro tipo de intervención.")</f>
        <v/>
      </c>
      <c r="C1399" s="366"/>
      <c r="D1399" s="366"/>
      <c r="E1399" s="366"/>
      <c r="F1399" s="366"/>
      <c r="G1399" s="366"/>
      <c r="H1399" s="366"/>
      <c r="I1399" s="366"/>
      <c r="J1399" s="366"/>
      <c r="K1399" s="366"/>
      <c r="L1399" s="366"/>
      <c r="M1399" s="366"/>
      <c r="N1399" s="366"/>
      <c r="O1399" s="366"/>
      <c r="P1399" s="366"/>
      <c r="Q1399" s="366"/>
      <c r="R1399" s="366"/>
      <c r="S1399" s="366"/>
      <c r="T1399" s="366"/>
      <c r="U1399" s="366"/>
      <c r="V1399" s="366"/>
      <c r="W1399" s="366"/>
      <c r="X1399" s="366"/>
      <c r="Y1399" s="366"/>
      <c r="Z1399" s="366"/>
      <c r="AA1399" s="366"/>
      <c r="AB1399" s="366"/>
      <c r="AC1399" s="366"/>
      <c r="AD1399" s="366"/>
    </row>
    <row r="1400" spans="1:33" ht="24.05" customHeight="1">
      <c r="A1400" s="105"/>
      <c r="B1400" s="105"/>
      <c r="C1400" s="389" t="s">
        <v>187</v>
      </c>
      <c r="D1400" s="389"/>
      <c r="E1400" s="389"/>
      <c r="F1400" s="389"/>
      <c r="G1400" s="389"/>
      <c r="H1400" s="389"/>
      <c r="I1400" s="389"/>
      <c r="J1400" s="389"/>
      <c r="K1400" s="389"/>
      <c r="L1400" s="389"/>
      <c r="M1400" s="389"/>
      <c r="N1400" s="389"/>
      <c r="O1400" s="389"/>
      <c r="P1400" s="389"/>
      <c r="Q1400" s="389"/>
      <c r="R1400" s="389"/>
      <c r="S1400" s="389"/>
      <c r="T1400" s="389"/>
      <c r="U1400" s="389"/>
      <c r="V1400" s="389"/>
      <c r="W1400" s="389"/>
      <c r="X1400" s="389"/>
      <c r="Y1400" s="389"/>
      <c r="Z1400" s="389"/>
      <c r="AA1400" s="389"/>
      <c r="AB1400" s="389"/>
      <c r="AC1400" s="389"/>
      <c r="AD1400" s="389"/>
    </row>
    <row r="1401" spans="1:33" ht="60.05" customHeight="1">
      <c r="A1401" s="105"/>
      <c r="B1401" s="105"/>
      <c r="C1401" s="429"/>
      <c r="D1401" s="429"/>
      <c r="E1401" s="429"/>
      <c r="F1401" s="429"/>
      <c r="G1401" s="429"/>
      <c r="H1401" s="429"/>
      <c r="I1401" s="429"/>
      <c r="J1401" s="429"/>
      <c r="K1401" s="429"/>
      <c r="L1401" s="429"/>
      <c r="M1401" s="429"/>
      <c r="N1401" s="429"/>
      <c r="O1401" s="429"/>
      <c r="P1401" s="429"/>
      <c r="Q1401" s="429"/>
      <c r="R1401" s="429"/>
      <c r="S1401" s="429"/>
      <c r="T1401" s="429"/>
      <c r="U1401" s="429"/>
      <c r="V1401" s="429"/>
      <c r="W1401" s="429"/>
      <c r="X1401" s="429"/>
      <c r="Y1401" s="429"/>
      <c r="Z1401" s="429"/>
      <c r="AA1401" s="429"/>
      <c r="AB1401" s="429"/>
      <c r="AC1401" s="429"/>
      <c r="AD1401" s="429"/>
    </row>
    <row r="1402" spans="1:33">
      <c r="A1402" s="105"/>
      <c r="B1402" s="366" t="str">
        <f>IF(AP1363=0,"","Error: verificar sumas por desagregados en el numeral "&amp;AQ1359&amp;".")</f>
        <v/>
      </c>
      <c r="C1402" s="366"/>
      <c r="D1402" s="366"/>
      <c r="E1402" s="366"/>
      <c r="F1402" s="366"/>
      <c r="G1402" s="366"/>
      <c r="H1402" s="366"/>
      <c r="I1402" s="366"/>
      <c r="J1402" s="366"/>
      <c r="K1402" s="366"/>
      <c r="L1402" s="366"/>
      <c r="M1402" s="366"/>
      <c r="N1402" s="366"/>
      <c r="O1402" s="366"/>
      <c r="P1402" s="366"/>
      <c r="Q1402" s="366"/>
      <c r="R1402" s="366"/>
      <c r="S1402" s="366"/>
      <c r="T1402" s="366"/>
      <c r="U1402" s="366"/>
      <c r="V1402" s="366"/>
      <c r="W1402" s="366"/>
      <c r="X1402" s="366"/>
      <c r="Y1402" s="366"/>
      <c r="Z1402" s="366"/>
      <c r="AA1402" s="366"/>
      <c r="AB1402" s="366"/>
      <c r="AC1402" s="366"/>
      <c r="AD1402" s="366"/>
    </row>
    <row r="1403" spans="1:33">
      <c r="A1403" s="105"/>
      <c r="B1403" s="366" t="str">
        <f>IF(AI1359=0,"","Error: verificar consistencia de catálogo en el numeral "&amp;AJ1355&amp;".")</f>
        <v/>
      </c>
      <c r="C1403" s="366"/>
      <c r="D1403" s="366"/>
      <c r="E1403" s="366"/>
      <c r="F1403" s="366"/>
      <c r="G1403" s="366"/>
      <c r="H1403" s="366"/>
      <c r="I1403" s="366"/>
      <c r="J1403" s="366"/>
      <c r="K1403" s="366"/>
      <c r="L1403" s="366"/>
      <c r="M1403" s="366"/>
      <c r="N1403" s="366"/>
      <c r="O1403" s="366"/>
      <c r="P1403" s="366"/>
      <c r="Q1403" s="366"/>
      <c r="R1403" s="366"/>
      <c r="S1403" s="366"/>
      <c r="T1403" s="366"/>
      <c r="U1403" s="366"/>
      <c r="V1403" s="366"/>
      <c r="W1403" s="366"/>
      <c r="X1403" s="366"/>
      <c r="Y1403" s="366"/>
      <c r="Z1403" s="366"/>
      <c r="AA1403" s="366"/>
      <c r="AB1403" s="366"/>
      <c r="AC1403" s="366"/>
      <c r="AD1403" s="366"/>
    </row>
    <row r="1404" spans="1:33">
      <c r="A1404" s="105"/>
      <c r="B1404" s="366" t="str">
        <f>IF(AU1357=0,"","Error: verificar la consistencia con la pregunta 31.")</f>
        <v/>
      </c>
      <c r="C1404" s="366"/>
      <c r="D1404" s="366"/>
      <c r="E1404" s="366"/>
      <c r="F1404" s="366"/>
      <c r="G1404" s="366"/>
      <c r="H1404" s="366"/>
      <c r="I1404" s="366"/>
      <c r="J1404" s="366"/>
      <c r="K1404" s="366"/>
      <c r="L1404" s="366"/>
      <c r="M1404" s="366"/>
      <c r="N1404" s="366"/>
      <c r="O1404" s="366"/>
      <c r="P1404" s="366"/>
      <c r="Q1404" s="366"/>
      <c r="R1404" s="366"/>
      <c r="S1404" s="366"/>
      <c r="T1404" s="366"/>
      <c r="U1404" s="366"/>
      <c r="V1404" s="366"/>
      <c r="W1404" s="366"/>
      <c r="X1404" s="366"/>
      <c r="Y1404" s="366"/>
      <c r="Z1404" s="366"/>
      <c r="AA1404" s="366"/>
      <c r="AB1404" s="366"/>
      <c r="AC1404" s="366"/>
      <c r="AD1404" s="366"/>
    </row>
    <row r="1405" spans="1:33">
      <c r="A1405" s="105"/>
      <c r="B1405" s="366" t="str">
        <f>IF(AQ1354=0,"","Error: las intervenciones no pueden ser mayores a lo registrado en la pregunta 31.")</f>
        <v/>
      </c>
      <c r="C1405" s="366"/>
      <c r="D1405" s="366"/>
      <c r="E1405" s="366"/>
      <c r="F1405" s="366"/>
      <c r="G1405" s="366"/>
      <c r="H1405" s="366"/>
      <c r="I1405" s="366"/>
      <c r="J1405" s="366"/>
      <c r="K1405" s="366"/>
      <c r="L1405" s="366"/>
      <c r="M1405" s="366"/>
      <c r="N1405" s="366"/>
      <c r="O1405" s="366"/>
      <c r="P1405" s="366"/>
      <c r="Q1405" s="366"/>
      <c r="R1405" s="366"/>
      <c r="S1405" s="366"/>
      <c r="T1405" s="366"/>
      <c r="U1405" s="366"/>
      <c r="V1405" s="366"/>
      <c r="W1405" s="366"/>
      <c r="X1405" s="366"/>
      <c r="Y1405" s="366"/>
      <c r="Z1405" s="366"/>
      <c r="AA1405" s="366"/>
      <c r="AB1405" s="366"/>
      <c r="AC1405" s="366"/>
      <c r="AD1405" s="366"/>
    </row>
    <row r="1406" spans="1:33">
      <c r="A1406" s="105"/>
      <c r="B1406" s="367" t="str">
        <f>IF(AG1392=0,"","Error: debe completar toda la información requerida.")</f>
        <v/>
      </c>
      <c r="C1406" s="367"/>
      <c r="D1406" s="367"/>
      <c r="E1406" s="367"/>
      <c r="F1406" s="367"/>
      <c r="G1406" s="367"/>
      <c r="H1406" s="367"/>
      <c r="I1406" s="367"/>
      <c r="J1406" s="367"/>
      <c r="K1406" s="367"/>
      <c r="L1406" s="367"/>
      <c r="M1406" s="367"/>
      <c r="N1406" s="367"/>
      <c r="O1406" s="367"/>
      <c r="P1406" s="367"/>
      <c r="Q1406" s="367"/>
      <c r="R1406" s="367"/>
      <c r="S1406" s="367"/>
      <c r="T1406" s="367"/>
      <c r="U1406" s="367"/>
      <c r="V1406" s="367"/>
      <c r="W1406" s="367"/>
      <c r="X1406" s="367"/>
      <c r="Y1406" s="367"/>
      <c r="Z1406" s="367"/>
      <c r="AA1406" s="367"/>
      <c r="AB1406" s="367"/>
      <c r="AC1406" s="367"/>
      <c r="AD1406" s="367"/>
    </row>
    <row r="1407" spans="1:33" ht="15.05" customHeight="1">
      <c r="A1407" s="105"/>
      <c r="C1407" s="190"/>
      <c r="D1407" s="190"/>
      <c r="E1407" s="190"/>
      <c r="F1407" s="190"/>
      <c r="G1407" s="190"/>
      <c r="H1407" s="190"/>
      <c r="I1407" s="190"/>
      <c r="J1407" s="190"/>
      <c r="K1407" s="190"/>
      <c r="L1407" s="190"/>
      <c r="M1407" s="190"/>
      <c r="N1407" s="190"/>
      <c r="O1407" s="190"/>
      <c r="P1407" s="190"/>
      <c r="Q1407" s="190"/>
      <c r="R1407" s="190"/>
      <c r="S1407" s="190"/>
      <c r="T1407" s="190"/>
      <c r="U1407" s="190"/>
      <c r="V1407" s="190"/>
      <c r="W1407" s="190"/>
      <c r="X1407" s="190"/>
      <c r="Y1407" s="190"/>
      <c r="Z1407" s="190"/>
      <c r="AA1407" s="190"/>
      <c r="AB1407" s="190"/>
      <c r="AC1407" s="190"/>
      <c r="AD1407" s="190"/>
    </row>
    <row r="1408" spans="1:33" ht="36" customHeight="1">
      <c r="A1408" s="186" t="s">
        <v>586</v>
      </c>
      <c r="B1408" s="419" t="s">
        <v>802</v>
      </c>
      <c r="C1408" s="420"/>
      <c r="D1408" s="420"/>
      <c r="E1408" s="420"/>
      <c r="F1408" s="420"/>
      <c r="G1408" s="420"/>
      <c r="H1408" s="420"/>
      <c r="I1408" s="420"/>
      <c r="J1408" s="420"/>
      <c r="K1408" s="420"/>
      <c r="L1408" s="420"/>
      <c r="M1408" s="420"/>
      <c r="N1408" s="420"/>
      <c r="O1408" s="420"/>
      <c r="P1408" s="420"/>
      <c r="Q1408" s="420"/>
      <c r="R1408" s="420"/>
      <c r="S1408" s="420"/>
      <c r="T1408" s="420"/>
      <c r="U1408" s="420"/>
      <c r="V1408" s="420"/>
      <c r="W1408" s="420"/>
      <c r="X1408" s="420"/>
      <c r="Y1408" s="420"/>
      <c r="Z1408" s="420"/>
      <c r="AA1408" s="420"/>
      <c r="AB1408" s="420"/>
      <c r="AC1408" s="420"/>
      <c r="AD1408" s="420"/>
    </row>
    <row r="1409" spans="1:47" ht="24.05" customHeight="1">
      <c r="A1409" s="186"/>
      <c r="B1409" s="196"/>
      <c r="C1409" s="421" t="s">
        <v>817</v>
      </c>
      <c r="D1409" s="421"/>
      <c r="E1409" s="421"/>
      <c r="F1409" s="421"/>
      <c r="G1409" s="421"/>
      <c r="H1409" s="421"/>
      <c r="I1409" s="421"/>
      <c r="J1409" s="421"/>
      <c r="K1409" s="421"/>
      <c r="L1409" s="421"/>
      <c r="M1409" s="421"/>
      <c r="N1409" s="421"/>
      <c r="O1409" s="421"/>
      <c r="P1409" s="421"/>
      <c r="Q1409" s="421"/>
      <c r="R1409" s="421"/>
      <c r="S1409" s="421"/>
      <c r="T1409" s="421"/>
      <c r="U1409" s="421"/>
      <c r="V1409" s="421"/>
      <c r="W1409" s="421"/>
      <c r="X1409" s="421"/>
      <c r="Y1409" s="421"/>
      <c r="Z1409" s="421"/>
      <c r="AA1409" s="421"/>
      <c r="AB1409" s="421"/>
      <c r="AC1409" s="421"/>
      <c r="AD1409" s="421"/>
    </row>
    <row r="1410" spans="1:47" ht="24.05" customHeight="1">
      <c r="A1410" s="186"/>
      <c r="B1410" s="196"/>
      <c r="C1410" s="423" t="s">
        <v>803</v>
      </c>
      <c r="D1410" s="423"/>
      <c r="E1410" s="423"/>
      <c r="F1410" s="423"/>
      <c r="G1410" s="423"/>
      <c r="H1410" s="423"/>
      <c r="I1410" s="423"/>
      <c r="J1410" s="423"/>
      <c r="K1410" s="423"/>
      <c r="L1410" s="423"/>
      <c r="M1410" s="423"/>
      <c r="N1410" s="423"/>
      <c r="O1410" s="423"/>
      <c r="P1410" s="423"/>
      <c r="Q1410" s="423"/>
      <c r="R1410" s="423"/>
      <c r="S1410" s="423"/>
      <c r="T1410" s="423"/>
      <c r="U1410" s="423"/>
      <c r="V1410" s="423"/>
      <c r="W1410" s="423"/>
      <c r="X1410" s="423"/>
      <c r="Y1410" s="423"/>
      <c r="Z1410" s="423"/>
      <c r="AA1410" s="423"/>
      <c r="AB1410" s="423"/>
      <c r="AC1410" s="423"/>
      <c r="AD1410" s="423"/>
    </row>
    <row r="1411" spans="1:47" ht="24.05" customHeight="1">
      <c r="A1411" s="105"/>
      <c r="C1411" s="421" t="s">
        <v>814</v>
      </c>
      <c r="D1411" s="421"/>
      <c r="E1411" s="421"/>
      <c r="F1411" s="421"/>
      <c r="G1411" s="421"/>
      <c r="H1411" s="421"/>
      <c r="I1411" s="421"/>
      <c r="J1411" s="421"/>
      <c r="K1411" s="421"/>
      <c r="L1411" s="421"/>
      <c r="M1411" s="421"/>
      <c r="N1411" s="421"/>
      <c r="O1411" s="421"/>
      <c r="P1411" s="421"/>
      <c r="Q1411" s="421"/>
      <c r="R1411" s="421"/>
      <c r="S1411" s="421"/>
      <c r="T1411" s="421"/>
      <c r="U1411" s="421"/>
      <c r="V1411" s="421"/>
      <c r="W1411" s="421"/>
      <c r="X1411" s="421"/>
      <c r="Y1411" s="421"/>
      <c r="Z1411" s="421"/>
      <c r="AA1411" s="421"/>
      <c r="AB1411" s="421"/>
      <c r="AC1411" s="421"/>
      <c r="AD1411" s="421"/>
    </row>
    <row r="1412" spans="1:47" ht="47.95" customHeight="1">
      <c r="A1412" s="105"/>
      <c r="C1412" s="422" t="s">
        <v>805</v>
      </c>
      <c r="D1412" s="421"/>
      <c r="E1412" s="421"/>
      <c r="F1412" s="421"/>
      <c r="G1412" s="421"/>
      <c r="H1412" s="421"/>
      <c r="I1412" s="421"/>
      <c r="J1412" s="421"/>
      <c r="K1412" s="421"/>
      <c r="L1412" s="421"/>
      <c r="M1412" s="421"/>
      <c r="N1412" s="421"/>
      <c r="O1412" s="421"/>
      <c r="P1412" s="421"/>
      <c r="Q1412" s="421"/>
      <c r="R1412" s="421"/>
      <c r="S1412" s="421"/>
      <c r="T1412" s="421"/>
      <c r="U1412" s="421"/>
      <c r="V1412" s="421"/>
      <c r="W1412" s="421"/>
      <c r="X1412" s="421"/>
      <c r="Y1412" s="421"/>
      <c r="Z1412" s="421"/>
      <c r="AA1412" s="421"/>
      <c r="AB1412" s="421"/>
      <c r="AC1412" s="421"/>
      <c r="AD1412" s="421"/>
    </row>
    <row r="1413" spans="1:47" ht="36" customHeight="1">
      <c r="A1413" s="105"/>
      <c r="C1413" s="422" t="s">
        <v>806</v>
      </c>
      <c r="D1413" s="421"/>
      <c r="E1413" s="421"/>
      <c r="F1413" s="421"/>
      <c r="G1413" s="421"/>
      <c r="H1413" s="421"/>
      <c r="I1413" s="421"/>
      <c r="J1413" s="421"/>
      <c r="K1413" s="421"/>
      <c r="L1413" s="421"/>
      <c r="M1413" s="421"/>
      <c r="N1413" s="421"/>
      <c r="O1413" s="421"/>
      <c r="P1413" s="421"/>
      <c r="Q1413" s="421"/>
      <c r="R1413" s="421"/>
      <c r="S1413" s="421"/>
      <c r="T1413" s="421"/>
      <c r="U1413" s="421"/>
      <c r="V1413" s="421"/>
      <c r="W1413" s="421"/>
      <c r="X1413" s="421"/>
      <c r="Y1413" s="421"/>
      <c r="Z1413" s="421"/>
      <c r="AA1413" s="421"/>
      <c r="AB1413" s="421"/>
      <c r="AC1413" s="421"/>
      <c r="AD1413" s="421"/>
    </row>
    <row r="1414" spans="1:47" ht="24.05" customHeight="1">
      <c r="A1414" s="105"/>
      <c r="C1414" s="422" t="s">
        <v>804</v>
      </c>
      <c r="D1414" s="421"/>
      <c r="E1414" s="421"/>
      <c r="F1414" s="421"/>
      <c r="G1414" s="421"/>
      <c r="H1414" s="421"/>
      <c r="I1414" s="421"/>
      <c r="J1414" s="421"/>
      <c r="K1414" s="421"/>
      <c r="L1414" s="421"/>
      <c r="M1414" s="421"/>
      <c r="N1414" s="421"/>
      <c r="O1414" s="421"/>
      <c r="P1414" s="421"/>
      <c r="Q1414" s="421"/>
      <c r="R1414" s="421"/>
      <c r="S1414" s="421"/>
      <c r="T1414" s="421"/>
      <c r="U1414" s="421"/>
      <c r="V1414" s="421"/>
      <c r="W1414" s="421"/>
      <c r="X1414" s="421"/>
      <c r="Y1414" s="421"/>
      <c r="Z1414" s="421"/>
      <c r="AA1414" s="421"/>
      <c r="AB1414" s="421"/>
      <c r="AC1414" s="421"/>
      <c r="AD1414" s="421"/>
      <c r="AG1414" s="264" t="s">
        <v>955</v>
      </c>
      <c r="AH1414" s="93" t="s">
        <v>937</v>
      </c>
      <c r="AI1414" s="93" t="s">
        <v>938</v>
      </c>
    </row>
    <row r="1415" spans="1:47">
      <c r="A1415" s="105"/>
      <c r="C1415" s="190"/>
      <c r="D1415" s="190"/>
      <c r="E1415" s="190"/>
      <c r="F1415" s="190"/>
      <c r="G1415" s="190"/>
      <c r="H1415" s="190"/>
      <c r="I1415" s="190"/>
      <c r="J1415" s="190"/>
      <c r="K1415" s="190"/>
      <c r="L1415" s="190"/>
      <c r="M1415" s="190"/>
      <c r="N1415" s="190"/>
      <c r="O1415" s="190"/>
      <c r="P1415" s="190"/>
      <c r="Q1415" s="190"/>
      <c r="R1415" s="190"/>
      <c r="S1415" s="190"/>
      <c r="T1415" s="190"/>
      <c r="U1415" s="190"/>
      <c r="V1415" s="190"/>
      <c r="W1415" s="190"/>
      <c r="X1415" s="190"/>
      <c r="Y1415" s="190"/>
      <c r="Z1415" s="190"/>
      <c r="AA1415" s="190"/>
      <c r="AB1415" s="190"/>
      <c r="AC1415" s="190"/>
      <c r="AD1415" s="190"/>
      <c r="AG1415" s="93">
        <f>COUNTBLANK(Y1417:AD1438)</f>
        <v>132</v>
      </c>
      <c r="AH1415" s="93">
        <v>132</v>
      </c>
      <c r="AI1415" s="93">
        <v>110</v>
      </c>
      <c r="AT1415" s="93" t="s">
        <v>983</v>
      </c>
    </row>
    <row r="1416" spans="1:47" ht="24.05" customHeight="1">
      <c r="A1416" s="105"/>
      <c r="C1416" s="434" t="s">
        <v>767</v>
      </c>
      <c r="D1416" s="435"/>
      <c r="E1416" s="435"/>
      <c r="F1416" s="435"/>
      <c r="G1416" s="435"/>
      <c r="H1416" s="435"/>
      <c r="I1416" s="435"/>
      <c r="J1416" s="435"/>
      <c r="K1416" s="435"/>
      <c r="L1416" s="435"/>
      <c r="M1416" s="435"/>
      <c r="N1416" s="435"/>
      <c r="O1416" s="435"/>
      <c r="P1416" s="435"/>
      <c r="Q1416" s="435"/>
      <c r="R1416" s="435"/>
      <c r="S1416" s="435"/>
      <c r="T1416" s="435"/>
      <c r="U1416" s="435"/>
      <c r="V1416" s="435"/>
      <c r="W1416" s="435"/>
      <c r="X1416" s="436"/>
      <c r="Y1416" s="434" t="s">
        <v>801</v>
      </c>
      <c r="Z1416" s="435"/>
      <c r="AA1416" s="435"/>
      <c r="AB1416" s="435"/>
      <c r="AC1416" s="435"/>
      <c r="AD1416" s="436"/>
      <c r="AG1416" s="93" t="s">
        <v>986</v>
      </c>
      <c r="AT1416" s="117" t="s">
        <v>985</v>
      </c>
      <c r="AU1416" s="99">
        <f>IF(AND(COUNTA(Y1321:AD1324,Y1326,Y1328:AD1331,Y1333,Y1374:AD1377,Y1379,Y1381:AD1384,Y1386)&lt;&gt;0,COUNTIF(Y1321:AD1324,"NA")+COUNTIF(Y1326,"NA")+COUNTIF(Y1328:AD1331,"NA")+COUNTIF(Y1333,"NA")+COUNTIF(Y1374:AD1377,"NA")+COUNTIF(Y1379,"NA")+COUNTIF(Y1381:AD1384,"NA")+COUNTIF(Y1386,"NA")=COUNTA(Y1321:AD1324,Y1326,Y1328:AD1331,Y1333,Y1374:AD1377,Y1379,Y1381:AD1384,Y1386)),"NA",SUM(Y1321:AD1324,Y1326,Y1328:AD1331,Y1333,Y1374:AD1377,Y1379,Y1381:AD1384,Y1386))</f>
        <v>0</v>
      </c>
    </row>
    <row r="1417" spans="1:47" ht="15.05" customHeight="1">
      <c r="A1417" s="105"/>
      <c r="C1417" s="222" t="s">
        <v>105</v>
      </c>
      <c r="D1417" s="430" t="s">
        <v>768</v>
      </c>
      <c r="E1417" s="431"/>
      <c r="F1417" s="431"/>
      <c r="G1417" s="431"/>
      <c r="H1417" s="431"/>
      <c r="I1417" s="431"/>
      <c r="J1417" s="431"/>
      <c r="K1417" s="431"/>
      <c r="L1417" s="431"/>
      <c r="M1417" s="431"/>
      <c r="N1417" s="431"/>
      <c r="O1417" s="431"/>
      <c r="P1417" s="431"/>
      <c r="Q1417" s="431"/>
      <c r="R1417" s="431"/>
      <c r="S1417" s="431"/>
      <c r="T1417" s="431"/>
      <c r="U1417" s="431"/>
      <c r="V1417" s="431"/>
      <c r="W1417" s="431"/>
      <c r="X1417" s="432"/>
      <c r="Y1417" s="293"/>
      <c r="Z1417" s="290"/>
      <c r="AA1417" s="290"/>
      <c r="AB1417" s="290"/>
      <c r="AC1417" s="290"/>
      <c r="AD1417" s="294"/>
      <c r="AG1417" s="93">
        <f>IF($AG$1415=$AH$1415,0,IF(AND(Y1417&lt;&gt;"NA",Y1417&lt;&gt;"NS",$AU$1416&lt;&gt;"NS",$AU$1416&lt;&gt;"NA",Y1417&gt;$AU$1416),1,0))</f>
        <v>0</v>
      </c>
      <c r="AT1417" s="93" t="s">
        <v>949</v>
      </c>
      <c r="AU1417" s="99">
        <f>IF(AND(COUNTA(Y1417:AD1438)&lt;&gt;0,COUNTIF(Y1417:AD1438,"NA")=COUNTA(Y1417:AD1438)),"NA",SUM(Y1417:AD1438))</f>
        <v>0</v>
      </c>
    </row>
    <row r="1418" spans="1:47" ht="24.05" customHeight="1">
      <c r="A1418" s="105"/>
      <c r="C1418" s="222" t="s">
        <v>107</v>
      </c>
      <c r="D1418" s="430" t="s">
        <v>769</v>
      </c>
      <c r="E1418" s="431"/>
      <c r="F1418" s="431"/>
      <c r="G1418" s="431"/>
      <c r="H1418" s="431"/>
      <c r="I1418" s="431"/>
      <c r="J1418" s="431"/>
      <c r="K1418" s="431"/>
      <c r="L1418" s="431"/>
      <c r="M1418" s="431"/>
      <c r="N1418" s="431"/>
      <c r="O1418" s="431"/>
      <c r="P1418" s="431"/>
      <c r="Q1418" s="431"/>
      <c r="R1418" s="431"/>
      <c r="S1418" s="431"/>
      <c r="T1418" s="431"/>
      <c r="U1418" s="431"/>
      <c r="V1418" s="431"/>
      <c r="W1418" s="431"/>
      <c r="X1418" s="432"/>
      <c r="Y1418" s="293"/>
      <c r="Z1418" s="290"/>
      <c r="AA1418" s="290"/>
      <c r="AB1418" s="290"/>
      <c r="AC1418" s="290"/>
      <c r="AD1418" s="294"/>
      <c r="AG1418" s="93">
        <f t="shared" ref="AG1418:AG1438" si="293">IF($AG$1415=$AH$1415,0,IF(AND(Y1418&lt;&gt;"NA",Y1418&lt;&gt;"NS",$AU$1416&lt;&gt;"NS",$AU$1416&lt;&gt;"NA",Y1418&gt;$AU$1416),1,0))</f>
        <v>0</v>
      </c>
      <c r="AT1418" s="93" t="s">
        <v>948</v>
      </c>
      <c r="AU1418" s="99">
        <f>COUNTIF(Y1417:AD1438,"NS")</f>
        <v>0</v>
      </c>
    </row>
    <row r="1419" spans="1:47" ht="15.05" customHeight="1">
      <c r="A1419" s="105"/>
      <c r="C1419" s="222" t="s">
        <v>115</v>
      </c>
      <c r="D1419" s="430" t="s">
        <v>770</v>
      </c>
      <c r="E1419" s="431"/>
      <c r="F1419" s="431"/>
      <c r="G1419" s="431"/>
      <c r="H1419" s="431"/>
      <c r="I1419" s="431"/>
      <c r="J1419" s="431"/>
      <c r="K1419" s="431"/>
      <c r="L1419" s="431"/>
      <c r="M1419" s="431"/>
      <c r="N1419" s="431"/>
      <c r="O1419" s="431"/>
      <c r="P1419" s="431"/>
      <c r="Q1419" s="431"/>
      <c r="R1419" s="431"/>
      <c r="S1419" s="431"/>
      <c r="T1419" s="431"/>
      <c r="U1419" s="431"/>
      <c r="V1419" s="431"/>
      <c r="W1419" s="431"/>
      <c r="X1419" s="432"/>
      <c r="Y1419" s="293"/>
      <c r="Z1419" s="290"/>
      <c r="AA1419" s="290"/>
      <c r="AB1419" s="290"/>
      <c r="AC1419" s="290"/>
      <c r="AD1419" s="294"/>
      <c r="AG1419" s="93">
        <f t="shared" si="293"/>
        <v>0</v>
      </c>
      <c r="AT1419" s="93" t="s">
        <v>944</v>
      </c>
      <c r="AU1419" s="118">
        <f>IF(AG1415=AH1415, 0, IF(OR(AND(AU1416 =0, AU1418 &gt;0), AND(AU1416 ="NS", AU1417&gt;0), AND(AU1416 ="NS", AU1417 =0, AU1418=0), AND(AU1416="NA", AU1417&lt;&gt;"NA"), AND(AU1416&lt;&gt;"NA", AU1417="NA")  ), 1, IF(OR(AND(AU1418&gt;=2, AU1417&lt;AU1416), AND(AU1416="NS", AU1417=0, AU1418&gt;0), AU1417&gt;=AU1416 ), 0, 1)))</f>
        <v>0</v>
      </c>
    </row>
    <row r="1420" spans="1:47" ht="15.05" customHeight="1">
      <c r="A1420" s="105"/>
      <c r="C1420" s="222" t="s">
        <v>117</v>
      </c>
      <c r="D1420" s="430" t="s">
        <v>771</v>
      </c>
      <c r="E1420" s="431"/>
      <c r="F1420" s="431"/>
      <c r="G1420" s="431"/>
      <c r="H1420" s="431"/>
      <c r="I1420" s="431"/>
      <c r="J1420" s="431"/>
      <c r="K1420" s="431"/>
      <c r="L1420" s="431"/>
      <c r="M1420" s="431"/>
      <c r="N1420" s="431"/>
      <c r="O1420" s="431"/>
      <c r="P1420" s="431"/>
      <c r="Q1420" s="431"/>
      <c r="R1420" s="431"/>
      <c r="S1420" s="431"/>
      <c r="T1420" s="431"/>
      <c r="U1420" s="431"/>
      <c r="V1420" s="431"/>
      <c r="W1420" s="431"/>
      <c r="X1420" s="432"/>
      <c r="Y1420" s="293"/>
      <c r="Z1420" s="290"/>
      <c r="AA1420" s="290"/>
      <c r="AB1420" s="290"/>
      <c r="AC1420" s="290"/>
      <c r="AD1420" s="294"/>
      <c r="AG1420" s="93">
        <f t="shared" si="293"/>
        <v>0</v>
      </c>
    </row>
    <row r="1421" spans="1:47" ht="15.05" customHeight="1">
      <c r="A1421" s="105"/>
      <c r="C1421" s="222" t="s">
        <v>119</v>
      </c>
      <c r="D1421" s="430" t="s">
        <v>772</v>
      </c>
      <c r="E1421" s="431"/>
      <c r="F1421" s="431"/>
      <c r="G1421" s="431"/>
      <c r="H1421" s="431"/>
      <c r="I1421" s="431"/>
      <c r="J1421" s="431"/>
      <c r="K1421" s="431"/>
      <c r="L1421" s="431"/>
      <c r="M1421" s="431"/>
      <c r="N1421" s="431"/>
      <c r="O1421" s="431"/>
      <c r="P1421" s="431"/>
      <c r="Q1421" s="431"/>
      <c r="R1421" s="431"/>
      <c r="S1421" s="431"/>
      <c r="T1421" s="431"/>
      <c r="U1421" s="431"/>
      <c r="V1421" s="431"/>
      <c r="W1421" s="431"/>
      <c r="X1421" s="432"/>
      <c r="Y1421" s="293"/>
      <c r="Z1421" s="290"/>
      <c r="AA1421" s="290"/>
      <c r="AB1421" s="290"/>
      <c r="AC1421" s="290"/>
      <c r="AD1421" s="294"/>
      <c r="AG1421" s="93">
        <f t="shared" si="293"/>
        <v>0</v>
      </c>
    </row>
    <row r="1422" spans="1:47" ht="15.05" customHeight="1">
      <c r="A1422" s="105"/>
      <c r="C1422" s="222" t="s">
        <v>127</v>
      </c>
      <c r="D1422" s="430" t="s">
        <v>773</v>
      </c>
      <c r="E1422" s="431"/>
      <c r="F1422" s="431"/>
      <c r="G1422" s="431"/>
      <c r="H1422" s="431"/>
      <c r="I1422" s="431"/>
      <c r="J1422" s="431"/>
      <c r="K1422" s="431"/>
      <c r="L1422" s="431"/>
      <c r="M1422" s="431"/>
      <c r="N1422" s="431"/>
      <c r="O1422" s="431"/>
      <c r="P1422" s="431"/>
      <c r="Q1422" s="431"/>
      <c r="R1422" s="431"/>
      <c r="S1422" s="431"/>
      <c r="T1422" s="431"/>
      <c r="U1422" s="431"/>
      <c r="V1422" s="431"/>
      <c r="W1422" s="431"/>
      <c r="X1422" s="432"/>
      <c r="Y1422" s="293"/>
      <c r="Z1422" s="290"/>
      <c r="AA1422" s="290"/>
      <c r="AB1422" s="290"/>
      <c r="AC1422" s="290"/>
      <c r="AD1422" s="294"/>
      <c r="AG1422" s="93">
        <f t="shared" si="293"/>
        <v>0</v>
      </c>
    </row>
    <row r="1423" spans="1:47" ht="15.05" customHeight="1">
      <c r="A1423" s="105"/>
      <c r="C1423" s="222" t="s">
        <v>129</v>
      </c>
      <c r="D1423" s="430" t="s">
        <v>774</v>
      </c>
      <c r="E1423" s="431"/>
      <c r="F1423" s="431"/>
      <c r="G1423" s="431"/>
      <c r="H1423" s="431"/>
      <c r="I1423" s="431"/>
      <c r="J1423" s="431"/>
      <c r="K1423" s="431"/>
      <c r="L1423" s="431"/>
      <c r="M1423" s="431"/>
      <c r="N1423" s="431"/>
      <c r="O1423" s="431"/>
      <c r="P1423" s="431"/>
      <c r="Q1423" s="431"/>
      <c r="R1423" s="431"/>
      <c r="S1423" s="431"/>
      <c r="T1423" s="431"/>
      <c r="U1423" s="431"/>
      <c r="V1423" s="431"/>
      <c r="W1423" s="431"/>
      <c r="X1423" s="432"/>
      <c r="Y1423" s="293"/>
      <c r="Z1423" s="290"/>
      <c r="AA1423" s="290"/>
      <c r="AB1423" s="290"/>
      <c r="AC1423" s="290"/>
      <c r="AD1423" s="294"/>
      <c r="AG1423" s="93">
        <f t="shared" si="293"/>
        <v>0</v>
      </c>
    </row>
    <row r="1424" spans="1:47" ht="15.05" customHeight="1">
      <c r="A1424" s="105"/>
      <c r="C1424" s="222" t="s">
        <v>131</v>
      </c>
      <c r="D1424" s="430" t="s">
        <v>775</v>
      </c>
      <c r="E1424" s="431"/>
      <c r="F1424" s="431"/>
      <c r="G1424" s="431"/>
      <c r="H1424" s="431"/>
      <c r="I1424" s="431"/>
      <c r="J1424" s="431"/>
      <c r="K1424" s="431"/>
      <c r="L1424" s="431"/>
      <c r="M1424" s="431"/>
      <c r="N1424" s="431"/>
      <c r="O1424" s="431"/>
      <c r="P1424" s="431"/>
      <c r="Q1424" s="431"/>
      <c r="R1424" s="431"/>
      <c r="S1424" s="431"/>
      <c r="T1424" s="431"/>
      <c r="U1424" s="431"/>
      <c r="V1424" s="431"/>
      <c r="W1424" s="431"/>
      <c r="X1424" s="432"/>
      <c r="Y1424" s="293"/>
      <c r="Z1424" s="290"/>
      <c r="AA1424" s="290"/>
      <c r="AB1424" s="290"/>
      <c r="AC1424" s="290"/>
      <c r="AD1424" s="294"/>
      <c r="AG1424" s="93">
        <f t="shared" si="293"/>
        <v>0</v>
      </c>
    </row>
    <row r="1425" spans="1:33" ht="15.05" customHeight="1">
      <c r="A1425" s="105"/>
      <c r="C1425" s="222" t="s">
        <v>133</v>
      </c>
      <c r="D1425" s="430" t="s">
        <v>776</v>
      </c>
      <c r="E1425" s="431"/>
      <c r="F1425" s="431"/>
      <c r="G1425" s="431"/>
      <c r="H1425" s="431"/>
      <c r="I1425" s="431"/>
      <c r="J1425" s="431"/>
      <c r="K1425" s="431"/>
      <c r="L1425" s="431"/>
      <c r="M1425" s="431"/>
      <c r="N1425" s="431"/>
      <c r="O1425" s="431"/>
      <c r="P1425" s="431"/>
      <c r="Q1425" s="431"/>
      <c r="R1425" s="431"/>
      <c r="S1425" s="431"/>
      <c r="T1425" s="431"/>
      <c r="U1425" s="431"/>
      <c r="V1425" s="431"/>
      <c r="W1425" s="431"/>
      <c r="X1425" s="432"/>
      <c r="Y1425" s="293"/>
      <c r="Z1425" s="290"/>
      <c r="AA1425" s="290"/>
      <c r="AB1425" s="290"/>
      <c r="AC1425" s="290"/>
      <c r="AD1425" s="294"/>
      <c r="AG1425" s="93">
        <f t="shared" si="293"/>
        <v>0</v>
      </c>
    </row>
    <row r="1426" spans="1:33" ht="24.05" customHeight="1">
      <c r="A1426" s="105"/>
      <c r="C1426" s="222" t="s">
        <v>156</v>
      </c>
      <c r="D1426" s="430" t="s">
        <v>777</v>
      </c>
      <c r="E1426" s="431"/>
      <c r="F1426" s="431"/>
      <c r="G1426" s="431"/>
      <c r="H1426" s="431"/>
      <c r="I1426" s="431"/>
      <c r="J1426" s="431"/>
      <c r="K1426" s="431"/>
      <c r="L1426" s="431"/>
      <c r="M1426" s="431"/>
      <c r="N1426" s="431"/>
      <c r="O1426" s="431"/>
      <c r="P1426" s="431"/>
      <c r="Q1426" s="431"/>
      <c r="R1426" s="431"/>
      <c r="S1426" s="431"/>
      <c r="T1426" s="431"/>
      <c r="U1426" s="431"/>
      <c r="V1426" s="431"/>
      <c r="W1426" s="431"/>
      <c r="X1426" s="432"/>
      <c r="Y1426" s="293"/>
      <c r="Z1426" s="290"/>
      <c r="AA1426" s="290"/>
      <c r="AB1426" s="290"/>
      <c r="AC1426" s="290"/>
      <c r="AD1426" s="294"/>
      <c r="AG1426" s="93">
        <f t="shared" si="293"/>
        <v>0</v>
      </c>
    </row>
    <row r="1427" spans="1:33" ht="15.05" customHeight="1">
      <c r="A1427" s="105"/>
      <c r="C1427" s="222" t="s">
        <v>158</v>
      </c>
      <c r="D1427" s="430" t="s">
        <v>778</v>
      </c>
      <c r="E1427" s="431"/>
      <c r="F1427" s="431"/>
      <c r="G1427" s="431"/>
      <c r="H1427" s="431"/>
      <c r="I1427" s="431"/>
      <c r="J1427" s="431"/>
      <c r="K1427" s="431"/>
      <c r="L1427" s="431"/>
      <c r="M1427" s="431"/>
      <c r="N1427" s="431"/>
      <c r="O1427" s="431"/>
      <c r="P1427" s="431"/>
      <c r="Q1427" s="431"/>
      <c r="R1427" s="431"/>
      <c r="S1427" s="431"/>
      <c r="T1427" s="431"/>
      <c r="U1427" s="431"/>
      <c r="V1427" s="431"/>
      <c r="W1427" s="431"/>
      <c r="X1427" s="432"/>
      <c r="Y1427" s="293"/>
      <c r="Z1427" s="290"/>
      <c r="AA1427" s="290"/>
      <c r="AB1427" s="290"/>
      <c r="AC1427" s="290"/>
      <c r="AD1427" s="294"/>
      <c r="AG1427" s="93">
        <f t="shared" si="293"/>
        <v>0</v>
      </c>
    </row>
    <row r="1428" spans="1:33" ht="15.05" customHeight="1">
      <c r="A1428" s="105"/>
      <c r="C1428" s="222" t="s">
        <v>160</v>
      </c>
      <c r="D1428" s="430" t="s">
        <v>779</v>
      </c>
      <c r="E1428" s="431"/>
      <c r="F1428" s="431"/>
      <c r="G1428" s="431"/>
      <c r="H1428" s="431"/>
      <c r="I1428" s="431"/>
      <c r="J1428" s="431"/>
      <c r="K1428" s="431"/>
      <c r="L1428" s="431"/>
      <c r="M1428" s="431"/>
      <c r="N1428" s="431"/>
      <c r="O1428" s="431"/>
      <c r="P1428" s="431"/>
      <c r="Q1428" s="431"/>
      <c r="R1428" s="431"/>
      <c r="S1428" s="431"/>
      <c r="T1428" s="431"/>
      <c r="U1428" s="431"/>
      <c r="V1428" s="431"/>
      <c r="W1428" s="431"/>
      <c r="X1428" s="432"/>
      <c r="Y1428" s="293"/>
      <c r="Z1428" s="290"/>
      <c r="AA1428" s="290"/>
      <c r="AB1428" s="290"/>
      <c r="AC1428" s="290"/>
      <c r="AD1428" s="294"/>
      <c r="AG1428" s="93">
        <f t="shared" si="293"/>
        <v>0</v>
      </c>
    </row>
    <row r="1429" spans="1:33" ht="15.05" customHeight="1">
      <c r="A1429" s="105"/>
      <c r="C1429" s="222" t="s">
        <v>162</v>
      </c>
      <c r="D1429" s="430" t="s">
        <v>780</v>
      </c>
      <c r="E1429" s="431"/>
      <c r="F1429" s="431"/>
      <c r="G1429" s="431"/>
      <c r="H1429" s="431"/>
      <c r="I1429" s="431"/>
      <c r="J1429" s="431"/>
      <c r="K1429" s="431"/>
      <c r="L1429" s="431"/>
      <c r="M1429" s="431"/>
      <c r="N1429" s="431"/>
      <c r="O1429" s="431"/>
      <c r="P1429" s="431"/>
      <c r="Q1429" s="431"/>
      <c r="R1429" s="431"/>
      <c r="S1429" s="431"/>
      <c r="T1429" s="431"/>
      <c r="U1429" s="431"/>
      <c r="V1429" s="431"/>
      <c r="W1429" s="431"/>
      <c r="X1429" s="432"/>
      <c r="Y1429" s="293"/>
      <c r="Z1429" s="290"/>
      <c r="AA1429" s="290"/>
      <c r="AB1429" s="290"/>
      <c r="AC1429" s="290"/>
      <c r="AD1429" s="294"/>
      <c r="AG1429" s="93">
        <f t="shared" si="293"/>
        <v>0</v>
      </c>
    </row>
    <row r="1430" spans="1:33" ht="15.05" customHeight="1">
      <c r="A1430" s="105"/>
      <c r="C1430" s="222" t="s">
        <v>164</v>
      </c>
      <c r="D1430" s="430" t="s">
        <v>781</v>
      </c>
      <c r="E1430" s="431"/>
      <c r="F1430" s="431"/>
      <c r="G1430" s="431"/>
      <c r="H1430" s="431"/>
      <c r="I1430" s="431"/>
      <c r="J1430" s="431"/>
      <c r="K1430" s="431"/>
      <c r="L1430" s="431"/>
      <c r="M1430" s="431"/>
      <c r="N1430" s="431"/>
      <c r="O1430" s="431"/>
      <c r="P1430" s="431"/>
      <c r="Q1430" s="431"/>
      <c r="R1430" s="431"/>
      <c r="S1430" s="431"/>
      <c r="T1430" s="431"/>
      <c r="U1430" s="431"/>
      <c r="V1430" s="431"/>
      <c r="W1430" s="431"/>
      <c r="X1430" s="432"/>
      <c r="Y1430" s="293"/>
      <c r="Z1430" s="290"/>
      <c r="AA1430" s="290"/>
      <c r="AB1430" s="290"/>
      <c r="AC1430" s="290"/>
      <c r="AD1430" s="294"/>
      <c r="AG1430" s="93">
        <f t="shared" si="293"/>
        <v>0</v>
      </c>
    </row>
    <row r="1431" spans="1:33" ht="15.05" customHeight="1">
      <c r="A1431" s="105"/>
      <c r="C1431" s="222" t="s">
        <v>166</v>
      </c>
      <c r="D1431" s="430" t="s">
        <v>782</v>
      </c>
      <c r="E1431" s="431"/>
      <c r="F1431" s="431"/>
      <c r="G1431" s="431"/>
      <c r="H1431" s="431"/>
      <c r="I1431" s="431"/>
      <c r="J1431" s="431"/>
      <c r="K1431" s="431"/>
      <c r="L1431" s="431"/>
      <c r="M1431" s="431"/>
      <c r="N1431" s="431"/>
      <c r="O1431" s="431"/>
      <c r="P1431" s="431"/>
      <c r="Q1431" s="431"/>
      <c r="R1431" s="431"/>
      <c r="S1431" s="431"/>
      <c r="T1431" s="431"/>
      <c r="U1431" s="431"/>
      <c r="V1431" s="431"/>
      <c r="W1431" s="431"/>
      <c r="X1431" s="432"/>
      <c r="Y1431" s="293"/>
      <c r="Z1431" s="290"/>
      <c r="AA1431" s="290"/>
      <c r="AB1431" s="290"/>
      <c r="AC1431" s="290"/>
      <c r="AD1431" s="294"/>
      <c r="AG1431" s="93">
        <f t="shared" si="293"/>
        <v>0</v>
      </c>
    </row>
    <row r="1432" spans="1:33" ht="24.05" customHeight="1">
      <c r="A1432" s="105"/>
      <c r="C1432" s="222" t="s">
        <v>168</v>
      </c>
      <c r="D1432" s="430" t="s">
        <v>783</v>
      </c>
      <c r="E1432" s="431"/>
      <c r="F1432" s="431"/>
      <c r="G1432" s="431"/>
      <c r="H1432" s="431"/>
      <c r="I1432" s="431"/>
      <c r="J1432" s="431"/>
      <c r="K1432" s="431"/>
      <c r="L1432" s="431"/>
      <c r="M1432" s="431"/>
      <c r="N1432" s="431"/>
      <c r="O1432" s="431"/>
      <c r="P1432" s="431"/>
      <c r="Q1432" s="431"/>
      <c r="R1432" s="431"/>
      <c r="S1432" s="431"/>
      <c r="T1432" s="431"/>
      <c r="U1432" s="431"/>
      <c r="V1432" s="431"/>
      <c r="W1432" s="431"/>
      <c r="X1432" s="432"/>
      <c r="Y1432" s="293"/>
      <c r="Z1432" s="290"/>
      <c r="AA1432" s="290"/>
      <c r="AB1432" s="290"/>
      <c r="AC1432" s="290"/>
      <c r="AD1432" s="294"/>
      <c r="AG1432" s="93">
        <f t="shared" si="293"/>
        <v>0</v>
      </c>
    </row>
    <row r="1433" spans="1:33" ht="15.05" customHeight="1">
      <c r="A1433" s="105"/>
      <c r="C1433" s="222" t="s">
        <v>492</v>
      </c>
      <c r="D1433" s="430" t="s">
        <v>784</v>
      </c>
      <c r="E1433" s="431"/>
      <c r="F1433" s="431"/>
      <c r="G1433" s="431"/>
      <c r="H1433" s="431"/>
      <c r="I1433" s="431"/>
      <c r="J1433" s="431"/>
      <c r="K1433" s="431"/>
      <c r="L1433" s="431"/>
      <c r="M1433" s="431"/>
      <c r="N1433" s="431"/>
      <c r="O1433" s="431"/>
      <c r="P1433" s="431"/>
      <c r="Q1433" s="431"/>
      <c r="R1433" s="431"/>
      <c r="S1433" s="431"/>
      <c r="T1433" s="431"/>
      <c r="U1433" s="431"/>
      <c r="V1433" s="431"/>
      <c r="W1433" s="431"/>
      <c r="X1433" s="432"/>
      <c r="Y1433" s="293"/>
      <c r="Z1433" s="290"/>
      <c r="AA1433" s="290"/>
      <c r="AB1433" s="290"/>
      <c r="AC1433" s="290"/>
      <c r="AD1433" s="294"/>
      <c r="AG1433" s="93">
        <f t="shared" si="293"/>
        <v>0</v>
      </c>
    </row>
    <row r="1434" spans="1:33" ht="15.05" customHeight="1">
      <c r="A1434" s="105"/>
      <c r="C1434" s="222" t="s">
        <v>494</v>
      </c>
      <c r="D1434" s="430" t="s">
        <v>785</v>
      </c>
      <c r="E1434" s="431"/>
      <c r="F1434" s="431"/>
      <c r="G1434" s="431"/>
      <c r="H1434" s="431"/>
      <c r="I1434" s="431"/>
      <c r="J1434" s="431"/>
      <c r="K1434" s="431"/>
      <c r="L1434" s="431"/>
      <c r="M1434" s="431"/>
      <c r="N1434" s="431"/>
      <c r="O1434" s="431"/>
      <c r="P1434" s="431"/>
      <c r="Q1434" s="431"/>
      <c r="R1434" s="431"/>
      <c r="S1434" s="431"/>
      <c r="T1434" s="431"/>
      <c r="U1434" s="431"/>
      <c r="V1434" s="431"/>
      <c r="W1434" s="431"/>
      <c r="X1434" s="432"/>
      <c r="Y1434" s="293"/>
      <c r="Z1434" s="290"/>
      <c r="AA1434" s="290"/>
      <c r="AB1434" s="290"/>
      <c r="AC1434" s="290"/>
      <c r="AD1434" s="294"/>
      <c r="AG1434" s="93">
        <f t="shared" si="293"/>
        <v>0</v>
      </c>
    </row>
    <row r="1435" spans="1:33" ht="15.05" customHeight="1">
      <c r="A1435" s="105"/>
      <c r="C1435" s="222" t="s">
        <v>496</v>
      </c>
      <c r="D1435" s="430" t="s">
        <v>786</v>
      </c>
      <c r="E1435" s="431"/>
      <c r="F1435" s="431"/>
      <c r="G1435" s="431"/>
      <c r="H1435" s="431"/>
      <c r="I1435" s="431"/>
      <c r="J1435" s="431"/>
      <c r="K1435" s="431"/>
      <c r="L1435" s="431"/>
      <c r="M1435" s="431"/>
      <c r="N1435" s="431"/>
      <c r="O1435" s="431"/>
      <c r="P1435" s="431"/>
      <c r="Q1435" s="431"/>
      <c r="R1435" s="431"/>
      <c r="S1435" s="431"/>
      <c r="T1435" s="431"/>
      <c r="U1435" s="431"/>
      <c r="V1435" s="431"/>
      <c r="W1435" s="431"/>
      <c r="X1435" s="432"/>
      <c r="Y1435" s="293"/>
      <c r="Z1435" s="290"/>
      <c r="AA1435" s="290"/>
      <c r="AB1435" s="290"/>
      <c r="AC1435" s="290"/>
      <c r="AD1435" s="294"/>
      <c r="AG1435" s="93">
        <f t="shared" si="293"/>
        <v>0</v>
      </c>
    </row>
    <row r="1436" spans="1:33" ht="15.05" customHeight="1">
      <c r="A1436" s="105"/>
      <c r="C1436" s="222" t="s">
        <v>498</v>
      </c>
      <c r="D1436" s="430" t="s">
        <v>787</v>
      </c>
      <c r="E1436" s="431"/>
      <c r="F1436" s="431"/>
      <c r="G1436" s="431"/>
      <c r="H1436" s="431"/>
      <c r="I1436" s="431"/>
      <c r="J1436" s="431"/>
      <c r="K1436" s="431"/>
      <c r="L1436" s="431"/>
      <c r="M1436" s="431"/>
      <c r="N1436" s="431"/>
      <c r="O1436" s="431"/>
      <c r="P1436" s="431"/>
      <c r="Q1436" s="431"/>
      <c r="R1436" s="431"/>
      <c r="S1436" s="431"/>
      <c r="T1436" s="431"/>
      <c r="U1436" s="431"/>
      <c r="V1436" s="431"/>
      <c r="W1436" s="431"/>
      <c r="X1436" s="432"/>
      <c r="Y1436" s="293"/>
      <c r="Z1436" s="290"/>
      <c r="AA1436" s="290"/>
      <c r="AB1436" s="290"/>
      <c r="AC1436" s="290"/>
      <c r="AD1436" s="294"/>
      <c r="AG1436" s="93">
        <f t="shared" si="293"/>
        <v>0</v>
      </c>
    </row>
    <row r="1437" spans="1:33" ht="15.05" customHeight="1">
      <c r="A1437" s="105"/>
      <c r="C1437" s="222" t="s">
        <v>500</v>
      </c>
      <c r="D1437" s="430" t="s">
        <v>788</v>
      </c>
      <c r="E1437" s="431"/>
      <c r="F1437" s="431"/>
      <c r="G1437" s="431"/>
      <c r="H1437" s="431"/>
      <c r="I1437" s="431"/>
      <c r="J1437" s="431"/>
      <c r="K1437" s="431"/>
      <c r="L1437" s="431"/>
      <c r="M1437" s="431"/>
      <c r="N1437" s="431"/>
      <c r="O1437" s="431"/>
      <c r="P1437" s="431"/>
      <c r="Q1437" s="431"/>
      <c r="R1437" s="431"/>
      <c r="S1437" s="431"/>
      <c r="T1437" s="431"/>
      <c r="U1437" s="431"/>
      <c r="V1437" s="431"/>
      <c r="W1437" s="431"/>
      <c r="X1437" s="432"/>
      <c r="Y1437" s="293"/>
      <c r="Z1437" s="290"/>
      <c r="AA1437" s="290"/>
      <c r="AB1437" s="290"/>
      <c r="AC1437" s="290"/>
      <c r="AD1437" s="294"/>
      <c r="AG1437" s="93">
        <f t="shared" si="293"/>
        <v>0</v>
      </c>
    </row>
    <row r="1438" spans="1:33" ht="15.05" customHeight="1">
      <c r="A1438" s="105"/>
      <c r="C1438" s="222" t="s">
        <v>502</v>
      </c>
      <c r="D1438" s="430" t="s">
        <v>794</v>
      </c>
      <c r="E1438" s="431"/>
      <c r="F1438" s="431"/>
      <c r="G1438" s="431"/>
      <c r="H1438" s="431"/>
      <c r="I1438" s="431"/>
      <c r="J1438" s="431"/>
      <c r="K1438" s="431"/>
      <c r="L1438" s="431"/>
      <c r="M1438" s="431"/>
      <c r="N1438" s="431"/>
      <c r="O1438" s="431"/>
      <c r="P1438" s="431"/>
      <c r="Q1438" s="431"/>
      <c r="R1438" s="431"/>
      <c r="S1438" s="431"/>
      <c r="T1438" s="431"/>
      <c r="U1438" s="431"/>
      <c r="V1438" s="431"/>
      <c r="W1438" s="431"/>
      <c r="X1438" s="432"/>
      <c r="Y1438" s="437"/>
      <c r="Z1438" s="437"/>
      <c r="AA1438" s="437"/>
      <c r="AB1438" s="437"/>
      <c r="AC1438" s="437"/>
      <c r="AD1438" s="437"/>
      <c r="AG1438" s="93">
        <f t="shared" si="293"/>
        <v>0</v>
      </c>
    </row>
    <row r="1439" spans="1:33" ht="15.05" customHeight="1">
      <c r="A1439" s="105"/>
      <c r="C1439" s="232"/>
      <c r="D1439" s="199"/>
      <c r="E1439" s="199"/>
      <c r="F1439" s="199"/>
      <c r="G1439" s="199"/>
      <c r="H1439" s="199"/>
      <c r="I1439" s="199"/>
      <c r="J1439" s="199"/>
      <c r="K1439" s="199"/>
      <c r="L1439" s="199"/>
      <c r="M1439" s="199"/>
      <c r="N1439" s="199"/>
      <c r="O1439" s="199"/>
      <c r="P1439" s="199"/>
      <c r="Q1439" s="199"/>
      <c r="R1439" s="199"/>
      <c r="S1439" s="199"/>
      <c r="T1439" s="199"/>
      <c r="U1439" s="199"/>
      <c r="V1439" s="199"/>
      <c r="W1439" s="199"/>
      <c r="X1439" s="27" t="s">
        <v>109</v>
      </c>
      <c r="Y1439" s="395">
        <f>IF(AND(SUM(Y1417:Y1438)=0,COUNTIF(Y1417:Y1438,"NS")&gt;0),"NS",
IF(AND(SUM(Y1417:Y1438)=0,COUNTIF(Y1417:Y1438,0)&gt;0),0,
IF(AND(SUM(Y1417:Y1438)=0,COUNTIF(Y1417:Y1438,"NA")&gt;0),"NA",
SUM(Y1417:Y1438))))</f>
        <v>0</v>
      </c>
      <c r="Z1439" s="395"/>
      <c r="AA1439" s="395"/>
      <c r="AB1439" s="395"/>
      <c r="AC1439" s="395"/>
      <c r="AD1439" s="395"/>
      <c r="AG1439" s="202">
        <f>SUM(AG1417:AG1438)</f>
        <v>0</v>
      </c>
    </row>
    <row r="1440" spans="1:33" ht="15.05" customHeight="1">
      <c r="A1440" s="105"/>
      <c r="C1440" s="232"/>
      <c r="D1440" s="232"/>
      <c r="E1440" s="199"/>
      <c r="F1440" s="199"/>
      <c r="G1440" s="199"/>
      <c r="H1440" s="199"/>
      <c r="I1440" s="199"/>
      <c r="J1440" s="199"/>
      <c r="K1440" s="199"/>
      <c r="L1440" s="199"/>
      <c r="M1440" s="199"/>
      <c r="N1440" s="199"/>
      <c r="O1440" s="199"/>
      <c r="P1440" s="199"/>
      <c r="Q1440" s="199"/>
      <c r="R1440" s="199"/>
      <c r="S1440" s="207"/>
      <c r="T1440" s="207"/>
      <c r="U1440" s="207"/>
      <c r="V1440" s="207"/>
      <c r="W1440" s="207"/>
      <c r="X1440" s="207"/>
      <c r="Y1440" s="207"/>
      <c r="Z1440" s="207"/>
      <c r="AA1440" s="207"/>
      <c r="AB1440" s="207"/>
      <c r="AC1440" s="207"/>
      <c r="AD1440" s="207"/>
      <c r="AG1440" s="93" t="s">
        <v>954</v>
      </c>
    </row>
    <row r="1441" spans="1:47" ht="45.2" customHeight="1">
      <c r="A1441" s="105"/>
      <c r="C1441" s="440" t="s">
        <v>795</v>
      </c>
      <c r="D1441" s="440"/>
      <c r="E1441" s="440"/>
      <c r="F1441" s="437"/>
      <c r="G1441" s="437"/>
      <c r="H1441" s="437"/>
      <c r="I1441" s="437"/>
      <c r="J1441" s="437"/>
      <c r="K1441" s="437"/>
      <c r="L1441" s="437"/>
      <c r="M1441" s="437"/>
      <c r="N1441" s="437"/>
      <c r="O1441" s="437"/>
      <c r="P1441" s="437"/>
      <c r="Q1441" s="437"/>
      <c r="R1441" s="437"/>
      <c r="S1441" s="437"/>
      <c r="T1441" s="437"/>
      <c r="U1441" s="437"/>
      <c r="V1441" s="437"/>
      <c r="W1441" s="437"/>
      <c r="X1441" s="437"/>
      <c r="Y1441" s="437"/>
      <c r="Z1441" s="437"/>
      <c r="AA1441" s="437"/>
      <c r="AB1441" s="437"/>
      <c r="AC1441" s="437"/>
      <c r="AD1441" s="437"/>
      <c r="AG1441" s="93">
        <f>IF(AG1415=AH1415,0,IF(OR(AND(F1441="",Y1438&lt;&gt;"na"),AND(F1441&lt;&gt;"",Y1438="na")),1,0))</f>
        <v>0</v>
      </c>
    </row>
    <row r="1442" spans="1:47" ht="15.05" customHeight="1">
      <c r="A1442" s="105"/>
      <c r="C1442" s="232"/>
      <c r="D1442" s="232"/>
      <c r="E1442" s="199"/>
      <c r="F1442" s="199"/>
      <c r="G1442" s="199"/>
      <c r="H1442" s="199"/>
      <c r="I1442" s="199"/>
      <c r="J1442" s="199"/>
      <c r="K1442" s="199"/>
      <c r="L1442" s="199"/>
      <c r="M1442" s="199"/>
      <c r="N1442" s="199"/>
      <c r="O1442" s="199"/>
      <c r="P1442" s="199"/>
      <c r="Q1442" s="199"/>
      <c r="R1442" s="199"/>
      <c r="S1442" s="207"/>
      <c r="T1442" s="207"/>
      <c r="U1442" s="207"/>
      <c r="V1442" s="207"/>
      <c r="W1442" s="207"/>
      <c r="X1442" s="207"/>
      <c r="Y1442" s="207"/>
      <c r="Z1442" s="207"/>
      <c r="AA1442" s="207"/>
      <c r="AB1442" s="207"/>
      <c r="AC1442" s="207"/>
      <c r="AD1442" s="207"/>
    </row>
    <row r="1443" spans="1:47" ht="24.05" customHeight="1">
      <c r="A1443" s="105"/>
      <c r="C1443" s="389" t="s">
        <v>187</v>
      </c>
      <c r="D1443" s="389"/>
      <c r="E1443" s="389"/>
      <c r="F1443" s="389"/>
      <c r="G1443" s="389"/>
      <c r="H1443" s="389"/>
      <c r="I1443" s="389"/>
      <c r="J1443" s="389"/>
      <c r="K1443" s="389"/>
      <c r="L1443" s="389"/>
      <c r="M1443" s="389"/>
      <c r="N1443" s="389"/>
      <c r="O1443" s="389"/>
      <c r="P1443" s="389"/>
      <c r="Q1443" s="389"/>
      <c r="R1443" s="389"/>
      <c r="S1443" s="389"/>
      <c r="T1443" s="389"/>
      <c r="U1443" s="389"/>
      <c r="V1443" s="389"/>
      <c r="W1443" s="389"/>
      <c r="X1443" s="389"/>
      <c r="Y1443" s="389"/>
      <c r="Z1443" s="389"/>
      <c r="AA1443" s="389"/>
      <c r="AB1443" s="389"/>
      <c r="AC1443" s="389"/>
      <c r="AD1443" s="389"/>
    </row>
    <row r="1444" spans="1:47" ht="60.05" customHeight="1">
      <c r="A1444" s="105"/>
      <c r="C1444" s="429"/>
      <c r="D1444" s="429"/>
      <c r="E1444" s="429"/>
      <c r="F1444" s="429"/>
      <c r="G1444" s="429"/>
      <c r="H1444" s="429"/>
      <c r="I1444" s="429"/>
      <c r="J1444" s="429"/>
      <c r="K1444" s="429"/>
      <c r="L1444" s="429"/>
      <c r="M1444" s="429"/>
      <c r="N1444" s="429"/>
      <c r="O1444" s="429"/>
      <c r="P1444" s="429"/>
      <c r="Q1444" s="429"/>
      <c r="R1444" s="429"/>
      <c r="S1444" s="429"/>
      <c r="T1444" s="429"/>
      <c r="U1444" s="429"/>
      <c r="V1444" s="429"/>
      <c r="W1444" s="429"/>
      <c r="X1444" s="429"/>
      <c r="Y1444" s="429"/>
      <c r="Z1444" s="429"/>
      <c r="AA1444" s="429"/>
      <c r="AB1444" s="429"/>
      <c r="AC1444" s="429"/>
      <c r="AD1444" s="429"/>
    </row>
    <row r="1445" spans="1:47">
      <c r="A1445" s="105"/>
      <c r="C1445" s="190"/>
      <c r="D1445" s="190"/>
      <c r="E1445" s="190"/>
      <c r="F1445" s="190"/>
      <c r="G1445" s="190"/>
      <c r="H1445" s="190"/>
      <c r="I1445" s="190"/>
      <c r="J1445" s="190"/>
      <c r="K1445" s="190"/>
      <c r="L1445" s="190"/>
      <c r="M1445" s="190"/>
      <c r="N1445" s="190"/>
      <c r="O1445" s="190"/>
      <c r="P1445" s="190"/>
      <c r="Q1445" s="190"/>
      <c r="R1445" s="190"/>
      <c r="S1445" s="190"/>
      <c r="T1445" s="190"/>
      <c r="U1445" s="190"/>
      <c r="V1445" s="190"/>
      <c r="W1445" s="190"/>
      <c r="X1445" s="190"/>
      <c r="Y1445" s="190"/>
      <c r="Z1445" s="190"/>
      <c r="AA1445" s="190"/>
      <c r="AB1445" s="190"/>
      <c r="AC1445" s="190"/>
      <c r="AD1445" s="190"/>
    </row>
    <row r="1446" spans="1:47">
      <c r="A1446" s="105"/>
      <c r="B1446" s="366" t="str">
        <f>IF(AU1419=0,"","Error: verificar la consistencia con la pregunta 34.")</f>
        <v/>
      </c>
      <c r="C1446" s="366"/>
      <c r="D1446" s="366"/>
      <c r="E1446" s="366"/>
      <c r="F1446" s="366"/>
      <c r="G1446" s="366"/>
      <c r="H1446" s="366"/>
      <c r="I1446" s="366"/>
      <c r="J1446" s="366"/>
      <c r="K1446" s="366"/>
      <c r="L1446" s="366"/>
      <c r="M1446" s="366"/>
      <c r="N1446" s="366"/>
      <c r="O1446" s="366"/>
      <c r="P1446" s="366"/>
      <c r="Q1446" s="366"/>
      <c r="R1446" s="366"/>
      <c r="S1446" s="366"/>
      <c r="T1446" s="366"/>
      <c r="U1446" s="366"/>
      <c r="V1446" s="366"/>
      <c r="W1446" s="366"/>
      <c r="X1446" s="366"/>
      <c r="Y1446" s="366"/>
      <c r="Z1446" s="366"/>
      <c r="AA1446" s="366"/>
      <c r="AB1446" s="366"/>
      <c r="AC1446" s="366"/>
      <c r="AD1446" s="366"/>
    </row>
    <row r="1447" spans="1:47">
      <c r="A1447" s="105"/>
      <c r="B1447" s="366" t="str">
        <f>IF(AG1439=0,"","Error: la cantidad de cada intervención no puede ser mayor a la suma de lo registrado en la pregunta 34 (de los numerales mencionados).")</f>
        <v/>
      </c>
      <c r="C1447" s="366"/>
      <c r="D1447" s="366"/>
      <c r="E1447" s="366"/>
      <c r="F1447" s="366"/>
      <c r="G1447" s="366"/>
      <c r="H1447" s="366"/>
      <c r="I1447" s="366"/>
      <c r="J1447" s="366"/>
      <c r="K1447" s="366"/>
      <c r="L1447" s="366"/>
      <c r="M1447" s="366"/>
      <c r="N1447" s="366"/>
      <c r="O1447" s="366"/>
      <c r="P1447" s="366"/>
      <c r="Q1447" s="366"/>
      <c r="R1447" s="366"/>
      <c r="S1447" s="366"/>
      <c r="T1447" s="366"/>
      <c r="U1447" s="366"/>
      <c r="V1447" s="366"/>
      <c r="W1447" s="366"/>
      <c r="X1447" s="366"/>
      <c r="Y1447" s="366"/>
      <c r="Z1447" s="366"/>
      <c r="AA1447" s="366"/>
      <c r="AB1447" s="366"/>
      <c r="AC1447" s="366"/>
      <c r="AD1447" s="366"/>
    </row>
    <row r="1448" spans="1:47">
      <c r="A1448" s="105"/>
      <c r="B1448" s="366" t="str">
        <f>IF(AG1441=0,"","Error: debe especificar los otros actos procesales.")</f>
        <v/>
      </c>
      <c r="C1448" s="366"/>
      <c r="D1448" s="366"/>
      <c r="E1448" s="366"/>
      <c r="F1448" s="366"/>
      <c r="G1448" s="366"/>
      <c r="H1448" s="366"/>
      <c r="I1448" s="366"/>
      <c r="J1448" s="366"/>
      <c r="K1448" s="366"/>
      <c r="L1448" s="366"/>
      <c r="M1448" s="366"/>
      <c r="N1448" s="366"/>
      <c r="O1448" s="366"/>
      <c r="P1448" s="366"/>
      <c r="Q1448" s="366"/>
      <c r="R1448" s="366"/>
      <c r="S1448" s="366"/>
      <c r="T1448" s="366"/>
      <c r="U1448" s="366"/>
      <c r="V1448" s="366"/>
      <c r="W1448" s="366"/>
      <c r="X1448" s="366"/>
      <c r="Y1448" s="366"/>
      <c r="Z1448" s="366"/>
      <c r="AA1448" s="366"/>
      <c r="AB1448" s="366"/>
      <c r="AC1448" s="366"/>
      <c r="AD1448" s="366"/>
    </row>
    <row r="1449" spans="1:47" ht="15.05" customHeight="1">
      <c r="A1449" s="105"/>
      <c r="B1449" s="367" t="str">
        <f>IF(OR(AG1415=AH1415,AG1415=AI1415),"","Error: debe completar toda la información requerida.")</f>
        <v/>
      </c>
      <c r="C1449" s="367"/>
      <c r="D1449" s="367"/>
      <c r="E1449" s="367"/>
      <c r="F1449" s="367"/>
      <c r="G1449" s="367"/>
      <c r="H1449" s="367"/>
      <c r="I1449" s="367"/>
      <c r="J1449" s="367"/>
      <c r="K1449" s="367"/>
      <c r="L1449" s="367"/>
      <c r="M1449" s="367"/>
      <c r="N1449" s="367"/>
      <c r="O1449" s="367"/>
      <c r="P1449" s="367"/>
      <c r="Q1449" s="367"/>
      <c r="R1449" s="367"/>
      <c r="S1449" s="367"/>
      <c r="T1449" s="367"/>
      <c r="U1449" s="367"/>
      <c r="V1449" s="367"/>
      <c r="W1449" s="367"/>
      <c r="X1449" s="367"/>
      <c r="Y1449" s="367"/>
      <c r="Z1449" s="367"/>
      <c r="AA1449" s="367"/>
      <c r="AB1449" s="367"/>
      <c r="AC1449" s="367"/>
      <c r="AD1449" s="367"/>
    </row>
    <row r="1450" spans="1:47" ht="15.05" customHeight="1" thickBot="1">
      <c r="A1450" s="105"/>
      <c r="C1450" s="190"/>
      <c r="D1450" s="190"/>
      <c r="E1450" s="190"/>
      <c r="F1450" s="190"/>
      <c r="G1450" s="190"/>
      <c r="H1450" s="190"/>
      <c r="I1450" s="190"/>
      <c r="J1450" s="190"/>
      <c r="K1450" s="190"/>
      <c r="L1450" s="190"/>
      <c r="M1450" s="190"/>
      <c r="N1450" s="190"/>
      <c r="O1450" s="190"/>
      <c r="P1450" s="190"/>
      <c r="Q1450" s="190"/>
      <c r="R1450" s="190"/>
      <c r="S1450" s="190"/>
      <c r="T1450" s="190"/>
      <c r="U1450" s="190"/>
      <c r="V1450" s="190"/>
      <c r="W1450" s="190"/>
      <c r="X1450" s="190"/>
      <c r="Y1450" s="190"/>
      <c r="Z1450" s="190"/>
      <c r="AA1450" s="190"/>
      <c r="AB1450" s="190"/>
      <c r="AC1450" s="190"/>
      <c r="AD1450" s="190"/>
    </row>
    <row r="1451" spans="1:47" ht="15.05" customHeight="1" thickBot="1">
      <c r="A1451" s="105"/>
      <c r="B1451" s="546" t="s">
        <v>848</v>
      </c>
      <c r="C1451" s="547"/>
      <c r="D1451" s="547"/>
      <c r="E1451" s="547"/>
      <c r="F1451" s="547"/>
      <c r="G1451" s="547"/>
      <c r="H1451" s="547"/>
      <c r="I1451" s="547"/>
      <c r="J1451" s="547"/>
      <c r="K1451" s="547"/>
      <c r="L1451" s="547"/>
      <c r="M1451" s="547"/>
      <c r="N1451" s="547"/>
      <c r="O1451" s="547"/>
      <c r="P1451" s="547"/>
      <c r="Q1451" s="547"/>
      <c r="R1451" s="547"/>
      <c r="S1451" s="547"/>
      <c r="T1451" s="547"/>
      <c r="U1451" s="547"/>
      <c r="V1451" s="547"/>
      <c r="W1451" s="547"/>
      <c r="X1451" s="547"/>
      <c r="Y1451" s="547"/>
      <c r="Z1451" s="547"/>
      <c r="AA1451" s="547"/>
      <c r="AB1451" s="547"/>
      <c r="AC1451" s="547"/>
      <c r="AD1451" s="548"/>
    </row>
    <row r="1452" spans="1:47" ht="15.05" customHeight="1">
      <c r="A1452" s="105"/>
    </row>
    <row r="1453" spans="1:47" ht="24.05" customHeight="1">
      <c r="A1453" s="186" t="s">
        <v>587</v>
      </c>
      <c r="B1453" s="420" t="s">
        <v>362</v>
      </c>
      <c r="C1453" s="420"/>
      <c r="D1453" s="420"/>
      <c r="E1453" s="420"/>
      <c r="F1453" s="420"/>
      <c r="G1453" s="420"/>
      <c r="H1453" s="420"/>
      <c r="I1453" s="420"/>
      <c r="J1453" s="420"/>
      <c r="K1453" s="420"/>
      <c r="L1453" s="420"/>
      <c r="M1453" s="420"/>
      <c r="N1453" s="420"/>
      <c r="O1453" s="420"/>
      <c r="P1453" s="420"/>
      <c r="Q1453" s="420"/>
      <c r="R1453" s="420"/>
      <c r="S1453" s="420"/>
      <c r="T1453" s="420"/>
      <c r="U1453" s="420"/>
      <c r="V1453" s="420"/>
      <c r="W1453" s="420"/>
      <c r="X1453" s="420"/>
      <c r="Y1453" s="420"/>
      <c r="Z1453" s="420"/>
      <c r="AA1453" s="420"/>
      <c r="AB1453" s="420"/>
      <c r="AC1453" s="420"/>
      <c r="AD1453" s="420"/>
      <c r="AG1453" s="101" t="s">
        <v>936</v>
      </c>
      <c r="AH1453" s="106"/>
      <c r="AI1453" s="106"/>
      <c r="AJ1453" s="106"/>
    </row>
    <row r="1454" spans="1:47" ht="36" customHeight="1">
      <c r="A1454" s="187"/>
      <c r="B1454" s="141"/>
      <c r="C1454" s="422" t="s">
        <v>876</v>
      </c>
      <c r="D1454" s="422"/>
      <c r="E1454" s="422"/>
      <c r="F1454" s="422"/>
      <c r="G1454" s="422"/>
      <c r="H1454" s="422"/>
      <c r="I1454" s="422"/>
      <c r="J1454" s="422"/>
      <c r="K1454" s="422"/>
      <c r="L1454" s="422"/>
      <c r="M1454" s="422"/>
      <c r="N1454" s="422"/>
      <c r="O1454" s="422"/>
      <c r="P1454" s="422"/>
      <c r="Q1454" s="422"/>
      <c r="R1454" s="422"/>
      <c r="S1454" s="422"/>
      <c r="T1454" s="422"/>
      <c r="U1454" s="422"/>
      <c r="V1454" s="422"/>
      <c r="W1454" s="422"/>
      <c r="X1454" s="422"/>
      <c r="Y1454" s="422"/>
      <c r="Z1454" s="422"/>
      <c r="AA1454" s="422"/>
      <c r="AB1454" s="422"/>
      <c r="AC1454" s="422"/>
      <c r="AD1454" s="422"/>
      <c r="AG1454" s="101">
        <f>+COUNTBLANK(C1456:J1468)</f>
        <v>101</v>
      </c>
      <c r="AH1454" s="106">
        <v>101</v>
      </c>
      <c r="AI1454" s="106">
        <v>94</v>
      </c>
      <c r="AJ1454" s="106"/>
      <c r="AT1454" s="93" t="s">
        <v>983</v>
      </c>
    </row>
    <row r="1455" spans="1:47" ht="15.05" customHeight="1" thickBot="1">
      <c r="A1455" s="187"/>
      <c r="B1455" s="141"/>
      <c r="C1455" s="141"/>
      <c r="D1455" s="141"/>
      <c r="E1455" s="141"/>
      <c r="F1455" s="141"/>
      <c r="G1455" s="141"/>
      <c r="H1455" s="141"/>
      <c r="I1455" s="141"/>
      <c r="J1455" s="141"/>
      <c r="K1455" s="141"/>
      <c r="L1455" s="141"/>
      <c r="M1455" s="141"/>
      <c r="N1455" s="141"/>
      <c r="O1455" s="141"/>
      <c r="P1455" s="141"/>
      <c r="Q1455" s="141"/>
      <c r="R1455" s="141"/>
      <c r="S1455" s="141"/>
      <c r="T1455" s="141"/>
      <c r="U1455" s="141"/>
      <c r="V1455" s="141"/>
      <c r="W1455" s="141"/>
      <c r="X1455" s="141"/>
      <c r="Y1455" s="141"/>
      <c r="Z1455" s="141"/>
      <c r="AA1455" s="141"/>
      <c r="AB1455" s="141"/>
      <c r="AC1455" s="141"/>
      <c r="AD1455" s="141"/>
      <c r="AG1455" s="107" t="s">
        <v>941</v>
      </c>
      <c r="AH1455" s="108" t="s">
        <v>948</v>
      </c>
      <c r="AI1455" s="108" t="s">
        <v>949</v>
      </c>
      <c r="AJ1455" s="108" t="s">
        <v>950</v>
      </c>
      <c r="AT1455" s="117" t="s">
        <v>987</v>
      </c>
      <c r="AU1455" s="99">
        <f>C1456</f>
        <v>0</v>
      </c>
    </row>
    <row r="1456" spans="1:47" ht="15.05" customHeight="1" thickBot="1">
      <c r="A1456" s="187"/>
      <c r="B1456" s="141"/>
      <c r="C1456" s="543"/>
      <c r="D1456" s="544"/>
      <c r="E1456" s="544"/>
      <c r="F1456" s="545"/>
      <c r="G1456" s="192" t="s">
        <v>347</v>
      </c>
      <c r="H1456" s="141"/>
      <c r="I1456" s="141"/>
      <c r="J1456" s="141"/>
      <c r="K1456" s="141"/>
      <c r="L1456" s="141"/>
      <c r="M1456" s="141"/>
      <c r="N1456" s="141"/>
      <c r="O1456" s="141"/>
      <c r="P1456" s="141"/>
      <c r="Q1456" s="141"/>
      <c r="R1456" s="141"/>
      <c r="S1456" s="141"/>
      <c r="T1456" s="141"/>
      <c r="U1456" s="141"/>
      <c r="V1456" s="141"/>
      <c r="W1456" s="141"/>
      <c r="X1456" s="141"/>
      <c r="Y1456" s="141"/>
      <c r="Z1456" s="141"/>
      <c r="AA1456" s="141"/>
      <c r="AB1456" s="141"/>
      <c r="AC1456" s="141"/>
      <c r="AD1456" s="141"/>
      <c r="AG1456" s="101">
        <f>C1456</f>
        <v>0</v>
      </c>
      <c r="AH1456" s="103">
        <f>COUNTIF(E1458,"NS")+COUNTIF(E1464,"NS")</f>
        <v>0</v>
      </c>
      <c r="AI1456" s="104">
        <f>+SUM(E1458,E1464)</f>
        <v>0</v>
      </c>
      <c r="AJ1456" s="104">
        <f>IF(AG1454=AH1454,0,IF(OR(AND(AG1456=0,AH1456&gt;0),AND(AG1456="ns",AI1456&gt;0),AND(AG1456="ns",AH1456=0,AI1456=0)),1,IF(OR(AND(AG1456&gt;0,AH1456=2),AND(AG1456="ns",AH1456=2),AND(AG1456="ns",AI1456=0,AH1456&gt;0),AG1456=AI1456),0,1)))</f>
        <v>0</v>
      </c>
      <c r="AT1456" s="93" t="s">
        <v>949</v>
      </c>
      <c r="AU1456" s="99">
        <f>IF(AND(COUNTA(S1078,S1100)&lt;&gt;0,COUNTIF(S1078,"NA")+COUNTIF(S1100,"NA")=COUNTA(S1078,S1100)),"NA",SUM(S1078,S1100))</f>
        <v>0</v>
      </c>
    </row>
    <row r="1457" spans="1:47" ht="15.05" customHeight="1">
      <c r="A1457" s="187"/>
      <c r="B1457" s="141"/>
      <c r="C1457" s="141"/>
      <c r="D1457" s="141"/>
      <c r="E1457" s="141"/>
      <c r="F1457" s="141"/>
      <c r="G1457" s="141"/>
      <c r="H1457" s="141"/>
      <c r="I1457" s="141"/>
      <c r="J1457" s="141"/>
      <c r="K1457" s="141"/>
      <c r="L1457" s="141"/>
      <c r="M1457" s="141"/>
      <c r="N1457" s="141"/>
      <c r="O1457" s="141"/>
      <c r="P1457" s="141"/>
      <c r="Q1457" s="141"/>
      <c r="R1457" s="141"/>
      <c r="S1457" s="141"/>
      <c r="T1457" s="141"/>
      <c r="U1457" s="141"/>
      <c r="V1457" s="141"/>
      <c r="W1457" s="141"/>
      <c r="X1457" s="141"/>
      <c r="Y1457" s="141"/>
      <c r="Z1457" s="141"/>
      <c r="AA1457" s="141"/>
      <c r="AB1457" s="141"/>
      <c r="AC1457" s="141"/>
      <c r="AD1457" s="141"/>
      <c r="AT1457" s="93" t="s">
        <v>948</v>
      </c>
      <c r="AU1457" s="99">
        <f>COUNTIF(S1078,"NS")+COUNTIF(S1100,"NS")</f>
        <v>0</v>
      </c>
    </row>
    <row r="1458" spans="1:47" ht="15.05" customHeight="1">
      <c r="A1458" s="187"/>
      <c r="B1458" s="141"/>
      <c r="C1458" s="265"/>
      <c r="D1458" s="265"/>
      <c r="E1458" s="437"/>
      <c r="F1458" s="437"/>
      <c r="G1458" s="437"/>
      <c r="H1458" s="437"/>
      <c r="I1458" s="189" t="s">
        <v>452</v>
      </c>
      <c r="J1458" s="141"/>
      <c r="K1458" s="141"/>
      <c r="L1458" s="141"/>
      <c r="M1458" s="141"/>
      <c r="N1458" s="141"/>
      <c r="O1458" s="141"/>
      <c r="P1458" s="141"/>
      <c r="Q1458" s="141"/>
      <c r="R1458" s="141"/>
      <c r="S1458" s="141"/>
      <c r="T1458" s="141"/>
      <c r="U1458" s="141"/>
      <c r="V1458" s="141"/>
      <c r="W1458" s="141"/>
      <c r="X1458" s="141"/>
      <c r="Y1458" s="141"/>
      <c r="Z1458" s="141"/>
      <c r="AA1458" s="141"/>
      <c r="AB1458" s="141"/>
      <c r="AC1458" s="141"/>
      <c r="AD1458" s="141"/>
      <c r="AG1458" s="107" t="s">
        <v>941</v>
      </c>
      <c r="AH1458" s="108" t="s">
        <v>948</v>
      </c>
      <c r="AI1458" s="108" t="s">
        <v>949</v>
      </c>
      <c r="AJ1458" s="108" t="s">
        <v>950</v>
      </c>
      <c r="AT1458" s="93" t="s">
        <v>944</v>
      </c>
      <c r="AU1458" s="118">
        <f>IF(AG1454=AH1454, 0, IF(OR(AND(AU1455 =0, AU1457 &gt;0), AND(AU1455 ="NS", AU1456&gt;0), AND(AU1455 ="NS", AU1456 =0, AU1457=0), AND(AU1455="NA", AU1456&lt;&gt;"NA"), AND(AU1455&lt;&gt;"NA", AU1456="NA")  ), 1, IF(OR(AND(AU1457&gt;=2, AU1456&lt;AU1455), AND(AU1455="NS", AU1456=0, AU1457&gt;0), AU1456&lt;=AU1455 ), 0, 1)))</f>
        <v>0</v>
      </c>
    </row>
    <row r="1459" spans="1:47" ht="15.05" customHeight="1">
      <c r="A1459" s="187"/>
      <c r="B1459" s="141"/>
      <c r="C1459" s="141"/>
      <c r="D1459" s="141"/>
      <c r="E1459" s="141"/>
      <c r="F1459" s="141"/>
      <c r="G1459" s="141"/>
      <c r="H1459" s="141"/>
      <c r="I1459" s="141"/>
      <c r="J1459" s="141"/>
      <c r="K1459" s="141"/>
      <c r="L1459" s="141"/>
      <c r="M1459" s="141"/>
      <c r="N1459" s="141"/>
      <c r="O1459" s="141"/>
      <c r="P1459" s="141"/>
      <c r="Q1459" s="141"/>
      <c r="R1459" s="141"/>
      <c r="S1459" s="141"/>
      <c r="T1459" s="141"/>
      <c r="U1459" s="141"/>
      <c r="V1459" s="141"/>
      <c r="W1459" s="141"/>
      <c r="X1459" s="141"/>
      <c r="Y1459" s="141"/>
      <c r="Z1459" s="141"/>
      <c r="AA1459" s="141"/>
      <c r="AB1459" s="141"/>
      <c r="AC1459" s="141"/>
      <c r="AD1459" s="141"/>
      <c r="AG1459" s="101">
        <f>E1458</f>
        <v>0</v>
      </c>
      <c r="AH1459" s="103">
        <f>COUNTIF(G1460,"NS")+COUNTIF(G1462,"NS")</f>
        <v>0</v>
      </c>
      <c r="AI1459" s="104">
        <f>+SUM(G1460,G1462)</f>
        <v>0</v>
      </c>
      <c r="AJ1459" s="104">
        <f>IF(AG1454=AH1454,0,IF(OR(AND(AG1459=0,AH1459&gt;0),AND(AG1459="ns",AI1459&gt;0),AND(AG1459="ns",AH1459=0,AI1459=0)),1,IF(OR(AND(AG1459&gt;0,AH1459=2),AND(AG1459="ns",AH1459=2),AND(AG1459="ns",AI1459=0,AH1459&gt;0),AG1459=AI1459),0,1)))</f>
        <v>0</v>
      </c>
    </row>
    <row r="1460" spans="1:47" ht="15.05" customHeight="1">
      <c r="A1460" s="187"/>
      <c r="B1460" s="141"/>
      <c r="C1460" s="141"/>
      <c r="D1460" s="141"/>
      <c r="E1460" s="57"/>
      <c r="F1460" s="57"/>
      <c r="G1460" s="437"/>
      <c r="H1460" s="437"/>
      <c r="I1460" s="437"/>
      <c r="J1460" s="437"/>
      <c r="K1460" s="253" t="s">
        <v>348</v>
      </c>
      <c r="L1460" s="141"/>
      <c r="M1460" s="141"/>
      <c r="N1460" s="141"/>
      <c r="O1460" s="141"/>
      <c r="P1460" s="141"/>
      <c r="Q1460" s="141"/>
      <c r="R1460" s="141"/>
      <c r="S1460" s="141"/>
      <c r="T1460" s="141"/>
      <c r="U1460" s="141"/>
      <c r="V1460" s="141"/>
      <c r="W1460" s="141"/>
      <c r="X1460" s="141"/>
      <c r="Y1460" s="141"/>
      <c r="Z1460" s="141"/>
      <c r="AA1460" s="141"/>
      <c r="AB1460" s="141"/>
      <c r="AC1460" s="141"/>
      <c r="AD1460" s="141"/>
    </row>
    <row r="1461" spans="1:47" ht="15.05" customHeight="1">
      <c r="A1461" s="187"/>
      <c r="B1461" s="141"/>
      <c r="C1461" s="141"/>
      <c r="D1461" s="141"/>
      <c r="E1461" s="209"/>
      <c r="F1461" s="209"/>
      <c r="G1461" s="209"/>
      <c r="H1461" s="209"/>
      <c r="I1461" s="141"/>
      <c r="J1461" s="141"/>
      <c r="K1461" s="254"/>
      <c r="L1461" s="141"/>
      <c r="M1461" s="141"/>
      <c r="N1461" s="141"/>
      <c r="O1461" s="141"/>
      <c r="P1461" s="141"/>
      <c r="Q1461" s="141"/>
      <c r="R1461" s="141"/>
      <c r="S1461" s="141"/>
      <c r="T1461" s="141"/>
      <c r="U1461" s="141"/>
      <c r="V1461" s="141"/>
      <c r="W1461" s="141"/>
      <c r="X1461" s="141"/>
      <c r="Y1461" s="141"/>
      <c r="Z1461" s="141"/>
      <c r="AA1461" s="141"/>
      <c r="AB1461" s="141"/>
      <c r="AC1461" s="141"/>
      <c r="AD1461" s="141"/>
      <c r="AG1461" s="107" t="s">
        <v>941</v>
      </c>
      <c r="AH1461" s="108" t="s">
        <v>948</v>
      </c>
      <c r="AI1461" s="108" t="s">
        <v>949</v>
      </c>
      <c r="AJ1461" s="108" t="s">
        <v>950</v>
      </c>
    </row>
    <row r="1462" spans="1:47" ht="15.05" customHeight="1">
      <c r="A1462" s="187"/>
      <c r="B1462" s="141"/>
      <c r="C1462" s="141"/>
      <c r="D1462" s="141"/>
      <c r="E1462" s="57"/>
      <c r="F1462" s="57"/>
      <c r="G1462" s="437"/>
      <c r="H1462" s="437"/>
      <c r="I1462" s="437"/>
      <c r="J1462" s="437"/>
      <c r="K1462" s="253" t="s">
        <v>349</v>
      </c>
      <c r="L1462" s="141"/>
      <c r="M1462" s="141"/>
      <c r="N1462" s="141"/>
      <c r="O1462" s="141"/>
      <c r="P1462" s="141"/>
      <c r="Q1462" s="141"/>
      <c r="R1462" s="141"/>
      <c r="S1462" s="141"/>
      <c r="T1462" s="141"/>
      <c r="U1462" s="141"/>
      <c r="V1462" s="141"/>
      <c r="W1462" s="141"/>
      <c r="X1462" s="141"/>
      <c r="Y1462" s="141"/>
      <c r="Z1462" s="141"/>
      <c r="AA1462" s="141"/>
      <c r="AB1462" s="141"/>
      <c r="AC1462" s="141"/>
      <c r="AD1462" s="141"/>
      <c r="AG1462" s="101">
        <f>E1464</f>
        <v>0</v>
      </c>
      <c r="AH1462" s="103">
        <f>COUNTIF(G1466,"NS")+COUNTIF(G1468,"NS")</f>
        <v>0</v>
      </c>
      <c r="AI1462" s="104">
        <f>+SUM(G1466,G1468)</f>
        <v>0</v>
      </c>
      <c r="AJ1462" s="104">
        <f>IF(AG1454=AH1454,0,IF(OR(AND(AG1462=0,AH1462&gt;0),AND(AG1462="ns",AI1462&gt;0),AND(AG1462="ns",AH1462=0,AI1462=0)),1,IF(OR(AND(AG1462&gt;0,AH1462=2),AND(AG1462="ns",AH1462=2),AND(AG1462="ns",AI1462=0,AH1462&gt;0),AG1462=AI1462),0,1)))</f>
        <v>0</v>
      </c>
    </row>
    <row r="1463" spans="1:47" ht="15.05" customHeight="1">
      <c r="A1463" s="187"/>
      <c r="B1463" s="141"/>
      <c r="C1463" s="141"/>
      <c r="D1463" s="141"/>
      <c r="E1463" s="141"/>
      <c r="F1463" s="141"/>
      <c r="G1463" s="141"/>
      <c r="H1463" s="141"/>
      <c r="I1463" s="141"/>
      <c r="J1463" s="141"/>
      <c r="K1463" s="141"/>
      <c r="L1463" s="141"/>
      <c r="M1463" s="141"/>
      <c r="N1463" s="141"/>
      <c r="O1463" s="141"/>
      <c r="P1463" s="141"/>
      <c r="Q1463" s="141"/>
      <c r="R1463" s="141"/>
      <c r="S1463" s="141"/>
      <c r="T1463" s="141"/>
      <c r="U1463" s="141"/>
      <c r="V1463" s="141"/>
      <c r="W1463" s="141"/>
      <c r="X1463" s="141"/>
      <c r="Y1463" s="141"/>
      <c r="Z1463" s="141"/>
      <c r="AA1463" s="141"/>
      <c r="AB1463" s="141"/>
      <c r="AC1463" s="141"/>
      <c r="AD1463" s="141"/>
      <c r="AJ1463" s="94">
        <f>SUM(AJ1456,AJ1459,AJ1462)</f>
        <v>0</v>
      </c>
    </row>
    <row r="1464" spans="1:47" ht="15.05" customHeight="1">
      <c r="A1464" s="187"/>
      <c r="B1464" s="141"/>
      <c r="C1464" s="265"/>
      <c r="D1464" s="265"/>
      <c r="E1464" s="437"/>
      <c r="F1464" s="437"/>
      <c r="G1464" s="437"/>
      <c r="H1464" s="437"/>
      <c r="I1464" s="189" t="s">
        <v>453</v>
      </c>
      <c r="J1464" s="141"/>
      <c r="K1464" s="141"/>
      <c r="L1464" s="141"/>
      <c r="M1464" s="141"/>
      <c r="N1464" s="141"/>
      <c r="O1464" s="141"/>
      <c r="P1464" s="141"/>
      <c r="Q1464" s="141"/>
      <c r="R1464" s="141"/>
      <c r="S1464" s="141"/>
      <c r="T1464" s="141"/>
      <c r="U1464" s="141"/>
      <c r="V1464" s="141"/>
      <c r="W1464" s="141"/>
      <c r="X1464" s="141"/>
      <c r="Y1464" s="141"/>
      <c r="Z1464" s="141"/>
      <c r="AA1464" s="141"/>
      <c r="AB1464" s="141"/>
      <c r="AC1464" s="141"/>
      <c r="AD1464" s="141"/>
    </row>
    <row r="1465" spans="1:47" ht="15.05" customHeight="1">
      <c r="A1465" s="187"/>
      <c r="B1465" s="141"/>
      <c r="C1465" s="141"/>
      <c r="D1465" s="141"/>
      <c r="E1465" s="141"/>
      <c r="F1465" s="141"/>
      <c r="G1465" s="141"/>
      <c r="H1465" s="141"/>
      <c r="I1465" s="141"/>
      <c r="J1465" s="141"/>
      <c r="K1465" s="141"/>
      <c r="L1465" s="141"/>
      <c r="M1465" s="141"/>
      <c r="N1465" s="141"/>
      <c r="O1465" s="141"/>
      <c r="P1465" s="141"/>
      <c r="Q1465" s="141"/>
      <c r="R1465" s="141"/>
      <c r="S1465" s="141"/>
      <c r="T1465" s="141"/>
      <c r="U1465" s="141"/>
      <c r="V1465" s="141"/>
      <c r="W1465" s="141"/>
      <c r="X1465" s="141"/>
      <c r="Y1465" s="141"/>
      <c r="Z1465" s="141"/>
      <c r="AA1465" s="141"/>
      <c r="AB1465" s="141"/>
      <c r="AC1465" s="141"/>
      <c r="AD1465" s="141"/>
    </row>
    <row r="1466" spans="1:47" ht="15.05" customHeight="1">
      <c r="A1466" s="187"/>
      <c r="B1466" s="141"/>
      <c r="C1466" s="141"/>
      <c r="D1466" s="141"/>
      <c r="E1466" s="57"/>
      <c r="F1466" s="57"/>
      <c r="G1466" s="437"/>
      <c r="H1466" s="437"/>
      <c r="I1466" s="437"/>
      <c r="J1466" s="437"/>
      <c r="K1466" s="266" t="s">
        <v>350</v>
      </c>
      <c r="L1466" s="141"/>
      <c r="M1466" s="141"/>
      <c r="N1466" s="141"/>
      <c r="O1466" s="141"/>
      <c r="P1466" s="141"/>
      <c r="Q1466" s="141"/>
      <c r="R1466" s="141"/>
      <c r="S1466" s="141"/>
      <c r="T1466" s="141"/>
      <c r="U1466" s="141"/>
      <c r="V1466" s="141"/>
      <c r="W1466" s="141"/>
      <c r="X1466" s="141"/>
      <c r="Y1466" s="141"/>
      <c r="Z1466" s="141"/>
      <c r="AA1466" s="141"/>
      <c r="AB1466" s="141"/>
      <c r="AC1466" s="141"/>
      <c r="AD1466" s="141"/>
    </row>
    <row r="1467" spans="1:47" ht="15.05" customHeight="1">
      <c r="A1467" s="187"/>
      <c r="B1467" s="141"/>
      <c r="C1467" s="141"/>
      <c r="D1467" s="141"/>
      <c r="E1467" s="209"/>
      <c r="F1467" s="209"/>
      <c r="G1467" s="209"/>
      <c r="H1467" s="209"/>
      <c r="I1467" s="141"/>
      <c r="J1467" s="141"/>
      <c r="K1467" s="267"/>
      <c r="L1467" s="141"/>
      <c r="M1467" s="141"/>
      <c r="N1467" s="141"/>
      <c r="O1467" s="141"/>
      <c r="P1467" s="141"/>
      <c r="Q1467" s="141"/>
      <c r="R1467" s="141"/>
      <c r="S1467" s="141"/>
      <c r="T1467" s="141"/>
      <c r="U1467" s="141"/>
      <c r="V1467" s="141"/>
      <c r="W1467" s="141"/>
      <c r="X1467" s="141"/>
      <c r="Y1467" s="141"/>
      <c r="Z1467" s="141"/>
      <c r="AA1467" s="141"/>
      <c r="AB1467" s="141"/>
      <c r="AC1467" s="141"/>
      <c r="AD1467" s="141"/>
    </row>
    <row r="1468" spans="1:47" ht="15.05" customHeight="1">
      <c r="A1468" s="187"/>
      <c r="B1468" s="141"/>
      <c r="C1468" s="141"/>
      <c r="D1468" s="141"/>
      <c r="E1468" s="57"/>
      <c r="F1468" s="57"/>
      <c r="G1468" s="437"/>
      <c r="H1468" s="437"/>
      <c r="I1468" s="437"/>
      <c r="J1468" s="437"/>
      <c r="K1468" s="266" t="s">
        <v>351</v>
      </c>
      <c r="L1468" s="141"/>
      <c r="M1468" s="141"/>
      <c r="N1468" s="141"/>
      <c r="O1468" s="141"/>
      <c r="P1468" s="141"/>
      <c r="Q1468" s="141"/>
      <c r="R1468" s="141"/>
      <c r="S1468" s="141"/>
      <c r="T1468" s="141"/>
      <c r="U1468" s="141"/>
      <c r="V1468" s="141"/>
      <c r="W1468" s="141"/>
      <c r="X1468" s="141"/>
      <c r="Y1468" s="141"/>
      <c r="Z1468" s="141"/>
      <c r="AA1468" s="141"/>
      <c r="AB1468" s="141"/>
      <c r="AC1468" s="141"/>
      <c r="AD1468" s="141"/>
    </row>
    <row r="1469" spans="1:47" ht="15.05" customHeight="1">
      <c r="A1469" s="187"/>
      <c r="B1469" s="141"/>
      <c r="C1469" s="141"/>
      <c r="D1469" s="141"/>
      <c r="E1469" s="141"/>
      <c r="F1469" s="141"/>
      <c r="G1469" s="141"/>
      <c r="H1469" s="141"/>
      <c r="I1469" s="141"/>
      <c r="J1469" s="141"/>
      <c r="K1469" s="141"/>
      <c r="L1469" s="141"/>
      <c r="M1469" s="141"/>
      <c r="N1469" s="141"/>
      <c r="O1469" s="141"/>
      <c r="P1469" s="141"/>
      <c r="Q1469" s="141"/>
      <c r="R1469" s="141"/>
      <c r="S1469" s="141"/>
      <c r="T1469" s="141"/>
      <c r="U1469" s="141"/>
      <c r="V1469" s="141"/>
      <c r="W1469" s="141"/>
      <c r="X1469" s="141"/>
      <c r="Y1469" s="141"/>
      <c r="Z1469" s="141"/>
      <c r="AA1469" s="141"/>
      <c r="AB1469" s="141"/>
      <c r="AC1469" s="141"/>
      <c r="AD1469" s="141"/>
    </row>
    <row r="1470" spans="1:47" ht="24.05" customHeight="1">
      <c r="A1470" s="187"/>
      <c r="B1470" s="141"/>
      <c r="C1470" s="423" t="s">
        <v>187</v>
      </c>
      <c r="D1470" s="423"/>
      <c r="E1470" s="423"/>
      <c r="F1470" s="423"/>
      <c r="G1470" s="423"/>
      <c r="H1470" s="423"/>
      <c r="I1470" s="423"/>
      <c r="J1470" s="423"/>
      <c r="K1470" s="423"/>
      <c r="L1470" s="423"/>
      <c r="M1470" s="423"/>
      <c r="N1470" s="423"/>
      <c r="O1470" s="423"/>
      <c r="P1470" s="423"/>
      <c r="Q1470" s="423"/>
      <c r="R1470" s="423"/>
      <c r="S1470" s="423"/>
      <c r="T1470" s="423"/>
      <c r="U1470" s="423"/>
      <c r="V1470" s="423"/>
      <c r="W1470" s="423"/>
      <c r="X1470" s="423"/>
      <c r="Y1470" s="423"/>
      <c r="Z1470" s="423"/>
      <c r="AA1470" s="423"/>
      <c r="AB1470" s="423"/>
      <c r="AC1470" s="423"/>
      <c r="AD1470" s="423"/>
    </row>
    <row r="1471" spans="1:47" ht="60.05" customHeight="1">
      <c r="A1471" s="187"/>
      <c r="B1471" s="141"/>
      <c r="C1471" s="424"/>
      <c r="D1471" s="424"/>
      <c r="E1471" s="424"/>
      <c r="F1471" s="424"/>
      <c r="G1471" s="424"/>
      <c r="H1471" s="424"/>
      <c r="I1471" s="424"/>
      <c r="J1471" s="424"/>
      <c r="K1471" s="424"/>
      <c r="L1471" s="424"/>
      <c r="M1471" s="424"/>
      <c r="N1471" s="424"/>
      <c r="O1471" s="424"/>
      <c r="P1471" s="424"/>
      <c r="Q1471" s="424"/>
      <c r="R1471" s="424"/>
      <c r="S1471" s="424"/>
      <c r="T1471" s="424"/>
      <c r="U1471" s="424"/>
      <c r="V1471" s="424"/>
      <c r="W1471" s="424"/>
      <c r="X1471" s="424"/>
      <c r="Y1471" s="424"/>
      <c r="Z1471" s="424"/>
      <c r="AA1471" s="424"/>
      <c r="AB1471" s="424"/>
      <c r="AC1471" s="424"/>
      <c r="AD1471" s="424"/>
    </row>
    <row r="1472" spans="1:47" ht="15.05" customHeight="1">
      <c r="A1472" s="187"/>
      <c r="B1472" s="141"/>
      <c r="C1472" s="190"/>
      <c r="D1472" s="190"/>
      <c r="E1472" s="190"/>
      <c r="F1472" s="190"/>
      <c r="G1472" s="190"/>
      <c r="H1472" s="190"/>
      <c r="I1472" s="190"/>
      <c r="J1472" s="190"/>
      <c r="K1472" s="190"/>
      <c r="L1472" s="190"/>
      <c r="M1472" s="190"/>
      <c r="N1472" s="190"/>
      <c r="O1472" s="190"/>
      <c r="P1472" s="190"/>
      <c r="Q1472" s="190"/>
      <c r="R1472" s="190"/>
      <c r="S1472" s="190"/>
      <c r="T1472" s="190"/>
      <c r="U1472" s="190"/>
      <c r="V1472" s="190"/>
      <c r="W1472" s="190"/>
      <c r="X1472" s="190"/>
      <c r="Y1472" s="190"/>
      <c r="Z1472" s="190"/>
      <c r="AA1472" s="190"/>
      <c r="AB1472" s="190"/>
      <c r="AC1472" s="190"/>
      <c r="AD1472" s="190"/>
    </row>
    <row r="1473" spans="1:35" ht="15.05" customHeight="1">
      <c r="A1473" s="187"/>
      <c r="B1473" s="366" t="str">
        <f>IF(AJ1463=0,"","Error: verificar sumas por columna.")</f>
        <v/>
      </c>
      <c r="C1473" s="366"/>
      <c r="D1473" s="366"/>
      <c r="E1473" s="366"/>
      <c r="F1473" s="366"/>
      <c r="G1473" s="366"/>
      <c r="H1473" s="366"/>
      <c r="I1473" s="366"/>
      <c r="J1473" s="366"/>
      <c r="K1473" s="366"/>
      <c r="L1473" s="366"/>
      <c r="M1473" s="366"/>
      <c r="N1473" s="366"/>
      <c r="O1473" s="366"/>
      <c r="P1473" s="366"/>
      <c r="Q1473" s="366"/>
      <c r="R1473" s="366"/>
      <c r="S1473" s="366"/>
      <c r="T1473" s="366"/>
      <c r="U1473" s="366"/>
      <c r="V1473" s="366"/>
      <c r="W1473" s="366"/>
      <c r="X1473" s="366"/>
      <c r="Y1473" s="366"/>
      <c r="Z1473" s="366"/>
      <c r="AA1473" s="366"/>
      <c r="AB1473" s="366"/>
      <c r="AC1473" s="366"/>
      <c r="AD1473" s="366"/>
    </row>
    <row r="1474" spans="1:35" ht="15.05" customHeight="1">
      <c r="A1474" s="187"/>
      <c r="B1474" s="366" t="str">
        <f>IF(AU1458=0,"","Error: verificar la consistencia con la pregunta 31.")</f>
        <v/>
      </c>
      <c r="C1474" s="366"/>
      <c r="D1474" s="366"/>
      <c r="E1474" s="366"/>
      <c r="F1474" s="366"/>
      <c r="G1474" s="366"/>
      <c r="H1474" s="366"/>
      <c r="I1474" s="366"/>
      <c r="J1474" s="366"/>
      <c r="K1474" s="366"/>
      <c r="L1474" s="366"/>
      <c r="M1474" s="366"/>
      <c r="N1474" s="366"/>
      <c r="O1474" s="366"/>
      <c r="P1474" s="366"/>
      <c r="Q1474" s="366"/>
      <c r="R1474" s="366"/>
      <c r="S1474" s="366"/>
      <c r="T1474" s="366"/>
      <c r="U1474" s="366"/>
      <c r="V1474" s="366"/>
      <c r="W1474" s="366"/>
      <c r="X1474" s="366"/>
      <c r="Y1474" s="366"/>
      <c r="Z1474" s="366"/>
      <c r="AA1474" s="366"/>
      <c r="AB1474" s="366"/>
      <c r="AC1474" s="366"/>
      <c r="AD1474" s="366"/>
    </row>
    <row r="1475" spans="1:35" ht="15.05" customHeight="1">
      <c r="A1475" s="187"/>
      <c r="B1475" s="367" t="str">
        <f>IF(OR(AG1454=AH1454,AG1454=AI1454),"","Error: debe completar toda la información requerida.")</f>
        <v/>
      </c>
      <c r="C1475" s="367"/>
      <c r="D1475" s="367"/>
      <c r="E1475" s="367"/>
      <c r="F1475" s="367"/>
      <c r="G1475" s="367"/>
      <c r="H1475" s="367"/>
      <c r="I1475" s="367"/>
      <c r="J1475" s="367"/>
      <c r="K1475" s="367"/>
      <c r="L1475" s="367"/>
      <c r="M1475" s="367"/>
      <c r="N1475" s="367"/>
      <c r="O1475" s="367"/>
      <c r="P1475" s="367"/>
      <c r="Q1475" s="367"/>
      <c r="R1475" s="367"/>
      <c r="S1475" s="367"/>
      <c r="T1475" s="367"/>
      <c r="U1475" s="367"/>
      <c r="V1475" s="367"/>
      <c r="W1475" s="367"/>
      <c r="X1475" s="367"/>
      <c r="Y1475" s="367"/>
      <c r="Z1475" s="367"/>
      <c r="AA1475" s="367"/>
      <c r="AB1475" s="367"/>
      <c r="AC1475" s="367"/>
      <c r="AD1475" s="367"/>
    </row>
    <row r="1476" spans="1:35" ht="15.05" customHeight="1">
      <c r="A1476" s="187"/>
      <c r="B1476" s="141"/>
      <c r="C1476" s="190"/>
      <c r="D1476" s="190"/>
      <c r="E1476" s="190"/>
      <c r="F1476" s="190"/>
      <c r="G1476" s="190"/>
      <c r="H1476" s="190"/>
      <c r="I1476" s="190"/>
      <c r="J1476" s="190"/>
      <c r="K1476" s="190"/>
      <c r="L1476" s="190"/>
      <c r="M1476" s="190"/>
      <c r="N1476" s="190"/>
      <c r="O1476" s="190"/>
      <c r="P1476" s="190"/>
      <c r="Q1476" s="190"/>
      <c r="R1476" s="190"/>
      <c r="S1476" s="190"/>
      <c r="T1476" s="190"/>
      <c r="U1476" s="190"/>
      <c r="V1476" s="190"/>
      <c r="W1476" s="190"/>
      <c r="X1476" s="190"/>
      <c r="Y1476" s="190"/>
      <c r="Z1476" s="190"/>
      <c r="AA1476" s="190"/>
      <c r="AB1476" s="190"/>
      <c r="AC1476" s="190"/>
      <c r="AD1476" s="190"/>
    </row>
    <row r="1477" spans="1:35" ht="15.05" customHeight="1">
      <c r="A1477" s="187"/>
      <c r="B1477" s="141"/>
      <c r="C1477" s="190"/>
      <c r="D1477" s="190"/>
      <c r="E1477" s="190"/>
      <c r="F1477" s="190"/>
      <c r="G1477" s="190"/>
      <c r="H1477" s="190"/>
      <c r="I1477" s="190"/>
      <c r="J1477" s="190"/>
      <c r="K1477" s="190"/>
      <c r="L1477" s="190"/>
      <c r="M1477" s="190"/>
      <c r="N1477" s="190"/>
      <c r="O1477" s="190"/>
      <c r="P1477" s="190"/>
      <c r="Q1477" s="190"/>
      <c r="R1477" s="190"/>
      <c r="S1477" s="190"/>
      <c r="T1477" s="190"/>
      <c r="U1477" s="190"/>
      <c r="V1477" s="190"/>
      <c r="W1477" s="190"/>
      <c r="X1477" s="190"/>
      <c r="Y1477" s="190"/>
      <c r="Z1477" s="190"/>
      <c r="AA1477" s="190"/>
      <c r="AB1477" s="190"/>
      <c r="AC1477" s="190"/>
      <c r="AD1477" s="190"/>
    </row>
    <row r="1478" spans="1:35" ht="36" customHeight="1">
      <c r="A1478" s="186" t="s">
        <v>796</v>
      </c>
      <c r="B1478" s="420" t="s">
        <v>595</v>
      </c>
      <c r="C1478" s="420"/>
      <c r="D1478" s="420"/>
      <c r="E1478" s="420"/>
      <c r="F1478" s="420"/>
      <c r="G1478" s="420"/>
      <c r="H1478" s="420"/>
      <c r="I1478" s="420"/>
      <c r="J1478" s="420"/>
      <c r="K1478" s="420"/>
      <c r="L1478" s="420"/>
      <c r="M1478" s="420"/>
      <c r="N1478" s="420"/>
      <c r="O1478" s="420"/>
      <c r="P1478" s="420"/>
      <c r="Q1478" s="420"/>
      <c r="R1478" s="420"/>
      <c r="S1478" s="420"/>
      <c r="T1478" s="420"/>
      <c r="U1478" s="420"/>
      <c r="V1478" s="420"/>
      <c r="W1478" s="420"/>
      <c r="X1478" s="420"/>
      <c r="Y1478" s="420"/>
      <c r="Z1478" s="420"/>
      <c r="AA1478" s="420"/>
      <c r="AB1478" s="420"/>
      <c r="AC1478" s="420"/>
      <c r="AD1478" s="420"/>
    </row>
    <row r="1479" spans="1:35" ht="60.05" customHeight="1">
      <c r="A1479" s="186"/>
      <c r="B1479" s="196"/>
      <c r="C1479" s="422" t="s">
        <v>877</v>
      </c>
      <c r="D1479" s="421"/>
      <c r="E1479" s="421"/>
      <c r="F1479" s="421"/>
      <c r="G1479" s="421"/>
      <c r="H1479" s="421"/>
      <c r="I1479" s="421"/>
      <c r="J1479" s="421"/>
      <c r="K1479" s="421"/>
      <c r="L1479" s="421"/>
      <c r="M1479" s="421"/>
      <c r="N1479" s="421"/>
      <c r="O1479" s="421"/>
      <c r="P1479" s="421"/>
      <c r="Q1479" s="421"/>
      <c r="R1479" s="421"/>
      <c r="S1479" s="421"/>
      <c r="T1479" s="421"/>
      <c r="U1479" s="421"/>
      <c r="V1479" s="421"/>
      <c r="W1479" s="421"/>
      <c r="X1479" s="421"/>
      <c r="Y1479" s="421"/>
      <c r="Z1479" s="421"/>
      <c r="AA1479" s="421"/>
      <c r="AB1479" s="421"/>
      <c r="AC1479" s="421"/>
      <c r="AD1479" s="421"/>
    </row>
    <row r="1480" spans="1:35" ht="36" customHeight="1">
      <c r="A1480" s="186"/>
      <c r="B1480" s="196"/>
      <c r="C1480" s="422" t="s">
        <v>878</v>
      </c>
      <c r="D1480" s="421"/>
      <c r="E1480" s="421"/>
      <c r="F1480" s="421"/>
      <c r="G1480" s="421"/>
      <c r="H1480" s="421"/>
      <c r="I1480" s="421"/>
      <c r="J1480" s="421"/>
      <c r="K1480" s="421"/>
      <c r="L1480" s="421"/>
      <c r="M1480" s="421"/>
      <c r="N1480" s="421"/>
      <c r="O1480" s="421"/>
      <c r="P1480" s="421"/>
      <c r="Q1480" s="421"/>
      <c r="R1480" s="421"/>
      <c r="S1480" s="421"/>
      <c r="T1480" s="421"/>
      <c r="U1480" s="421"/>
      <c r="V1480" s="421"/>
      <c r="W1480" s="421"/>
      <c r="X1480" s="421"/>
      <c r="Y1480" s="421"/>
      <c r="Z1480" s="421"/>
      <c r="AA1480" s="421"/>
      <c r="AB1480" s="421"/>
      <c r="AC1480" s="421"/>
      <c r="AD1480" s="421"/>
    </row>
    <row r="1481" spans="1:35" ht="24.05" customHeight="1">
      <c r="A1481" s="186"/>
      <c r="B1481" s="196"/>
      <c r="C1481" s="422" t="s">
        <v>353</v>
      </c>
      <c r="D1481" s="422"/>
      <c r="E1481" s="422"/>
      <c r="F1481" s="422"/>
      <c r="G1481" s="422"/>
      <c r="H1481" s="422"/>
      <c r="I1481" s="422"/>
      <c r="J1481" s="422"/>
      <c r="K1481" s="422"/>
      <c r="L1481" s="422"/>
      <c r="M1481" s="422"/>
      <c r="N1481" s="422"/>
      <c r="O1481" s="422"/>
      <c r="P1481" s="422"/>
      <c r="Q1481" s="422"/>
      <c r="R1481" s="422"/>
      <c r="S1481" s="422"/>
      <c r="T1481" s="422"/>
      <c r="U1481" s="422"/>
      <c r="V1481" s="422"/>
      <c r="W1481" s="422"/>
      <c r="X1481" s="422"/>
      <c r="Y1481" s="422"/>
      <c r="Z1481" s="422"/>
      <c r="AA1481" s="422"/>
      <c r="AB1481" s="422"/>
      <c r="AC1481" s="422"/>
      <c r="AD1481" s="422"/>
    </row>
    <row r="1482" spans="1:35" ht="24.05" customHeight="1">
      <c r="A1482" s="186"/>
      <c r="B1482" s="196"/>
      <c r="C1482" s="422" t="s">
        <v>354</v>
      </c>
      <c r="D1482" s="422"/>
      <c r="E1482" s="422"/>
      <c r="F1482" s="422"/>
      <c r="G1482" s="422"/>
      <c r="H1482" s="422"/>
      <c r="I1482" s="422"/>
      <c r="J1482" s="422"/>
      <c r="K1482" s="422"/>
      <c r="L1482" s="422"/>
      <c r="M1482" s="422"/>
      <c r="N1482" s="422"/>
      <c r="O1482" s="422"/>
      <c r="P1482" s="422"/>
      <c r="Q1482" s="422"/>
      <c r="R1482" s="422"/>
      <c r="S1482" s="422"/>
      <c r="T1482" s="422"/>
      <c r="U1482" s="422"/>
      <c r="V1482" s="422"/>
      <c r="W1482" s="422"/>
      <c r="X1482" s="422"/>
      <c r="Y1482" s="422"/>
      <c r="Z1482" s="422"/>
      <c r="AA1482" s="422"/>
      <c r="AB1482" s="422"/>
      <c r="AC1482" s="422"/>
      <c r="AD1482" s="422"/>
    </row>
    <row r="1483" spans="1:35" ht="24.05" customHeight="1">
      <c r="A1483" s="186"/>
      <c r="B1483" s="196"/>
      <c r="C1483" s="422" t="s">
        <v>325</v>
      </c>
      <c r="D1483" s="421"/>
      <c r="E1483" s="421"/>
      <c r="F1483" s="421"/>
      <c r="G1483" s="421"/>
      <c r="H1483" s="421"/>
      <c r="I1483" s="421"/>
      <c r="J1483" s="421"/>
      <c r="K1483" s="421"/>
      <c r="L1483" s="421"/>
      <c r="M1483" s="421"/>
      <c r="N1483" s="421"/>
      <c r="O1483" s="421"/>
      <c r="P1483" s="421"/>
      <c r="Q1483" s="421"/>
      <c r="R1483" s="421"/>
      <c r="S1483" s="421"/>
      <c r="T1483" s="421"/>
      <c r="U1483" s="421"/>
      <c r="V1483" s="421"/>
      <c r="W1483" s="421"/>
      <c r="X1483" s="421"/>
      <c r="Y1483" s="421"/>
      <c r="Z1483" s="421"/>
      <c r="AA1483" s="421"/>
      <c r="AB1483" s="421"/>
      <c r="AC1483" s="421"/>
      <c r="AD1483" s="421"/>
    </row>
    <row r="1484" spans="1:35" ht="15.05" customHeight="1">
      <c r="A1484" s="187"/>
      <c r="B1484" s="141"/>
      <c r="C1484" s="422" t="s">
        <v>807</v>
      </c>
      <c r="D1484" s="421"/>
      <c r="E1484" s="421"/>
      <c r="F1484" s="421"/>
      <c r="G1484" s="421"/>
      <c r="H1484" s="421"/>
      <c r="I1484" s="421"/>
      <c r="J1484" s="421"/>
      <c r="K1484" s="421"/>
      <c r="L1484" s="421"/>
      <c r="M1484" s="421"/>
      <c r="N1484" s="421"/>
      <c r="O1484" s="421"/>
      <c r="P1484" s="421"/>
      <c r="Q1484" s="421"/>
      <c r="R1484" s="421"/>
      <c r="S1484" s="421"/>
      <c r="T1484" s="421"/>
      <c r="U1484" s="421"/>
      <c r="V1484" s="421"/>
      <c r="W1484" s="421"/>
      <c r="X1484" s="421"/>
      <c r="Y1484" s="421"/>
      <c r="Z1484" s="421"/>
      <c r="AA1484" s="421"/>
      <c r="AB1484" s="421"/>
      <c r="AC1484" s="421"/>
      <c r="AD1484" s="421"/>
    </row>
    <row r="1485" spans="1:35" ht="36" customHeight="1">
      <c r="A1485" s="187"/>
      <c r="B1485" s="141"/>
      <c r="C1485" s="422" t="s">
        <v>596</v>
      </c>
      <c r="D1485" s="421"/>
      <c r="E1485" s="421"/>
      <c r="F1485" s="421"/>
      <c r="G1485" s="421"/>
      <c r="H1485" s="421"/>
      <c r="I1485" s="421"/>
      <c r="J1485" s="421"/>
      <c r="K1485" s="421"/>
      <c r="L1485" s="421"/>
      <c r="M1485" s="421"/>
      <c r="N1485" s="421"/>
      <c r="O1485" s="421"/>
      <c r="P1485" s="421"/>
      <c r="Q1485" s="421"/>
      <c r="R1485" s="421"/>
      <c r="S1485" s="421"/>
      <c r="T1485" s="421"/>
      <c r="U1485" s="421"/>
      <c r="V1485" s="421"/>
      <c r="W1485" s="421"/>
      <c r="X1485" s="421"/>
      <c r="Y1485" s="421"/>
      <c r="Z1485" s="421"/>
      <c r="AA1485" s="421"/>
      <c r="AB1485" s="421"/>
      <c r="AC1485" s="421"/>
      <c r="AD1485" s="421"/>
    </row>
    <row r="1486" spans="1:35" ht="36" customHeight="1">
      <c r="A1486" s="187"/>
      <c r="B1486" s="141"/>
      <c r="C1486" s="422" t="s">
        <v>597</v>
      </c>
      <c r="D1486" s="421"/>
      <c r="E1486" s="421"/>
      <c r="F1486" s="421"/>
      <c r="G1486" s="421"/>
      <c r="H1486" s="421"/>
      <c r="I1486" s="421"/>
      <c r="J1486" s="421"/>
      <c r="K1486" s="421"/>
      <c r="L1486" s="421"/>
      <c r="M1486" s="421"/>
      <c r="N1486" s="421"/>
      <c r="O1486" s="421"/>
      <c r="P1486" s="421"/>
      <c r="Q1486" s="421"/>
      <c r="R1486" s="421"/>
      <c r="S1486" s="421"/>
      <c r="T1486" s="421"/>
      <c r="U1486" s="421"/>
      <c r="V1486" s="421"/>
      <c r="W1486" s="421"/>
      <c r="X1486" s="421"/>
      <c r="Y1486" s="421"/>
      <c r="Z1486" s="421"/>
      <c r="AA1486" s="421"/>
      <c r="AB1486" s="421"/>
      <c r="AC1486" s="421"/>
      <c r="AD1486" s="421"/>
    </row>
    <row r="1487" spans="1:35" ht="15.05" customHeight="1">
      <c r="A1487" s="187"/>
      <c r="B1487" s="141"/>
      <c r="C1487" s="141"/>
      <c r="D1487" s="141"/>
      <c r="E1487" s="141"/>
      <c r="F1487" s="141"/>
      <c r="G1487" s="141"/>
      <c r="H1487" s="141"/>
      <c r="I1487" s="141"/>
      <c r="J1487" s="141"/>
      <c r="K1487" s="141"/>
      <c r="L1487" s="141"/>
      <c r="M1487" s="141"/>
      <c r="N1487" s="141"/>
      <c r="O1487" s="141"/>
      <c r="P1487" s="141"/>
      <c r="Q1487" s="141"/>
      <c r="R1487" s="141"/>
      <c r="S1487" s="141"/>
      <c r="T1487" s="141"/>
      <c r="U1487" s="141"/>
      <c r="V1487" s="141"/>
      <c r="W1487" s="141"/>
      <c r="X1487" s="141"/>
      <c r="Y1487" s="141"/>
      <c r="Z1487" s="141"/>
      <c r="AA1487" s="141"/>
      <c r="AB1487" s="141"/>
      <c r="AC1487" s="141"/>
      <c r="AD1487" s="141"/>
    </row>
    <row r="1488" spans="1:35" ht="15.05" customHeight="1">
      <c r="A1488" s="187"/>
      <c r="B1488" s="141"/>
      <c r="C1488" s="369" t="s">
        <v>173</v>
      </c>
      <c r="D1488" s="369"/>
      <c r="E1488" s="369"/>
      <c r="F1488" s="369"/>
      <c r="G1488" s="369"/>
      <c r="H1488" s="369"/>
      <c r="I1488" s="537" t="s">
        <v>312</v>
      </c>
      <c r="J1488" s="538"/>
      <c r="K1488" s="369" t="s">
        <v>53</v>
      </c>
      <c r="L1488" s="369"/>
      <c r="M1488" s="369"/>
      <c r="N1488" s="369"/>
      <c r="O1488" s="369"/>
      <c r="P1488" s="369"/>
      <c r="Q1488" s="369"/>
      <c r="R1488" s="369"/>
      <c r="S1488" s="369"/>
      <c r="T1488" s="369"/>
      <c r="U1488" s="369" t="s">
        <v>51</v>
      </c>
      <c r="V1488" s="369"/>
      <c r="W1488" s="369"/>
      <c r="X1488" s="369"/>
      <c r="Y1488" s="369"/>
      <c r="Z1488" s="369"/>
      <c r="AA1488" s="369"/>
      <c r="AB1488" s="369"/>
      <c r="AC1488" s="369"/>
      <c r="AD1488" s="369"/>
      <c r="AG1488" s="91" t="s">
        <v>936</v>
      </c>
      <c r="AH1488" s="92" t="s">
        <v>937</v>
      </c>
      <c r="AI1488" s="92" t="s">
        <v>938</v>
      </c>
    </row>
    <row r="1489" spans="1:51" ht="24.05" customHeight="1">
      <c r="A1489" s="187"/>
      <c r="B1489" s="141"/>
      <c r="C1489" s="369"/>
      <c r="D1489" s="369"/>
      <c r="E1489" s="369"/>
      <c r="F1489" s="369"/>
      <c r="G1489" s="369"/>
      <c r="H1489" s="369"/>
      <c r="I1489" s="539"/>
      <c r="J1489" s="540"/>
      <c r="K1489" s="457" t="s">
        <v>101</v>
      </c>
      <c r="L1489" s="459"/>
      <c r="M1489" s="439" t="s">
        <v>69</v>
      </c>
      <c r="N1489" s="439"/>
      <c r="O1489" s="439"/>
      <c r="P1489" s="439"/>
      <c r="Q1489" s="439" t="s">
        <v>66</v>
      </c>
      <c r="R1489" s="439"/>
      <c r="S1489" s="439"/>
      <c r="T1489" s="439"/>
      <c r="U1489" s="513" t="s">
        <v>101</v>
      </c>
      <c r="V1489" s="515"/>
      <c r="W1489" s="472" t="s">
        <v>69</v>
      </c>
      <c r="X1489" s="472"/>
      <c r="Y1489" s="472"/>
      <c r="Z1489" s="472"/>
      <c r="AA1489" s="472" t="s">
        <v>66</v>
      </c>
      <c r="AB1489" s="472"/>
      <c r="AC1489" s="472"/>
      <c r="AD1489" s="472"/>
      <c r="AG1489" s="91">
        <f>COUNTBLANK(I1491:AD1501)</f>
        <v>242</v>
      </c>
      <c r="AH1489" s="92">
        <v>242</v>
      </c>
      <c r="AI1489" s="92">
        <v>121</v>
      </c>
    </row>
    <row r="1490" spans="1:51" ht="47.95" customHeight="1">
      <c r="A1490" s="187"/>
      <c r="B1490" s="141"/>
      <c r="C1490" s="369"/>
      <c r="D1490" s="369"/>
      <c r="E1490" s="369"/>
      <c r="F1490" s="369"/>
      <c r="G1490" s="369"/>
      <c r="H1490" s="369"/>
      <c r="I1490" s="541"/>
      <c r="J1490" s="542"/>
      <c r="K1490" s="460"/>
      <c r="L1490" s="462"/>
      <c r="M1490" s="438" t="s">
        <v>106</v>
      </c>
      <c r="N1490" s="438"/>
      <c r="O1490" s="535" t="s">
        <v>108</v>
      </c>
      <c r="P1490" s="536"/>
      <c r="Q1490" s="438" t="s">
        <v>106</v>
      </c>
      <c r="R1490" s="438"/>
      <c r="S1490" s="535" t="s">
        <v>108</v>
      </c>
      <c r="T1490" s="536"/>
      <c r="U1490" s="460"/>
      <c r="V1490" s="462"/>
      <c r="W1490" s="438" t="s">
        <v>106</v>
      </c>
      <c r="X1490" s="438"/>
      <c r="Y1490" s="535" t="s">
        <v>108</v>
      </c>
      <c r="Z1490" s="536"/>
      <c r="AA1490" s="438" t="s">
        <v>106</v>
      </c>
      <c r="AB1490" s="438"/>
      <c r="AC1490" s="535" t="s">
        <v>108</v>
      </c>
      <c r="AD1490" s="536"/>
      <c r="AG1490" s="96" t="s">
        <v>941</v>
      </c>
      <c r="AH1490" s="97" t="s">
        <v>945</v>
      </c>
      <c r="AI1490" s="97" t="s">
        <v>946</v>
      </c>
      <c r="AJ1490" s="97" t="s">
        <v>947</v>
      </c>
      <c r="AL1490" s="96" t="s">
        <v>941</v>
      </c>
      <c r="AM1490" s="97" t="s">
        <v>945</v>
      </c>
      <c r="AN1490" s="97" t="s">
        <v>946</v>
      </c>
      <c r="AO1490" s="97" t="s">
        <v>947</v>
      </c>
      <c r="AQ1490" s="117" t="s">
        <v>8360</v>
      </c>
      <c r="AU1490" s="93" t="s">
        <v>952</v>
      </c>
      <c r="AV1490" s="93" t="s">
        <v>953</v>
      </c>
      <c r="AW1490" s="93" t="s">
        <v>952</v>
      </c>
      <c r="AX1490" s="93" t="s">
        <v>953</v>
      </c>
    </row>
    <row r="1491" spans="1:51" ht="15.05" customHeight="1">
      <c r="A1491" s="187"/>
      <c r="B1491" s="141"/>
      <c r="C1491" s="222" t="s">
        <v>105</v>
      </c>
      <c r="D1491" s="391" t="s">
        <v>175</v>
      </c>
      <c r="E1491" s="391"/>
      <c r="F1491" s="391"/>
      <c r="G1491" s="391"/>
      <c r="H1491" s="391"/>
      <c r="I1491" s="434" t="str">
        <f>IF(M451&gt;1,"X","")</f>
        <v/>
      </c>
      <c r="J1491" s="436"/>
      <c r="K1491" s="433"/>
      <c r="L1491" s="294"/>
      <c r="M1491" s="433"/>
      <c r="N1491" s="294"/>
      <c r="O1491" s="433"/>
      <c r="P1491" s="294"/>
      <c r="Q1491" s="433"/>
      <c r="R1491" s="294"/>
      <c r="S1491" s="433"/>
      <c r="T1491" s="294"/>
      <c r="U1491" s="433"/>
      <c r="V1491" s="294"/>
      <c r="W1491" s="433"/>
      <c r="X1491" s="294"/>
      <c r="Y1491" s="433"/>
      <c r="Z1491" s="294"/>
      <c r="AA1491" s="433"/>
      <c r="AB1491" s="294"/>
      <c r="AC1491" s="433"/>
      <c r="AD1491" s="294"/>
      <c r="AG1491" s="98">
        <f>K1491</f>
        <v>0</v>
      </c>
      <c r="AH1491" s="99">
        <f>IF(AND(COUNTA(M1491:T1491)&lt;&gt;0,COUNTIF(M1491:T1491,"NA")=COUNTA($M$1490:$T$1490)),"NA",SUM(M1491:T1491))</f>
        <v>0</v>
      </c>
      <c r="AI1491" s="99">
        <f>COUNTIF(M1491:T1491, "NS")</f>
        <v>0</v>
      </c>
      <c r="AJ1491" s="100">
        <f>IF($AG$1489=$AH$1489, 0, IF(OR(AND(AG1491 =0, AI1491 &gt;0), AND(AG1491 ="NS", AH1491&gt;0), AND(AG1491 ="NS", AH1491 =0, AI1491=0), AND(AG1491="NA", AH1491&lt;&gt;"NA") ), 1, IF(OR(AND(AI1491&gt;=2, AH1491&lt;AG1491), AND(AG1491="NS", AH1491=0, AI1491&gt;0), AH1491=AG1491 ), 0, 1)))</f>
        <v>0</v>
      </c>
      <c r="AL1491" s="98">
        <f>U1491</f>
        <v>0</v>
      </c>
      <c r="AM1491" s="99">
        <f>IF(AND(COUNTA(W1491:AD1491)&lt;&gt;0,COUNTIF(W1491:AD1491,"NA")=COUNTA($W$1490:$AD$1490)),"NA",SUM(W1491:AD1491))</f>
        <v>0</v>
      </c>
      <c r="AN1491" s="99">
        <f>COUNTIF(W1491:AD1491, "NS")</f>
        <v>0</v>
      </c>
      <c r="AO1491" s="100">
        <f>IF($AG$1489=$AH$1489, 0, IF(OR(AND(AL1491 =0, AN1491 &gt;0), AND(AL1491 ="NS", AM1491&gt;0), AND(AL1491 ="NS", AM1491 =0, AN1491=0), AND(AL1491="NA", AM1491&lt;&gt;"NA") ), 1, IF(OR(AND(AN1491&gt;=2, AM1491&lt;AL1491), AND(AL1491="NS", AM1491=0, AN1491&gt;0), AM1491=AL1491 ), 0, 1)))</f>
        <v>0</v>
      </c>
      <c r="AQ1491" s="93">
        <f>IF($AG$1489=$AH$1489,0,IF(OR(AND(I1491="",COUNTA(K1491:AD1491)&lt;&gt;10),AND(I1491="X",COUNTA(K1491:AD1491)&gt;0)),1,0))</f>
        <v>0</v>
      </c>
      <c r="AT1491" s="117" t="s">
        <v>988</v>
      </c>
      <c r="AU1491" s="99">
        <f>G1460</f>
        <v>0</v>
      </c>
      <c r="AV1491" s="99">
        <f>G1462</f>
        <v>0</v>
      </c>
      <c r="AW1491" s="99">
        <f>G1466</f>
        <v>0</v>
      </c>
      <c r="AX1491" s="99">
        <f>G1468</f>
        <v>0</v>
      </c>
    </row>
    <row r="1492" spans="1:51" ht="15.05" customHeight="1">
      <c r="A1492" s="187"/>
      <c r="B1492" s="141"/>
      <c r="C1492" s="222" t="s">
        <v>107</v>
      </c>
      <c r="D1492" s="391" t="s">
        <v>176</v>
      </c>
      <c r="E1492" s="391"/>
      <c r="F1492" s="391"/>
      <c r="G1492" s="391"/>
      <c r="H1492" s="391"/>
      <c r="I1492" s="434" t="str">
        <f t="shared" ref="I1492:I1493" si="294">IF(M452&gt;1,"X","")</f>
        <v/>
      </c>
      <c r="J1492" s="436"/>
      <c r="K1492" s="433"/>
      <c r="L1492" s="294"/>
      <c r="M1492" s="433"/>
      <c r="N1492" s="294"/>
      <c r="O1492" s="433"/>
      <c r="P1492" s="294"/>
      <c r="Q1492" s="433"/>
      <c r="R1492" s="294"/>
      <c r="S1492" s="433"/>
      <c r="T1492" s="294"/>
      <c r="U1492" s="433"/>
      <c r="V1492" s="294"/>
      <c r="W1492" s="433"/>
      <c r="X1492" s="294"/>
      <c r="Y1492" s="433"/>
      <c r="Z1492" s="294"/>
      <c r="AA1492" s="433"/>
      <c r="AB1492" s="294"/>
      <c r="AC1492" s="433"/>
      <c r="AD1492" s="294"/>
      <c r="AG1492" s="98">
        <f t="shared" ref="AG1492:AG1501" si="295">K1492</f>
        <v>0</v>
      </c>
      <c r="AH1492" s="99">
        <f t="shared" ref="AH1492:AH1501" si="296">IF(AND(COUNTA(M1492:T1492)&lt;&gt;0,COUNTIF(M1492:T1492,"NA")=COUNTA($M$1490:$T$1490)),"NA",SUM(M1492:T1492))</f>
        <v>0</v>
      </c>
      <c r="AI1492" s="99">
        <f t="shared" ref="AI1492:AI1501" si="297">COUNTIF(M1492:T1492, "NS")</f>
        <v>0</v>
      </c>
      <c r="AJ1492" s="100">
        <f t="shared" ref="AJ1492:AJ1501" si="298">IF($AG$1489=$AH$1489, 0, IF(OR(AND(AG1492 =0, AI1492 &gt;0), AND(AG1492 ="NS", AH1492&gt;0), AND(AG1492 ="NS", AH1492 =0, AI1492=0), AND(AG1492="NA", AH1492&lt;&gt;"NA") ), 1, IF(OR(AND(AI1492&gt;=2, AH1492&lt;AG1492), AND(AG1492="NS", AH1492=0, AI1492&gt;0), AH1492=AG1492 ), 0, 1)))</f>
        <v>0</v>
      </c>
      <c r="AL1492" s="98">
        <f t="shared" ref="AL1492:AL1501" si="299">U1492</f>
        <v>0</v>
      </c>
      <c r="AM1492" s="99">
        <f t="shared" ref="AM1492:AM1501" si="300">IF(AND(COUNTA(W1492:AD1492)&lt;&gt;0,COUNTIF(W1492:AD1492,"NA")=COUNTA($W$1490:$AD$1490)),"NA",SUM(W1492:AD1492))</f>
        <v>0</v>
      </c>
      <c r="AN1492" s="99">
        <f t="shared" ref="AN1492:AN1501" si="301">COUNTIF(W1492:AD1492, "NS")</f>
        <v>0</v>
      </c>
      <c r="AO1492" s="100">
        <f t="shared" ref="AO1492:AO1501" si="302">IF($AG$1489=$AH$1489, 0, IF(OR(AND(AL1492 =0, AN1492 &gt;0), AND(AL1492 ="NS", AM1492&gt;0), AND(AL1492 ="NS", AM1492 =0, AN1492=0), AND(AL1492="NA", AM1492&lt;&gt;"NA") ), 1, IF(OR(AND(AN1492&gt;=2, AM1492&lt;AL1492), AND(AL1492="NS", AM1492=0, AN1492&gt;0), AM1492=AL1492 ), 0, 1)))</f>
        <v>0</v>
      </c>
      <c r="AQ1492" s="93">
        <f t="shared" ref="AQ1492:AQ1501" si="303">IF($AG$1489=$AH$1489,0,IF(OR(AND(I1492="",COUNTA(K1492:AD1492)&lt;&gt;10),AND(I1492="X",COUNTA(K1492:AD1492)&gt;0)),1,0))</f>
        <v>0</v>
      </c>
      <c r="AT1492" s="93" t="s">
        <v>949</v>
      </c>
      <c r="AU1492" s="99">
        <f>IF(AND(COUNTA(M1491:N1501,Q1491:R1501)&lt;&gt;0,COUNTIF(M1491:N1501,"NA")+COUNTIF(Q1491:R1501,"NA")=COUNTA(M1491:N1501,Q1491:R1501)),"NA",SUM(M1491:N1501,Q1491:R1501))</f>
        <v>0</v>
      </c>
      <c r="AV1492" s="99">
        <f>IF(AND(COUNTA(O1491:P1501,S1491:T1501)&lt;&gt;0,COUNTIF(O1491:P1501,"NA")+COUNTIF(S1491:T1501,"NA")=COUNTA(O1491:P1501,S1491:T1501)),"NA",SUM(O1491:P1501,S1491:T1501))</f>
        <v>0</v>
      </c>
      <c r="AW1492" s="99">
        <f>IF(AND(COUNTA(W1491:X1501,AA1491:AB1501)&lt;&gt;0,COUNTIF(W1491:X1501,"NA")+COUNTIF(AA1491:AB1501,"NA")=COUNTA(W1491:X1501,AA1491:AB1501)),"NA",SUM(W1491:X1501,AA1491:AB1501))</f>
        <v>0</v>
      </c>
      <c r="AX1492" s="99">
        <f>IF(AND(COUNTA(Y1491:Z1501,AC1491:AD1501)&lt;&gt;0,COUNTIF(Y1491:Z1501,"NA")+COUNTIF(AC1491:AD1501,"NA")=COUNTA(Y1491:Z1501,AC1491:AD1501)),"NA",SUM(Y1491:Z1501,AC1491:AD1501))</f>
        <v>0</v>
      </c>
    </row>
    <row r="1493" spans="1:51" ht="15.05" customHeight="1">
      <c r="A1493" s="187"/>
      <c r="B1493" s="141"/>
      <c r="C1493" s="222" t="s">
        <v>115</v>
      </c>
      <c r="D1493" s="391" t="s">
        <v>177</v>
      </c>
      <c r="E1493" s="391"/>
      <c r="F1493" s="391"/>
      <c r="G1493" s="391"/>
      <c r="H1493" s="391"/>
      <c r="I1493" s="434" t="str">
        <f t="shared" si="294"/>
        <v/>
      </c>
      <c r="J1493" s="436"/>
      <c r="K1493" s="433"/>
      <c r="L1493" s="294"/>
      <c r="M1493" s="433"/>
      <c r="N1493" s="294"/>
      <c r="O1493" s="433"/>
      <c r="P1493" s="294"/>
      <c r="Q1493" s="433"/>
      <c r="R1493" s="294"/>
      <c r="S1493" s="433"/>
      <c r="T1493" s="294"/>
      <c r="U1493" s="433"/>
      <c r="V1493" s="294"/>
      <c r="W1493" s="433"/>
      <c r="X1493" s="294"/>
      <c r="Y1493" s="433"/>
      <c r="Z1493" s="294"/>
      <c r="AA1493" s="433"/>
      <c r="AB1493" s="294"/>
      <c r="AC1493" s="433"/>
      <c r="AD1493" s="294"/>
      <c r="AG1493" s="98">
        <f t="shared" si="295"/>
        <v>0</v>
      </c>
      <c r="AH1493" s="99">
        <f t="shared" si="296"/>
        <v>0</v>
      </c>
      <c r="AI1493" s="99">
        <f t="shared" si="297"/>
        <v>0</v>
      </c>
      <c r="AJ1493" s="100">
        <f t="shared" si="298"/>
        <v>0</v>
      </c>
      <c r="AL1493" s="98">
        <f t="shared" si="299"/>
        <v>0</v>
      </c>
      <c r="AM1493" s="99">
        <f t="shared" si="300"/>
        <v>0</v>
      </c>
      <c r="AN1493" s="99">
        <f t="shared" si="301"/>
        <v>0</v>
      </c>
      <c r="AO1493" s="100">
        <f t="shared" si="302"/>
        <v>0</v>
      </c>
      <c r="AQ1493" s="93">
        <f t="shared" si="303"/>
        <v>0</v>
      </c>
      <c r="AT1493" s="93" t="s">
        <v>948</v>
      </c>
      <c r="AU1493" s="99">
        <f>COUNTIF(M1491:N1501,"NS")+COUNTIF(Q1491:R1501,"NS")</f>
        <v>0</v>
      </c>
      <c r="AV1493" s="99">
        <f>COUNTIF(O1491:P1501,"NS")+COUNTIF(S1491:T1501,"NS")</f>
        <v>0</v>
      </c>
      <c r="AW1493" s="99">
        <f>COUNTIF(W1491:X1501,"NS")+COUNTIF(AA1491:AB1501,"NS")</f>
        <v>0</v>
      </c>
      <c r="AX1493" s="99">
        <f>COUNTIF(Y1491:Z1501,"NS")+COUNTIF(AC1491:AD1501,"NS")</f>
        <v>0</v>
      </c>
    </row>
    <row r="1494" spans="1:51" ht="15.05" customHeight="1">
      <c r="A1494" s="187"/>
      <c r="B1494" s="141"/>
      <c r="C1494" s="222" t="s">
        <v>117</v>
      </c>
      <c r="D1494" s="391" t="s">
        <v>178</v>
      </c>
      <c r="E1494" s="391"/>
      <c r="F1494" s="391"/>
      <c r="G1494" s="391"/>
      <c r="H1494" s="391"/>
      <c r="I1494" s="434" t="str">
        <f t="shared" ref="I1494:I1501" si="304">IF(M454&gt;1,"X","")</f>
        <v/>
      </c>
      <c r="J1494" s="436"/>
      <c r="K1494" s="433"/>
      <c r="L1494" s="294"/>
      <c r="M1494" s="433"/>
      <c r="N1494" s="294"/>
      <c r="O1494" s="433"/>
      <c r="P1494" s="294"/>
      <c r="Q1494" s="433"/>
      <c r="R1494" s="294"/>
      <c r="S1494" s="433"/>
      <c r="T1494" s="294"/>
      <c r="U1494" s="433"/>
      <c r="V1494" s="294"/>
      <c r="W1494" s="433"/>
      <c r="X1494" s="294"/>
      <c r="Y1494" s="433"/>
      <c r="Z1494" s="294"/>
      <c r="AA1494" s="433"/>
      <c r="AB1494" s="294"/>
      <c r="AC1494" s="433"/>
      <c r="AD1494" s="294"/>
      <c r="AG1494" s="98">
        <f t="shared" si="295"/>
        <v>0</v>
      </c>
      <c r="AH1494" s="99">
        <f t="shared" si="296"/>
        <v>0</v>
      </c>
      <c r="AI1494" s="99">
        <f t="shared" si="297"/>
        <v>0</v>
      </c>
      <c r="AJ1494" s="100">
        <f t="shared" si="298"/>
        <v>0</v>
      </c>
      <c r="AL1494" s="98">
        <f t="shared" si="299"/>
        <v>0</v>
      </c>
      <c r="AM1494" s="99">
        <f t="shared" si="300"/>
        <v>0</v>
      </c>
      <c r="AN1494" s="99">
        <f t="shared" si="301"/>
        <v>0</v>
      </c>
      <c r="AO1494" s="100">
        <f t="shared" si="302"/>
        <v>0</v>
      </c>
      <c r="AQ1494" s="93">
        <f t="shared" si="303"/>
        <v>0</v>
      </c>
      <c r="AT1494" s="93" t="s">
        <v>944</v>
      </c>
      <c r="AU1494" s="116">
        <f>IF(AG1489=AH1489, 0, IF(OR(AND(AU1491 =0, AU1493 &gt;0), AND(AU1491 ="NS", AU1492&gt;0), AND(AU1491 ="NS", AU1492 =0, AU1493=0), AND(AU1491="NA", AU1492&lt;&gt;"NA"), AND(AU1491&lt;&gt;"NA", AU1492="NA")  ), 1, IF(OR(AND(AU1493&gt;=2, AU1492&lt;AU1491), AND(AU1491="NS", AU1492=0, AU1493&gt;0), AU1492=AU1491 ), 0, 1)))</f>
        <v>0</v>
      </c>
      <c r="AV1494" s="116">
        <f>IF(AG1489=AH1489, 0, IF(OR(AND(AV1491 =0, AV1493 &gt;0), AND(AV1491 ="NS", AV1492&gt;0), AND(AV1491 ="NS", AV1492 =0, AV1493=0), AND(AV1491="NA", AV1492&lt;&gt;"NA"), AND(AV1491&lt;&gt;"NA", AV1492="NA")  ), 1, IF(OR(AND(AV1493&gt;=2, AV1492&lt;AV1491), AND(AV1491="NS", AV1492=0, AV1493&gt;0), AV1492=AV1491 ), 0, 1)))</f>
        <v>0</v>
      </c>
      <c r="AW1494" s="116">
        <f>IF(AG1489=AH1489, 0, IF(OR(AND(AW1491 =0, AW1493 &gt;0), AND(AW1491 ="NS", AW1492&gt;0), AND(AW1491 ="NS", AW1492 =0, AW1493=0), AND(AW1491="NA", AW1492&lt;&gt;"NA"), AND(AW1491&lt;&gt;"NA", AW1492="NA")  ), 1, IF(OR(AND(AW1493&gt;=2, AW1492&lt;AW1491), AND(AW1491="NS", AW1492=0, AW1493&gt;0), AW1492=AW1491 ), 0, 1)))</f>
        <v>0</v>
      </c>
      <c r="AX1494" s="116">
        <f>IF(AG1489=AH1489, 0, IF(OR(AND(AX1491 =0, AX1493 &gt;0), AND(AX1491 ="NS", AX1492&gt;0), AND(AX1491 ="NS", AX1492 =0, AX1493=0), AND(AX1491="NA", AX1492&lt;&gt;"NA"), AND(AX1491&lt;&gt;"NA", AX1492="NA")  ), 1, IF(OR(AND(AX1493&gt;=2, AX1492&lt;AX1491), AND(AX1491="NS", AX1492=0, AX1493&gt;0), AX1492=AX1491 ), 0, 1)))</f>
        <v>0</v>
      </c>
      <c r="AY1494" s="202">
        <f>SUM(AU1494:AX1494)</f>
        <v>0</v>
      </c>
    </row>
    <row r="1495" spans="1:51" ht="24.05" customHeight="1">
      <c r="A1495" s="187"/>
      <c r="B1495" s="141"/>
      <c r="C1495" s="222" t="s">
        <v>119</v>
      </c>
      <c r="D1495" s="391" t="s">
        <v>365</v>
      </c>
      <c r="E1495" s="391"/>
      <c r="F1495" s="391"/>
      <c r="G1495" s="391"/>
      <c r="H1495" s="391"/>
      <c r="I1495" s="434" t="str">
        <f t="shared" si="304"/>
        <v/>
      </c>
      <c r="J1495" s="436"/>
      <c r="K1495" s="433"/>
      <c r="L1495" s="294"/>
      <c r="M1495" s="433"/>
      <c r="N1495" s="294"/>
      <c r="O1495" s="433"/>
      <c r="P1495" s="294"/>
      <c r="Q1495" s="433"/>
      <c r="R1495" s="294"/>
      <c r="S1495" s="433"/>
      <c r="T1495" s="294"/>
      <c r="U1495" s="433"/>
      <c r="V1495" s="294"/>
      <c r="W1495" s="433"/>
      <c r="X1495" s="294"/>
      <c r="Y1495" s="433"/>
      <c r="Z1495" s="294"/>
      <c r="AA1495" s="433"/>
      <c r="AB1495" s="294"/>
      <c r="AC1495" s="433"/>
      <c r="AD1495" s="294"/>
      <c r="AG1495" s="98">
        <f t="shared" si="295"/>
        <v>0</v>
      </c>
      <c r="AH1495" s="99">
        <f t="shared" si="296"/>
        <v>0</v>
      </c>
      <c r="AI1495" s="99">
        <f t="shared" si="297"/>
        <v>0</v>
      </c>
      <c r="AJ1495" s="100">
        <f t="shared" si="298"/>
        <v>0</v>
      </c>
      <c r="AL1495" s="98">
        <f t="shared" si="299"/>
        <v>0</v>
      </c>
      <c r="AM1495" s="99">
        <f t="shared" si="300"/>
        <v>0</v>
      </c>
      <c r="AN1495" s="99">
        <f t="shared" si="301"/>
        <v>0</v>
      </c>
      <c r="AO1495" s="100">
        <f t="shared" si="302"/>
        <v>0</v>
      </c>
      <c r="AQ1495" s="93">
        <f t="shared" si="303"/>
        <v>0</v>
      </c>
    </row>
    <row r="1496" spans="1:51" ht="15.05" customHeight="1">
      <c r="A1496" s="187"/>
      <c r="B1496" s="141"/>
      <c r="C1496" s="222" t="s">
        <v>127</v>
      </c>
      <c r="D1496" s="391" t="s">
        <v>179</v>
      </c>
      <c r="E1496" s="391"/>
      <c r="F1496" s="391"/>
      <c r="G1496" s="391"/>
      <c r="H1496" s="391"/>
      <c r="I1496" s="434" t="str">
        <f t="shared" si="304"/>
        <v/>
      </c>
      <c r="J1496" s="436"/>
      <c r="K1496" s="433"/>
      <c r="L1496" s="294"/>
      <c r="M1496" s="433"/>
      <c r="N1496" s="294"/>
      <c r="O1496" s="433"/>
      <c r="P1496" s="294"/>
      <c r="Q1496" s="433"/>
      <c r="R1496" s="294"/>
      <c r="S1496" s="433"/>
      <c r="T1496" s="294"/>
      <c r="U1496" s="433"/>
      <c r="V1496" s="294"/>
      <c r="W1496" s="433"/>
      <c r="X1496" s="294"/>
      <c r="Y1496" s="433"/>
      <c r="Z1496" s="294"/>
      <c r="AA1496" s="433"/>
      <c r="AB1496" s="294"/>
      <c r="AC1496" s="433"/>
      <c r="AD1496" s="294"/>
      <c r="AG1496" s="98">
        <f t="shared" si="295"/>
        <v>0</v>
      </c>
      <c r="AH1496" s="99">
        <f t="shared" si="296"/>
        <v>0</v>
      </c>
      <c r="AI1496" s="99">
        <f t="shared" si="297"/>
        <v>0</v>
      </c>
      <c r="AJ1496" s="100">
        <f t="shared" si="298"/>
        <v>0</v>
      </c>
      <c r="AL1496" s="98">
        <f t="shared" si="299"/>
        <v>0</v>
      </c>
      <c r="AM1496" s="99">
        <f t="shared" si="300"/>
        <v>0</v>
      </c>
      <c r="AN1496" s="99">
        <f t="shared" si="301"/>
        <v>0</v>
      </c>
      <c r="AO1496" s="100">
        <f t="shared" si="302"/>
        <v>0</v>
      </c>
      <c r="AQ1496" s="93">
        <f t="shared" si="303"/>
        <v>0</v>
      </c>
    </row>
    <row r="1497" spans="1:51" ht="15.05" customHeight="1">
      <c r="A1497" s="187"/>
      <c r="B1497" s="141"/>
      <c r="C1497" s="222" t="s">
        <v>129</v>
      </c>
      <c r="D1497" s="391" t="s">
        <v>180</v>
      </c>
      <c r="E1497" s="391"/>
      <c r="F1497" s="391"/>
      <c r="G1497" s="391"/>
      <c r="H1497" s="391"/>
      <c r="I1497" s="434" t="str">
        <f t="shared" si="304"/>
        <v/>
      </c>
      <c r="J1497" s="436"/>
      <c r="K1497" s="433"/>
      <c r="L1497" s="294"/>
      <c r="M1497" s="433"/>
      <c r="N1497" s="294"/>
      <c r="O1497" s="433"/>
      <c r="P1497" s="294"/>
      <c r="Q1497" s="433"/>
      <c r="R1497" s="294"/>
      <c r="S1497" s="433"/>
      <c r="T1497" s="294"/>
      <c r="U1497" s="433"/>
      <c r="V1497" s="294"/>
      <c r="W1497" s="433"/>
      <c r="X1497" s="294"/>
      <c r="Y1497" s="433"/>
      <c r="Z1497" s="294"/>
      <c r="AA1497" s="433"/>
      <c r="AB1497" s="294"/>
      <c r="AC1497" s="433"/>
      <c r="AD1497" s="294"/>
      <c r="AG1497" s="98">
        <f t="shared" si="295"/>
        <v>0</v>
      </c>
      <c r="AH1497" s="99">
        <f t="shared" si="296"/>
        <v>0</v>
      </c>
      <c r="AI1497" s="99">
        <f t="shared" si="297"/>
        <v>0</v>
      </c>
      <c r="AJ1497" s="100">
        <f t="shared" si="298"/>
        <v>0</v>
      </c>
      <c r="AL1497" s="98">
        <f t="shared" si="299"/>
        <v>0</v>
      </c>
      <c r="AM1497" s="99">
        <f t="shared" si="300"/>
        <v>0</v>
      </c>
      <c r="AN1497" s="99">
        <f t="shared" si="301"/>
        <v>0</v>
      </c>
      <c r="AO1497" s="100">
        <f t="shared" si="302"/>
        <v>0</v>
      </c>
      <c r="AQ1497" s="93">
        <f t="shared" si="303"/>
        <v>0</v>
      </c>
    </row>
    <row r="1498" spans="1:51" ht="15.05" customHeight="1">
      <c r="A1498" s="187"/>
      <c r="B1498" s="141"/>
      <c r="C1498" s="222" t="s">
        <v>131</v>
      </c>
      <c r="D1498" s="391" t="s">
        <v>181</v>
      </c>
      <c r="E1498" s="391"/>
      <c r="F1498" s="391"/>
      <c r="G1498" s="391"/>
      <c r="H1498" s="391"/>
      <c r="I1498" s="434" t="str">
        <f t="shared" si="304"/>
        <v/>
      </c>
      <c r="J1498" s="436"/>
      <c r="K1498" s="433"/>
      <c r="L1498" s="294"/>
      <c r="M1498" s="433"/>
      <c r="N1498" s="294"/>
      <c r="O1498" s="433"/>
      <c r="P1498" s="294"/>
      <c r="Q1498" s="433"/>
      <c r="R1498" s="294"/>
      <c r="S1498" s="433"/>
      <c r="T1498" s="294"/>
      <c r="U1498" s="433"/>
      <c r="V1498" s="294"/>
      <c r="W1498" s="433"/>
      <c r="X1498" s="294"/>
      <c r="Y1498" s="433"/>
      <c r="Z1498" s="294"/>
      <c r="AA1498" s="433"/>
      <c r="AB1498" s="294"/>
      <c r="AC1498" s="433"/>
      <c r="AD1498" s="294"/>
      <c r="AG1498" s="98">
        <f t="shared" si="295"/>
        <v>0</v>
      </c>
      <c r="AH1498" s="99">
        <f t="shared" si="296"/>
        <v>0</v>
      </c>
      <c r="AI1498" s="99">
        <f t="shared" si="297"/>
        <v>0</v>
      </c>
      <c r="AJ1498" s="100">
        <f t="shared" si="298"/>
        <v>0</v>
      </c>
      <c r="AL1498" s="98">
        <f t="shared" si="299"/>
        <v>0</v>
      </c>
      <c r="AM1498" s="99">
        <f t="shared" si="300"/>
        <v>0</v>
      </c>
      <c r="AN1498" s="99">
        <f t="shared" si="301"/>
        <v>0</v>
      </c>
      <c r="AO1498" s="100">
        <f t="shared" si="302"/>
        <v>0</v>
      </c>
      <c r="AQ1498" s="93">
        <f t="shared" si="303"/>
        <v>0</v>
      </c>
    </row>
    <row r="1499" spans="1:51" ht="15.05" customHeight="1">
      <c r="A1499" s="187"/>
      <c r="B1499" s="141"/>
      <c r="C1499" s="222" t="s">
        <v>133</v>
      </c>
      <c r="D1499" s="391" t="s">
        <v>318</v>
      </c>
      <c r="E1499" s="391"/>
      <c r="F1499" s="391"/>
      <c r="G1499" s="391"/>
      <c r="H1499" s="391"/>
      <c r="I1499" s="434" t="str">
        <f t="shared" si="304"/>
        <v/>
      </c>
      <c r="J1499" s="436"/>
      <c r="K1499" s="433"/>
      <c r="L1499" s="294"/>
      <c r="M1499" s="433"/>
      <c r="N1499" s="294"/>
      <c r="O1499" s="433"/>
      <c r="P1499" s="294"/>
      <c r="Q1499" s="433"/>
      <c r="R1499" s="294"/>
      <c r="S1499" s="433"/>
      <c r="T1499" s="294"/>
      <c r="U1499" s="433"/>
      <c r="V1499" s="294"/>
      <c r="W1499" s="433"/>
      <c r="X1499" s="294"/>
      <c r="Y1499" s="433"/>
      <c r="Z1499" s="294"/>
      <c r="AA1499" s="433"/>
      <c r="AB1499" s="294"/>
      <c r="AC1499" s="433"/>
      <c r="AD1499" s="294"/>
      <c r="AG1499" s="98">
        <f t="shared" si="295"/>
        <v>0</v>
      </c>
      <c r="AH1499" s="99">
        <f t="shared" si="296"/>
        <v>0</v>
      </c>
      <c r="AI1499" s="99">
        <f t="shared" si="297"/>
        <v>0</v>
      </c>
      <c r="AJ1499" s="100">
        <f t="shared" si="298"/>
        <v>0</v>
      </c>
      <c r="AL1499" s="98">
        <f t="shared" si="299"/>
        <v>0</v>
      </c>
      <c r="AM1499" s="99">
        <f t="shared" si="300"/>
        <v>0</v>
      </c>
      <c r="AN1499" s="99">
        <f t="shared" si="301"/>
        <v>0</v>
      </c>
      <c r="AO1499" s="100">
        <f t="shared" si="302"/>
        <v>0</v>
      </c>
      <c r="AQ1499" s="93">
        <f t="shared" si="303"/>
        <v>0</v>
      </c>
    </row>
    <row r="1500" spans="1:51" ht="15.05" customHeight="1">
      <c r="A1500" s="187"/>
      <c r="B1500" s="141"/>
      <c r="C1500" s="222" t="s">
        <v>156</v>
      </c>
      <c r="D1500" s="391" t="s">
        <v>319</v>
      </c>
      <c r="E1500" s="391"/>
      <c r="F1500" s="391"/>
      <c r="G1500" s="391"/>
      <c r="H1500" s="391"/>
      <c r="I1500" s="434" t="str">
        <f>IF(COUNTIF(S460:AD460,"na")=6,"X","")</f>
        <v/>
      </c>
      <c r="J1500" s="436"/>
      <c r="K1500" s="433"/>
      <c r="L1500" s="294"/>
      <c r="M1500" s="433"/>
      <c r="N1500" s="294"/>
      <c r="O1500" s="433"/>
      <c r="P1500" s="294"/>
      <c r="Q1500" s="433"/>
      <c r="R1500" s="294"/>
      <c r="S1500" s="433"/>
      <c r="T1500" s="294"/>
      <c r="U1500" s="433"/>
      <c r="V1500" s="294"/>
      <c r="W1500" s="433"/>
      <c r="X1500" s="294"/>
      <c r="Y1500" s="433"/>
      <c r="Z1500" s="294"/>
      <c r="AA1500" s="433"/>
      <c r="AB1500" s="294"/>
      <c r="AC1500" s="433"/>
      <c r="AD1500" s="294"/>
      <c r="AG1500" s="98">
        <f t="shared" si="295"/>
        <v>0</v>
      </c>
      <c r="AH1500" s="99">
        <f t="shared" si="296"/>
        <v>0</v>
      </c>
      <c r="AI1500" s="99">
        <f t="shared" si="297"/>
        <v>0</v>
      </c>
      <c r="AJ1500" s="100">
        <f t="shared" si="298"/>
        <v>0</v>
      </c>
      <c r="AL1500" s="98">
        <f t="shared" si="299"/>
        <v>0</v>
      </c>
      <c r="AM1500" s="99">
        <f t="shared" si="300"/>
        <v>0</v>
      </c>
      <c r="AN1500" s="99">
        <f t="shared" si="301"/>
        <v>0</v>
      </c>
      <c r="AO1500" s="100">
        <f t="shared" si="302"/>
        <v>0</v>
      </c>
      <c r="AQ1500" s="93">
        <f t="shared" si="303"/>
        <v>0</v>
      </c>
    </row>
    <row r="1501" spans="1:51" ht="15.05" customHeight="1">
      <c r="A1501" s="187"/>
      <c r="B1501" s="141"/>
      <c r="C1501" s="222" t="s">
        <v>158</v>
      </c>
      <c r="D1501" s="391" t="s">
        <v>320</v>
      </c>
      <c r="E1501" s="391"/>
      <c r="F1501" s="391"/>
      <c r="G1501" s="391"/>
      <c r="H1501" s="391"/>
      <c r="I1501" s="434" t="str">
        <f t="shared" si="304"/>
        <v/>
      </c>
      <c r="J1501" s="436"/>
      <c r="K1501" s="433"/>
      <c r="L1501" s="294"/>
      <c r="M1501" s="433"/>
      <c r="N1501" s="294"/>
      <c r="O1501" s="433"/>
      <c r="P1501" s="294"/>
      <c r="Q1501" s="433"/>
      <c r="R1501" s="294"/>
      <c r="S1501" s="433"/>
      <c r="T1501" s="294"/>
      <c r="U1501" s="433"/>
      <c r="V1501" s="294"/>
      <c r="W1501" s="433"/>
      <c r="X1501" s="294"/>
      <c r="Y1501" s="433"/>
      <c r="Z1501" s="294"/>
      <c r="AA1501" s="433"/>
      <c r="AB1501" s="294"/>
      <c r="AC1501" s="433"/>
      <c r="AD1501" s="294"/>
      <c r="AG1501" s="98">
        <f t="shared" si="295"/>
        <v>0</v>
      </c>
      <c r="AH1501" s="99">
        <f t="shared" si="296"/>
        <v>0</v>
      </c>
      <c r="AI1501" s="99">
        <f t="shared" si="297"/>
        <v>0</v>
      </c>
      <c r="AJ1501" s="100">
        <f t="shared" si="298"/>
        <v>0</v>
      </c>
      <c r="AL1501" s="98">
        <f t="shared" si="299"/>
        <v>0</v>
      </c>
      <c r="AM1501" s="99">
        <f t="shared" si="300"/>
        <v>0</v>
      </c>
      <c r="AN1501" s="99">
        <f t="shared" si="301"/>
        <v>0</v>
      </c>
      <c r="AO1501" s="100">
        <f t="shared" si="302"/>
        <v>0</v>
      </c>
      <c r="AQ1501" s="93">
        <f t="shared" si="303"/>
        <v>0</v>
      </c>
    </row>
    <row r="1502" spans="1:51" ht="15.05" customHeight="1">
      <c r="A1502" s="187"/>
      <c r="B1502" s="141"/>
      <c r="C1502" s="141"/>
      <c r="D1502" s="141"/>
      <c r="E1502" s="141"/>
      <c r="F1502" s="141"/>
      <c r="G1502" s="141"/>
      <c r="H1502" s="21"/>
      <c r="I1502" s="57"/>
      <c r="J1502" s="21" t="s">
        <v>109</v>
      </c>
      <c r="K1502" s="426">
        <f>IF(AND(SUM(K1491:K1501)=0,COUNTIF(K1491:K1501,"NS")&gt;0),"NS",
IF(AND(SUM(K1491:K1501)=0,COUNTIF(K1491:K1501,0)&gt;0),0,
IF(AND(SUM(K1491:K1501)=0,COUNTIF(K1491:K1501,"NA")&gt;0),"NA",
SUM(K1491:K1501))))</f>
        <v>0</v>
      </c>
      <c r="L1502" s="428"/>
      <c r="M1502" s="426">
        <f t="shared" ref="M1502" si="305">IF(AND(SUM(M1491:M1501)=0,COUNTIF(M1491:M1501,"NS")&gt;0),"NS",
IF(AND(SUM(M1491:M1501)=0,COUNTIF(M1491:M1501,0)&gt;0),0,
IF(AND(SUM(M1491:M1501)=0,COUNTIF(M1491:M1501,"NA")&gt;0),"NA",
SUM(M1491:M1501))))</f>
        <v>0</v>
      </c>
      <c r="N1502" s="428"/>
      <c r="O1502" s="426">
        <f t="shared" ref="O1502" si="306">IF(AND(SUM(O1491:O1501)=0,COUNTIF(O1491:O1501,"NS")&gt;0),"NS",
IF(AND(SUM(O1491:O1501)=0,COUNTIF(O1491:O1501,0)&gt;0),0,
IF(AND(SUM(O1491:O1501)=0,COUNTIF(O1491:O1501,"NA")&gt;0),"NA",
SUM(O1491:O1501))))</f>
        <v>0</v>
      </c>
      <c r="P1502" s="428"/>
      <c r="Q1502" s="426">
        <f t="shared" ref="Q1502" si="307">IF(AND(SUM(Q1491:Q1501)=0,COUNTIF(Q1491:Q1501,"NS")&gt;0),"NS",
IF(AND(SUM(Q1491:Q1501)=0,COUNTIF(Q1491:Q1501,0)&gt;0),0,
IF(AND(SUM(Q1491:Q1501)=0,COUNTIF(Q1491:Q1501,"NA")&gt;0),"NA",
SUM(Q1491:Q1501))))</f>
        <v>0</v>
      </c>
      <c r="R1502" s="428"/>
      <c r="S1502" s="426">
        <f t="shared" ref="S1502" si="308">IF(AND(SUM(S1491:S1501)=0,COUNTIF(S1491:S1501,"NS")&gt;0),"NS",
IF(AND(SUM(S1491:S1501)=0,COUNTIF(S1491:S1501,0)&gt;0),0,
IF(AND(SUM(S1491:S1501)=0,COUNTIF(S1491:S1501,"NA")&gt;0),"NA",
SUM(S1491:S1501))))</f>
        <v>0</v>
      </c>
      <c r="T1502" s="428"/>
      <c r="U1502" s="426">
        <f t="shared" ref="U1502" si="309">IF(AND(SUM(U1491:U1501)=0,COUNTIF(U1491:U1501,"NS")&gt;0),"NS",
IF(AND(SUM(U1491:U1501)=0,COUNTIF(U1491:U1501,0)&gt;0),0,
IF(AND(SUM(U1491:U1501)=0,COUNTIF(U1491:U1501,"NA")&gt;0),"NA",
SUM(U1491:U1501))))</f>
        <v>0</v>
      </c>
      <c r="V1502" s="428"/>
      <c r="W1502" s="426">
        <f t="shared" ref="W1502" si="310">IF(AND(SUM(W1491:W1501)=0,COUNTIF(W1491:W1501,"NS")&gt;0),"NS",
IF(AND(SUM(W1491:W1501)=0,COUNTIF(W1491:W1501,0)&gt;0),0,
IF(AND(SUM(W1491:W1501)=0,COUNTIF(W1491:W1501,"NA")&gt;0),"NA",
SUM(W1491:W1501))))</f>
        <v>0</v>
      </c>
      <c r="X1502" s="428"/>
      <c r="Y1502" s="426">
        <f t="shared" ref="Y1502" si="311">IF(AND(SUM(Y1491:Y1501)=0,COUNTIF(Y1491:Y1501,"NS")&gt;0),"NS",
IF(AND(SUM(Y1491:Y1501)=0,COUNTIF(Y1491:Y1501,0)&gt;0),0,
IF(AND(SUM(Y1491:Y1501)=0,COUNTIF(Y1491:Y1501,"NA")&gt;0),"NA",
SUM(Y1491:Y1501))))</f>
        <v>0</v>
      </c>
      <c r="Z1502" s="428"/>
      <c r="AA1502" s="426">
        <f t="shared" ref="AA1502" si="312">IF(AND(SUM(AA1491:AA1501)=0,COUNTIF(AA1491:AA1501,"NS")&gt;0),"NS",
IF(AND(SUM(AA1491:AA1501)=0,COUNTIF(AA1491:AA1501,0)&gt;0),0,
IF(AND(SUM(AA1491:AA1501)=0,COUNTIF(AA1491:AA1501,"NA")&gt;0),"NA",
SUM(AA1491:AA1501))))</f>
        <v>0</v>
      </c>
      <c r="AB1502" s="428"/>
      <c r="AC1502" s="426">
        <f t="shared" ref="AC1502" si="313">IF(AND(SUM(AC1491:AC1501)=0,COUNTIF(AC1491:AC1501,"NS")&gt;0),"NS",
IF(AND(SUM(AC1491:AC1501)=0,COUNTIF(AC1491:AC1501,0)&gt;0),0,
IF(AND(SUM(AC1491:AC1501)=0,COUNTIF(AC1491:AC1501,"NA")&gt;0),"NA",
SUM(AC1491:AC1501))))</f>
        <v>0</v>
      </c>
      <c r="AD1502" s="428"/>
      <c r="AJ1502" s="202">
        <f>SUM(AJ1491:AJ1501)</f>
        <v>0</v>
      </c>
      <c r="AO1502" s="202">
        <f>SUM(AO1491:AO1501)</f>
        <v>0</v>
      </c>
      <c r="AQ1502" s="111">
        <f>SUM(AQ1491:AQ1501)</f>
        <v>0</v>
      </c>
    </row>
    <row r="1503" spans="1:51" ht="15.05" customHeight="1">
      <c r="A1503" s="187"/>
      <c r="B1503" s="141"/>
      <c r="C1503" s="141"/>
      <c r="D1503" s="141"/>
      <c r="E1503" s="141"/>
      <c r="F1503" s="141"/>
      <c r="G1503" s="141"/>
      <c r="H1503" s="141"/>
      <c r="I1503" s="141"/>
      <c r="J1503" s="141"/>
      <c r="K1503" s="141"/>
      <c r="L1503" s="141"/>
      <c r="M1503" s="141"/>
      <c r="N1503" s="141"/>
      <c r="O1503" s="141"/>
      <c r="P1503" s="141"/>
      <c r="Q1503" s="141"/>
      <c r="R1503" s="141"/>
      <c r="S1503" s="141"/>
      <c r="T1503" s="141"/>
      <c r="U1503" s="141"/>
      <c r="V1503" s="141"/>
      <c r="W1503" s="141"/>
      <c r="X1503" s="141"/>
      <c r="Y1503" s="141"/>
      <c r="Z1503" s="141"/>
      <c r="AA1503" s="141"/>
      <c r="AB1503" s="141"/>
      <c r="AC1503" s="141"/>
      <c r="AD1503" s="141"/>
      <c r="AJ1503" s="129">
        <f>SUM(AJ1502,AO1502)</f>
        <v>0</v>
      </c>
    </row>
    <row r="1504" spans="1:51" ht="24.05" customHeight="1">
      <c r="A1504" s="187"/>
      <c r="B1504" s="141"/>
      <c r="C1504" s="422" t="s">
        <v>187</v>
      </c>
      <c r="D1504" s="422"/>
      <c r="E1504" s="422"/>
      <c r="F1504" s="422"/>
      <c r="G1504" s="422"/>
      <c r="H1504" s="422"/>
      <c r="I1504" s="422"/>
      <c r="J1504" s="422"/>
      <c r="K1504" s="422"/>
      <c r="L1504" s="422"/>
      <c r="M1504" s="422"/>
      <c r="N1504" s="422"/>
      <c r="O1504" s="422"/>
      <c r="P1504" s="422"/>
      <c r="Q1504" s="422"/>
      <c r="R1504" s="422"/>
      <c r="S1504" s="422"/>
      <c r="T1504" s="422"/>
      <c r="U1504" s="422"/>
      <c r="V1504" s="422"/>
      <c r="W1504" s="422"/>
      <c r="X1504" s="422"/>
      <c r="Y1504" s="422"/>
      <c r="Z1504" s="422"/>
      <c r="AA1504" s="422"/>
      <c r="AB1504" s="422"/>
      <c r="AC1504" s="422"/>
      <c r="AD1504" s="422"/>
    </row>
    <row r="1505" spans="1:67" ht="60.05" customHeight="1">
      <c r="A1505" s="187"/>
      <c r="B1505" s="141"/>
      <c r="C1505" s="368"/>
      <c r="D1505" s="368"/>
      <c r="E1505" s="368"/>
      <c r="F1505" s="368"/>
      <c r="G1505" s="368"/>
      <c r="H1505" s="368"/>
      <c r="I1505" s="368"/>
      <c r="J1505" s="368"/>
      <c r="K1505" s="368"/>
      <c r="L1505" s="368"/>
      <c r="M1505" s="368"/>
      <c r="N1505" s="368"/>
      <c r="O1505" s="368"/>
      <c r="P1505" s="368"/>
      <c r="Q1505" s="368"/>
      <c r="R1505" s="368"/>
      <c r="S1505" s="368"/>
      <c r="T1505" s="368"/>
      <c r="U1505" s="368"/>
      <c r="V1505" s="368"/>
      <c r="W1505" s="368"/>
      <c r="X1505" s="368"/>
      <c r="Y1505" s="368"/>
      <c r="Z1505" s="368"/>
      <c r="AA1505" s="368"/>
      <c r="AB1505" s="368"/>
      <c r="AC1505" s="368"/>
      <c r="AD1505" s="368"/>
    </row>
    <row r="1506" spans="1:67" ht="15.05" customHeight="1">
      <c r="A1506" s="187"/>
      <c r="B1506" s="141"/>
      <c r="C1506" s="141"/>
      <c r="D1506" s="141"/>
      <c r="E1506" s="141"/>
      <c r="F1506" s="141"/>
      <c r="G1506" s="141"/>
      <c r="H1506" s="141"/>
      <c r="I1506" s="141"/>
      <c r="J1506" s="141"/>
      <c r="K1506" s="141"/>
      <c r="L1506" s="141"/>
      <c r="M1506" s="141"/>
      <c r="N1506" s="141"/>
      <c r="O1506" s="141"/>
      <c r="P1506" s="141"/>
      <c r="Q1506" s="141"/>
      <c r="R1506" s="141"/>
      <c r="S1506" s="141"/>
      <c r="T1506" s="141"/>
      <c r="U1506" s="141"/>
      <c r="V1506" s="141"/>
      <c r="W1506" s="141"/>
      <c r="X1506" s="141"/>
      <c r="Y1506" s="141"/>
      <c r="Z1506" s="141"/>
      <c r="AA1506" s="141"/>
      <c r="AB1506" s="141"/>
      <c r="AC1506" s="141"/>
      <c r="AD1506" s="141"/>
    </row>
    <row r="1507" spans="1:67" ht="15.05" customHeight="1">
      <c r="A1507" s="187"/>
      <c r="B1507" s="366" t="str">
        <f>IF(AJ1503=0,"","Error: verificar sumas por fila.")</f>
        <v/>
      </c>
      <c r="C1507" s="366"/>
      <c r="D1507" s="366"/>
      <c r="E1507" s="366"/>
      <c r="F1507" s="366"/>
      <c r="G1507" s="366"/>
      <c r="H1507" s="366"/>
      <c r="I1507" s="366"/>
      <c r="J1507" s="366"/>
      <c r="K1507" s="366"/>
      <c r="L1507" s="366"/>
      <c r="M1507" s="366"/>
      <c r="N1507" s="366"/>
      <c r="O1507" s="366"/>
      <c r="P1507" s="366"/>
      <c r="Q1507" s="366"/>
      <c r="R1507" s="366"/>
      <c r="S1507" s="366"/>
      <c r="T1507" s="366"/>
      <c r="U1507" s="366"/>
      <c r="V1507" s="366"/>
      <c r="W1507" s="366"/>
      <c r="X1507" s="366"/>
      <c r="Y1507" s="366"/>
      <c r="Z1507" s="366"/>
      <c r="AA1507" s="366"/>
      <c r="AB1507" s="366"/>
      <c r="AC1507" s="366"/>
      <c r="AD1507" s="366"/>
    </row>
    <row r="1508" spans="1:67" ht="15.05" customHeight="1">
      <c r="A1508" s="187"/>
      <c r="B1508" s="366" t="str">
        <f>IF(AY1494=0,"","Error: verificar la consistencia con la pregunta 36.")</f>
        <v/>
      </c>
      <c r="C1508" s="366"/>
      <c r="D1508" s="366"/>
      <c r="E1508" s="366"/>
      <c r="F1508" s="366"/>
      <c r="G1508" s="366"/>
      <c r="H1508" s="366"/>
      <c r="I1508" s="366"/>
      <c r="J1508" s="366"/>
      <c r="K1508" s="366"/>
      <c r="L1508" s="366"/>
      <c r="M1508" s="366"/>
      <c r="N1508" s="366"/>
      <c r="O1508" s="366"/>
      <c r="P1508" s="366"/>
      <c r="Q1508" s="366"/>
      <c r="R1508" s="366"/>
      <c r="S1508" s="366"/>
      <c r="T1508" s="366"/>
      <c r="U1508" s="366"/>
      <c r="V1508" s="366"/>
      <c r="W1508" s="366"/>
      <c r="X1508" s="366"/>
      <c r="Y1508" s="366"/>
      <c r="Z1508" s="366"/>
      <c r="AA1508" s="366"/>
      <c r="AB1508" s="366"/>
      <c r="AC1508" s="366"/>
      <c r="AD1508" s="366"/>
    </row>
    <row r="1509" spans="1:67" ht="15.05" customHeight="1">
      <c r="A1509" s="187"/>
      <c r="B1509" s="367" t="str">
        <f>IF(AQ1502=0,"","Error: debe completar toda la información requerida.")</f>
        <v/>
      </c>
      <c r="C1509" s="367"/>
      <c r="D1509" s="367"/>
      <c r="E1509" s="367"/>
      <c r="F1509" s="367"/>
      <c r="G1509" s="367"/>
      <c r="H1509" s="367"/>
      <c r="I1509" s="367"/>
      <c r="J1509" s="367"/>
      <c r="K1509" s="367"/>
      <c r="L1509" s="367"/>
      <c r="M1509" s="367"/>
      <c r="N1509" s="367"/>
      <c r="O1509" s="367"/>
      <c r="P1509" s="367"/>
      <c r="Q1509" s="367"/>
      <c r="R1509" s="367"/>
      <c r="S1509" s="367"/>
      <c r="T1509" s="367"/>
      <c r="U1509" s="367"/>
      <c r="V1509" s="367"/>
      <c r="W1509" s="367"/>
      <c r="X1509" s="367"/>
      <c r="Y1509" s="367"/>
      <c r="Z1509" s="367"/>
      <c r="AA1509" s="367"/>
      <c r="AB1509" s="367"/>
      <c r="AC1509" s="367"/>
      <c r="AD1509" s="367"/>
    </row>
    <row r="1510" spans="1:67" ht="15.05" customHeight="1">
      <c r="A1510" s="187"/>
      <c r="B1510" s="141"/>
      <c r="C1510" s="141"/>
      <c r="D1510" s="141"/>
      <c r="E1510" s="141"/>
      <c r="F1510" s="141"/>
      <c r="G1510" s="141"/>
      <c r="H1510" s="141"/>
      <c r="I1510" s="141"/>
      <c r="J1510" s="141"/>
      <c r="K1510" s="141"/>
      <c r="L1510" s="141"/>
      <c r="M1510" s="141"/>
      <c r="N1510" s="141"/>
      <c r="O1510" s="141"/>
      <c r="P1510" s="141"/>
      <c r="Q1510" s="141"/>
      <c r="R1510" s="141"/>
      <c r="S1510" s="141"/>
      <c r="T1510" s="141"/>
      <c r="U1510" s="141"/>
      <c r="V1510" s="141"/>
      <c r="W1510" s="141"/>
      <c r="X1510" s="141"/>
      <c r="Y1510" s="141"/>
      <c r="Z1510" s="141"/>
      <c r="AA1510" s="141"/>
      <c r="AB1510" s="141"/>
      <c r="AC1510" s="141"/>
      <c r="AD1510" s="141"/>
    </row>
    <row r="1511" spans="1:67" ht="15.05" customHeight="1">
      <c r="A1511" s="187"/>
      <c r="B1511" s="141"/>
      <c r="C1511" s="141"/>
      <c r="D1511" s="141"/>
      <c r="E1511" s="141"/>
      <c r="F1511" s="141"/>
      <c r="G1511" s="141"/>
      <c r="H1511" s="141"/>
      <c r="I1511" s="141"/>
      <c r="J1511" s="141"/>
      <c r="K1511" s="141"/>
      <c r="L1511" s="141"/>
      <c r="M1511" s="141"/>
      <c r="N1511" s="141"/>
      <c r="O1511" s="141"/>
      <c r="P1511" s="141"/>
      <c r="Q1511" s="141"/>
      <c r="R1511" s="141"/>
      <c r="S1511" s="141"/>
      <c r="T1511" s="141"/>
      <c r="U1511" s="141"/>
      <c r="V1511" s="141"/>
      <c r="W1511" s="141"/>
      <c r="X1511" s="141"/>
      <c r="Y1511" s="141"/>
      <c r="Z1511" s="141"/>
      <c r="AA1511" s="141"/>
      <c r="AB1511" s="141"/>
      <c r="AC1511" s="141"/>
      <c r="AD1511" s="141"/>
    </row>
    <row r="1512" spans="1:67" ht="36" customHeight="1">
      <c r="A1512" s="186" t="s">
        <v>815</v>
      </c>
      <c r="B1512" s="420" t="s">
        <v>839</v>
      </c>
      <c r="C1512" s="420"/>
      <c r="D1512" s="420"/>
      <c r="E1512" s="420"/>
      <c r="F1512" s="420"/>
      <c r="G1512" s="420"/>
      <c r="H1512" s="420"/>
      <c r="I1512" s="420"/>
      <c r="J1512" s="420"/>
      <c r="K1512" s="420"/>
      <c r="L1512" s="420"/>
      <c r="M1512" s="420"/>
      <c r="N1512" s="420"/>
      <c r="O1512" s="420"/>
      <c r="P1512" s="420"/>
      <c r="Q1512" s="420"/>
      <c r="R1512" s="420"/>
      <c r="S1512" s="420"/>
      <c r="T1512" s="420"/>
      <c r="U1512" s="420"/>
      <c r="V1512" s="420"/>
      <c r="W1512" s="420"/>
      <c r="X1512" s="420"/>
      <c r="Y1512" s="420"/>
      <c r="Z1512" s="420"/>
      <c r="AA1512" s="420"/>
      <c r="AB1512" s="420"/>
      <c r="AC1512" s="420"/>
      <c r="AD1512" s="420"/>
    </row>
    <row r="1513" spans="1:67" ht="60.05" customHeight="1">
      <c r="A1513" s="187"/>
      <c r="B1513" s="141"/>
      <c r="C1513" s="422" t="s">
        <v>840</v>
      </c>
      <c r="D1513" s="421"/>
      <c r="E1513" s="421"/>
      <c r="F1513" s="421"/>
      <c r="G1513" s="421"/>
      <c r="H1513" s="421"/>
      <c r="I1513" s="421"/>
      <c r="J1513" s="421"/>
      <c r="K1513" s="421"/>
      <c r="L1513" s="421"/>
      <c r="M1513" s="421"/>
      <c r="N1513" s="421"/>
      <c r="O1513" s="421"/>
      <c r="P1513" s="421"/>
      <c r="Q1513" s="421"/>
      <c r="R1513" s="421"/>
      <c r="S1513" s="421"/>
      <c r="T1513" s="421"/>
      <c r="U1513" s="421"/>
      <c r="V1513" s="421"/>
      <c r="W1513" s="421"/>
      <c r="X1513" s="421"/>
      <c r="Y1513" s="421"/>
      <c r="Z1513" s="421"/>
      <c r="AA1513" s="421"/>
      <c r="AB1513" s="421"/>
      <c r="AC1513" s="421"/>
      <c r="AD1513" s="421"/>
    </row>
    <row r="1514" spans="1:67" ht="60.05" customHeight="1">
      <c r="A1514" s="187"/>
      <c r="B1514" s="141"/>
      <c r="C1514" s="422" t="s">
        <v>818</v>
      </c>
      <c r="D1514" s="421"/>
      <c r="E1514" s="421"/>
      <c r="F1514" s="421"/>
      <c r="G1514" s="421"/>
      <c r="H1514" s="421"/>
      <c r="I1514" s="421"/>
      <c r="J1514" s="421"/>
      <c r="K1514" s="421"/>
      <c r="L1514" s="421"/>
      <c r="M1514" s="421"/>
      <c r="N1514" s="421"/>
      <c r="O1514" s="421"/>
      <c r="P1514" s="421"/>
      <c r="Q1514" s="421"/>
      <c r="R1514" s="421"/>
      <c r="S1514" s="421"/>
      <c r="T1514" s="421"/>
      <c r="U1514" s="421"/>
      <c r="V1514" s="421"/>
      <c r="W1514" s="421"/>
      <c r="X1514" s="421"/>
      <c r="Y1514" s="421"/>
      <c r="Z1514" s="421"/>
      <c r="AA1514" s="421"/>
      <c r="AB1514" s="421"/>
      <c r="AC1514" s="421"/>
      <c r="AD1514" s="421"/>
      <c r="BK1514" s="93" t="s">
        <v>952</v>
      </c>
      <c r="BL1514" s="93" t="s">
        <v>953</v>
      </c>
      <c r="BM1514" s="93" t="s">
        <v>952</v>
      </c>
      <c r="BN1514" s="93" t="s">
        <v>953</v>
      </c>
    </row>
    <row r="1515" spans="1:67" ht="15.05" customHeight="1">
      <c r="A1515" s="187"/>
      <c r="B1515" s="141"/>
      <c r="C1515" s="141"/>
      <c r="D1515" s="141"/>
      <c r="E1515" s="141"/>
      <c r="F1515" s="141"/>
      <c r="G1515" s="141"/>
      <c r="H1515" s="141"/>
      <c r="I1515" s="141"/>
      <c r="J1515" s="141"/>
      <c r="K1515" s="141"/>
      <c r="L1515" s="141"/>
      <c r="M1515" s="141"/>
      <c r="N1515" s="141"/>
      <c r="O1515" s="141"/>
      <c r="P1515" s="141"/>
      <c r="Q1515" s="141"/>
      <c r="R1515" s="141"/>
      <c r="S1515" s="141"/>
      <c r="T1515" s="141"/>
      <c r="U1515" s="141"/>
      <c r="V1515" s="141"/>
      <c r="W1515" s="141"/>
      <c r="X1515" s="141"/>
      <c r="Y1515" s="141"/>
      <c r="Z1515" s="141"/>
      <c r="AA1515" s="141"/>
      <c r="AB1515" s="141"/>
      <c r="AC1515" s="141"/>
      <c r="AD1515" s="141"/>
      <c r="BJ1515" s="117" t="s">
        <v>988</v>
      </c>
      <c r="BK1515" s="99">
        <f>E1519</f>
        <v>0</v>
      </c>
      <c r="BL1515" s="99">
        <f>G1519</f>
        <v>0</v>
      </c>
      <c r="BM1515" s="99">
        <f>S1519</f>
        <v>0</v>
      </c>
      <c r="BN1515" s="99">
        <f>U1519</f>
        <v>0</v>
      </c>
    </row>
    <row r="1516" spans="1:67" ht="15.05" customHeight="1">
      <c r="A1516" s="187"/>
      <c r="B1516" s="141"/>
      <c r="C1516" s="369" t="s">
        <v>53</v>
      </c>
      <c r="D1516" s="369"/>
      <c r="E1516" s="369"/>
      <c r="F1516" s="369"/>
      <c r="G1516" s="369"/>
      <c r="H1516" s="369"/>
      <c r="I1516" s="369"/>
      <c r="J1516" s="369"/>
      <c r="K1516" s="369"/>
      <c r="L1516" s="369"/>
      <c r="M1516" s="369"/>
      <c r="N1516" s="369"/>
      <c r="O1516" s="369"/>
      <c r="P1516" s="369"/>
      <c r="Q1516" s="369" t="s">
        <v>51</v>
      </c>
      <c r="R1516" s="369"/>
      <c r="S1516" s="369"/>
      <c r="T1516" s="369"/>
      <c r="U1516" s="369"/>
      <c r="V1516" s="369"/>
      <c r="W1516" s="369"/>
      <c r="X1516" s="369"/>
      <c r="Y1516" s="369"/>
      <c r="Z1516" s="369"/>
      <c r="AA1516" s="369"/>
      <c r="AB1516" s="369"/>
      <c r="AC1516" s="369"/>
      <c r="AD1516" s="369"/>
      <c r="AG1516" s="91" t="s">
        <v>936</v>
      </c>
      <c r="AH1516" s="92" t="s">
        <v>937</v>
      </c>
      <c r="AI1516" s="92" t="s">
        <v>938</v>
      </c>
      <c r="BJ1516" s="93" t="s">
        <v>949</v>
      </c>
      <c r="BK1516" s="92">
        <f>IF(COUNTIF(M1494,"NA")+COUNTIF(Q1494,"NA")=2,"NA",SUM(M1494,Q1494))</f>
        <v>0</v>
      </c>
      <c r="BL1516" s="92">
        <f>IF(COUNTIF(O1494,"NA")+COUNTIF(S1494,"NA")=2,"NA",SUM(O1494,S1494))</f>
        <v>0</v>
      </c>
      <c r="BM1516" s="92">
        <f>IF(COUNTIF(W1494,"NA")+COUNTIF(AA1494,"NA")=2,"NA",SUM(W1494,AA1494))</f>
        <v>0</v>
      </c>
      <c r="BN1516" s="92">
        <f>IF(COUNTIF(Y1494,"NA")+COUNTIF(AC1494,"NA")=2,"NA",SUM(Y1494,AC1494))</f>
        <v>0</v>
      </c>
    </row>
    <row r="1517" spans="1:67" ht="24.05" customHeight="1">
      <c r="A1517" s="187"/>
      <c r="B1517" s="141"/>
      <c r="C1517" s="369" t="s">
        <v>101</v>
      </c>
      <c r="D1517" s="369"/>
      <c r="E1517" s="370" t="s">
        <v>809</v>
      </c>
      <c r="F1517" s="370"/>
      <c r="G1517" s="370" t="s">
        <v>108</v>
      </c>
      <c r="H1517" s="370"/>
      <c r="I1517" s="439" t="s">
        <v>808</v>
      </c>
      <c r="J1517" s="439"/>
      <c r="K1517" s="439"/>
      <c r="L1517" s="439"/>
      <c r="M1517" s="439" t="s">
        <v>810</v>
      </c>
      <c r="N1517" s="439"/>
      <c r="O1517" s="439"/>
      <c r="P1517" s="439"/>
      <c r="Q1517" s="369" t="s">
        <v>101</v>
      </c>
      <c r="R1517" s="369"/>
      <c r="S1517" s="370" t="s">
        <v>809</v>
      </c>
      <c r="T1517" s="370"/>
      <c r="U1517" s="370" t="s">
        <v>108</v>
      </c>
      <c r="V1517" s="370"/>
      <c r="W1517" s="439" t="s">
        <v>808</v>
      </c>
      <c r="X1517" s="439"/>
      <c r="Y1517" s="439"/>
      <c r="Z1517" s="439"/>
      <c r="AA1517" s="439" t="s">
        <v>810</v>
      </c>
      <c r="AB1517" s="439"/>
      <c r="AC1517" s="439"/>
      <c r="AD1517" s="439"/>
      <c r="AG1517" s="91">
        <f>COUNTBLANK(C1519:AD1519)</f>
        <v>28</v>
      </c>
      <c r="AH1517" s="92">
        <v>28</v>
      </c>
      <c r="AI1517" s="92">
        <v>14</v>
      </c>
      <c r="BJ1517" s="93" t="s">
        <v>948</v>
      </c>
      <c r="BK1517" s="99">
        <f>COUNTIF(M1494,"NS")+COUNTIF(Q1494,"NS")</f>
        <v>0</v>
      </c>
      <c r="BL1517" s="99">
        <f>COUNTIF(O1494,"NS")+COUNTIF(S1494,"NS")</f>
        <v>0</v>
      </c>
      <c r="BM1517" s="99">
        <f>COUNTIF(W1494,"NS")+COUNTIF(AA1494,"NS")</f>
        <v>0</v>
      </c>
      <c r="BN1517" s="99">
        <f>COUNTIF(Y1494,"NS")+COUNTIF(AC1494,"NS")</f>
        <v>0</v>
      </c>
    </row>
    <row r="1518" spans="1:67" ht="47.95" customHeight="1">
      <c r="A1518" s="187"/>
      <c r="B1518" s="141"/>
      <c r="C1518" s="369"/>
      <c r="D1518" s="369"/>
      <c r="E1518" s="370"/>
      <c r="F1518" s="370"/>
      <c r="G1518" s="370"/>
      <c r="H1518" s="370"/>
      <c r="I1518" s="438" t="s">
        <v>106</v>
      </c>
      <c r="J1518" s="438"/>
      <c r="K1518" s="438" t="s">
        <v>108</v>
      </c>
      <c r="L1518" s="438"/>
      <c r="M1518" s="438" t="s">
        <v>106</v>
      </c>
      <c r="N1518" s="438"/>
      <c r="O1518" s="438" t="s">
        <v>108</v>
      </c>
      <c r="P1518" s="438"/>
      <c r="Q1518" s="369"/>
      <c r="R1518" s="369"/>
      <c r="S1518" s="370"/>
      <c r="T1518" s="370"/>
      <c r="U1518" s="370"/>
      <c r="V1518" s="370"/>
      <c r="W1518" s="438" t="s">
        <v>106</v>
      </c>
      <c r="X1518" s="438"/>
      <c r="Y1518" s="438" t="s">
        <v>108</v>
      </c>
      <c r="Z1518" s="438"/>
      <c r="AA1518" s="438" t="s">
        <v>106</v>
      </c>
      <c r="AB1518" s="438"/>
      <c r="AC1518" s="438" t="s">
        <v>108</v>
      </c>
      <c r="AD1518" s="438"/>
      <c r="AG1518" s="94" t="s">
        <v>941</v>
      </c>
      <c r="AH1518" s="95" t="s">
        <v>942</v>
      </c>
      <c r="AI1518" s="95" t="s">
        <v>943</v>
      </c>
      <c r="AJ1518" s="95" t="s">
        <v>944</v>
      </c>
      <c r="AL1518" s="94" t="s">
        <v>952</v>
      </c>
      <c r="AM1518" s="95" t="s">
        <v>942</v>
      </c>
      <c r="AN1518" s="95" t="s">
        <v>943</v>
      </c>
      <c r="AO1518" s="95" t="s">
        <v>944</v>
      </c>
      <c r="AP1518" s="94" t="s">
        <v>953</v>
      </c>
      <c r="AQ1518" s="95" t="s">
        <v>942</v>
      </c>
      <c r="AR1518" s="95" t="s">
        <v>943</v>
      </c>
      <c r="AS1518" s="95" t="s">
        <v>944</v>
      </c>
      <c r="AU1518" s="94" t="s">
        <v>941</v>
      </c>
      <c r="AV1518" s="95" t="s">
        <v>942</v>
      </c>
      <c r="AW1518" s="95" t="s">
        <v>943</v>
      </c>
      <c r="AX1518" s="95" t="s">
        <v>944</v>
      </c>
      <c r="AZ1518" s="94" t="s">
        <v>952</v>
      </c>
      <c r="BA1518" s="95" t="s">
        <v>942</v>
      </c>
      <c r="BB1518" s="95" t="s">
        <v>943</v>
      </c>
      <c r="BC1518" s="95" t="s">
        <v>944</v>
      </c>
      <c r="BD1518" s="94" t="s">
        <v>953</v>
      </c>
      <c r="BE1518" s="95" t="s">
        <v>942</v>
      </c>
      <c r="BF1518" s="95" t="s">
        <v>943</v>
      </c>
      <c r="BG1518" s="95" t="s">
        <v>944</v>
      </c>
      <c r="BJ1518" s="93" t="s">
        <v>944</v>
      </c>
      <c r="BK1518" s="118">
        <f>IF(AG1517=AH1517, 0, IF(OR(AND(BK1515 =0, BK1517 &gt;0), AND(BK1515 ="NS", BK1516&gt;0), AND(BK1515 ="NS", BK1516 =0, BK1517=0), AND(BK1515="NA", BK1516&lt;&gt;"NA"), AND(BK1515&lt;&gt;"NA", BK1516="NA")  ), 1, IF(OR(AND(BK1517&gt;=2, BK1516&lt;BK1515), AND(BK1515="NS", BK1516=0, BK1517&gt;0), BK1516&lt;=BK1515 ), 0, 1)))</f>
        <v>0</v>
      </c>
      <c r="BL1518" s="118">
        <f>IF(AG1517=AH1517, 0, IF(OR(AND(BL1515 =0, BL1517 &gt;0), AND(BL1515 ="NS", BL1516&gt;0), AND(BL1515 ="NS", BL1516 =0, BL1517=0), AND(BL1515="NA", BL1516&lt;&gt;"NA"), AND(BL1515&lt;&gt;"NA", BL1516="NA")  ), 1, IF(OR(AND(BL1517&gt;=2, BL1516&lt;BL1515), AND(BL1515="NS", BL1516=0, BL1517&gt;0), BL1516&lt;=BL1515 ), 0, 1)))</f>
        <v>0</v>
      </c>
      <c r="BM1518" s="118">
        <f>IF(AG1517=AH1517, 0, IF(OR(AND(BM1515 =0, BM1517 &gt;0), AND(BM1515 ="NS", BM1516&gt;0), AND(BM1515 ="NS", BM1516 =0, BM1517=0), AND(BM1515="NA", BM1516&lt;&gt;"NA"), AND(BM1515&lt;&gt;"NA", BM1516="NA")  ), 1, IF(OR(AND(BM1517&gt;=2, BM1516&lt;BM1515), AND(BM1515="NS", BM1516=0, BM1517&gt;0), BM1516&lt;=BM1515 ), 0, 1)))</f>
        <v>0</v>
      </c>
      <c r="BN1518" s="118">
        <f>IF(AG1517=AH1517, 0, IF(OR(AND(BN1515 =0, BN1517 &gt;0), AND(BN1515 ="NS", BN1516&gt;0), AND(BN1515 ="NS", BN1516 =0, BN1517=0), AND(BN1515="NA", BN1516&lt;&gt;"NA"), AND(BN1515&lt;&gt;"NA", BN1516="NA")  ), 1, IF(OR(AND(BN1517&gt;=2, BN1516&lt;BN1515), AND(BN1515="NS", BN1516=0, BN1517&gt;0), BN1516&lt;=BN1515 ), 0, 1)))</f>
        <v>0</v>
      </c>
      <c r="BO1518" s="225">
        <f>SUM(BK1518:BN1518)</f>
        <v>0</v>
      </c>
    </row>
    <row r="1519" spans="1:67" ht="15.05" customHeight="1">
      <c r="A1519" s="187"/>
      <c r="B1519" s="141"/>
      <c r="C1519" s="437"/>
      <c r="D1519" s="437"/>
      <c r="E1519" s="437"/>
      <c r="F1519" s="437"/>
      <c r="G1519" s="437"/>
      <c r="H1519" s="437"/>
      <c r="I1519" s="437"/>
      <c r="J1519" s="437"/>
      <c r="K1519" s="437"/>
      <c r="L1519" s="437"/>
      <c r="M1519" s="437"/>
      <c r="N1519" s="437"/>
      <c r="O1519" s="437"/>
      <c r="P1519" s="437"/>
      <c r="Q1519" s="437"/>
      <c r="R1519" s="437"/>
      <c r="S1519" s="437"/>
      <c r="T1519" s="437"/>
      <c r="U1519" s="437"/>
      <c r="V1519" s="437"/>
      <c r="W1519" s="437"/>
      <c r="X1519" s="437"/>
      <c r="Y1519" s="437"/>
      <c r="Z1519" s="437"/>
      <c r="AA1519" s="437"/>
      <c r="AB1519" s="437"/>
      <c r="AC1519" s="437"/>
      <c r="AD1519" s="437"/>
      <c r="AG1519" s="93">
        <f>C1519</f>
        <v>0</v>
      </c>
      <c r="AH1519" s="92">
        <f>IF(COUNTIF(E1519:H1519,"NA")=2,"NA",SUM(E1519:H1519))</f>
        <v>0</v>
      </c>
      <c r="AI1519" s="92">
        <f>COUNTIF(E1519:H1519, "NS")</f>
        <v>0</v>
      </c>
      <c r="AJ1519" s="92">
        <f>IF($AG$1517 = $AH$1517, 0, IF(OR(AND(AG1519 = 0, AI1519 &gt; 0), AND(AG1519 = "NS", AH1519 &gt; 0), AND(AG1519 = "NS", AI1519 = 0, AH1519 =0), AND(AG1519="NA", AH1519&lt;&gt;"NA")), 1, IF(OR(AND(AG1519 &gt; 0, AI1519 = 2), AND(AG1519 = "NS", AI1519 = 2), AND(AG1519 = "NS", AH1519 = 0, AI1519 &gt; 0), AG1519 = AH1519), 0, 1)))</f>
        <v>0</v>
      </c>
      <c r="AL1519" s="93">
        <f>E1519</f>
        <v>0</v>
      </c>
      <c r="AM1519" s="92">
        <f>IF(COUNTIF(I1519,"NA")+COUNTIF(M1519,"NA")=2,"NA",SUM(I1519,M1519))</f>
        <v>0</v>
      </c>
      <c r="AN1519" s="92">
        <f>COUNTIF(I1519, "NS")+COUNTIF(M1519, "NS")</f>
        <v>0</v>
      </c>
      <c r="AO1519" s="92">
        <f>IF($AG$1517 = $AH$1517, 0, IF(OR(AND(AL1519 = 0, AN1519 &gt; 0), AND(AL1519 = "NS", AM1519 &gt; 0), AND(AL1519 = "NS", AN1519 = 0, AM1519 =0), AND(AL1519="NA", AM1519&lt;&gt;"NA")), 1, IF(OR(AND(AL1519 &gt; 0, AN1519 = 2), AND(AL1519 = "NS", AN1519 = 2), AND(AL1519 = "NS", AM1519 = 0, AN1519 &gt; 0), AL1519 = AM1519), 0, 1)))</f>
        <v>0</v>
      </c>
      <c r="AP1519" s="93">
        <f>G1519</f>
        <v>0</v>
      </c>
      <c r="AQ1519" s="92">
        <f>IF(COUNTIF(K1519,"NA")+COUNTIF(O1519,"NA")=2,"NA",SUM(K1519,O1519))</f>
        <v>0</v>
      </c>
      <c r="AR1519" s="92">
        <f>COUNTIF(K1519, "NS")+COUNTIF(O1519, "NS")</f>
        <v>0</v>
      </c>
      <c r="AS1519" s="92">
        <f>IF($AG$1517 = $AH$1517, 0, IF(OR(AND(AP1519 = 0, AR1519 &gt; 0), AND(AP1519 = "NS", AQ1519 &gt; 0), AND(AP1519 = "NS", AR1519 = 0, AQ1519 =0), AND(AP1519="NA", AQ1519&lt;&gt;"NA")), 1, IF(OR(AND(AP1519 &gt; 0, AR1519 = 2), AND(AP1519 = "NS", AR1519 = 2), AND(AP1519 = "NS", AQ1519 = 0, AR1519 &gt; 0), AP1519 = AQ1519), 0, 1)))</f>
        <v>0</v>
      </c>
      <c r="AU1519" s="93">
        <f>Q1519</f>
        <v>0</v>
      </c>
      <c r="AV1519" s="92">
        <f>IF(COUNTIF(S1519:V1519,"NA")=2,"NA",SUM(S1519:V1519))</f>
        <v>0</v>
      </c>
      <c r="AW1519" s="92">
        <f>COUNTIF(S1519:V1519, "NS")</f>
        <v>0</v>
      </c>
      <c r="AX1519" s="92">
        <f>IF($AG$1517 = $AH$1517, 0, IF(OR(AND(AU1519 = 0, AW1519 &gt; 0), AND(AU1519 = "NS", AV1519 &gt; 0), AND(AU1519 = "NS", AW1519 = 0, AV1519 =0), AND(AU1519="NA", AV1519&lt;&gt;"NA")), 1, IF(OR(AND(AU1519 &gt; 0, AW1519 = 2), AND(AU1519 = "NS", AW1519 = 2), AND(AU1519 = "NS", AV1519 = 0, AW1519 &gt; 0), AU1519 = AV1519), 0, 1)))</f>
        <v>0</v>
      </c>
      <c r="AZ1519" s="93">
        <f>S1519</f>
        <v>0</v>
      </c>
      <c r="BA1519" s="92">
        <f>IF(COUNTIF(W1519,"NA")+COUNTIF(AA1519,"NA")=2,"NA",SUM(W1519,AA1519))</f>
        <v>0</v>
      </c>
      <c r="BB1519" s="92">
        <f>COUNTIF(W1519, "NS")+COUNTIF(AA1519, "NS")</f>
        <v>0</v>
      </c>
      <c r="BC1519" s="92">
        <f>IF($AG$1517 = $AH$1517, 0, IF(OR(AND(AZ1519 = 0, BB1519 &gt; 0), AND(AZ1519 = "NS", BA1519 &gt; 0), AND(AZ1519 = "NS", BB1519 = 0, BA1519 =0), AND(AZ1519="NA", BA1519&lt;&gt;"NA")), 1, IF(OR(AND(AZ1519 &gt; 0, BB1519 = 2), AND(AZ1519 = "NS", BB1519 = 2), AND(AZ1519 = "NS", BA1519 = 0, BB1519 &gt; 0), AZ1519 = BA1519), 0, 1)))</f>
        <v>0</v>
      </c>
      <c r="BD1519" s="93">
        <f>U1519</f>
        <v>0</v>
      </c>
      <c r="BE1519" s="92">
        <f>IF(COUNTIF(Y1519,"NA")+COUNTIF(AC1519,"NA")=2,"NA",SUM(Y1519,AC1519))</f>
        <v>0</v>
      </c>
      <c r="BF1519" s="92">
        <f>COUNTIF(Y1519, "NS")+COUNTIF(AC1519, "NS")</f>
        <v>0</v>
      </c>
      <c r="BG1519" s="92">
        <f>IF($AG$1517 = $AH$1517, 0, IF(OR(AND(BD1519 = 0, BF1519 &gt; 0), AND(BD1519 = "NS", BE1519 &gt; 0), AND(BD1519 = "NS", BF1519 = 0, BE1519 =0), AND(BD1519="NA", BE1519&lt;&gt;"NA")), 1, IF(OR(AND(BD1519 &gt; 0, BF1519 = 2), AND(BD1519 = "NS", BF1519 = 2), AND(BD1519 = "NS", BE1519 = 0, BF1519 &gt; 0), BD1519 = BE1519), 0, 1)))</f>
        <v>0</v>
      </c>
    </row>
    <row r="1520" spans="1:67" ht="15.05" customHeight="1">
      <c r="A1520" s="187"/>
      <c r="B1520" s="141"/>
      <c r="C1520" s="141"/>
      <c r="D1520" s="141"/>
      <c r="E1520" s="141"/>
      <c r="F1520" s="141"/>
      <c r="G1520" s="141"/>
      <c r="H1520" s="141"/>
      <c r="I1520" s="141"/>
      <c r="J1520" s="141"/>
      <c r="K1520" s="141"/>
      <c r="L1520" s="141"/>
      <c r="M1520" s="141"/>
      <c r="N1520" s="141"/>
      <c r="O1520" s="141"/>
      <c r="P1520" s="141"/>
      <c r="Q1520" s="141"/>
      <c r="R1520" s="141"/>
      <c r="S1520" s="141"/>
      <c r="T1520" s="141"/>
      <c r="U1520" s="141"/>
      <c r="V1520" s="141"/>
      <c r="W1520" s="141"/>
      <c r="X1520" s="141"/>
      <c r="Y1520" s="141"/>
      <c r="Z1520" s="141"/>
      <c r="AA1520" s="141"/>
      <c r="AB1520" s="141"/>
      <c r="AC1520" s="141"/>
      <c r="AD1520" s="141"/>
      <c r="AJ1520" s="94">
        <f>SUM(AJ1519,AS1519,AX1519,BG1519)</f>
        <v>0</v>
      </c>
    </row>
    <row r="1521" spans="1:50" ht="24.05" customHeight="1">
      <c r="A1521" s="187"/>
      <c r="B1521" s="141"/>
      <c r="C1521" s="422" t="s">
        <v>187</v>
      </c>
      <c r="D1521" s="422"/>
      <c r="E1521" s="422"/>
      <c r="F1521" s="422"/>
      <c r="G1521" s="422"/>
      <c r="H1521" s="422"/>
      <c r="I1521" s="422"/>
      <c r="J1521" s="422"/>
      <c r="K1521" s="422"/>
      <c r="L1521" s="422"/>
      <c r="M1521" s="422"/>
      <c r="N1521" s="422"/>
      <c r="O1521" s="422"/>
      <c r="P1521" s="422"/>
      <c r="Q1521" s="422"/>
      <c r="R1521" s="422"/>
      <c r="S1521" s="422"/>
      <c r="T1521" s="422"/>
      <c r="U1521" s="422"/>
      <c r="V1521" s="422"/>
      <c r="W1521" s="422"/>
      <c r="X1521" s="422"/>
      <c r="Y1521" s="422"/>
      <c r="Z1521" s="422"/>
      <c r="AA1521" s="422"/>
      <c r="AB1521" s="422"/>
      <c r="AC1521" s="422"/>
      <c r="AD1521" s="422"/>
    </row>
    <row r="1522" spans="1:50" ht="60.05" customHeight="1">
      <c r="A1522" s="187"/>
      <c r="B1522" s="141"/>
      <c r="C1522" s="368"/>
      <c r="D1522" s="368"/>
      <c r="E1522" s="368"/>
      <c r="F1522" s="368"/>
      <c r="G1522" s="368"/>
      <c r="H1522" s="368"/>
      <c r="I1522" s="368"/>
      <c r="J1522" s="368"/>
      <c r="K1522" s="368"/>
      <c r="L1522" s="368"/>
      <c r="M1522" s="368"/>
      <c r="N1522" s="368"/>
      <c r="O1522" s="368"/>
      <c r="P1522" s="368"/>
      <c r="Q1522" s="368"/>
      <c r="R1522" s="368"/>
      <c r="S1522" s="368"/>
      <c r="T1522" s="368"/>
      <c r="U1522" s="368"/>
      <c r="V1522" s="368"/>
      <c r="W1522" s="368"/>
      <c r="X1522" s="368"/>
      <c r="Y1522" s="368"/>
      <c r="Z1522" s="368"/>
      <c r="AA1522" s="368"/>
      <c r="AB1522" s="368"/>
      <c r="AC1522" s="368"/>
      <c r="AD1522" s="368"/>
    </row>
    <row r="1523" spans="1:50" ht="15.05" customHeight="1">
      <c r="A1523" s="187"/>
      <c r="B1523" s="141"/>
      <c r="C1523" s="141"/>
      <c r="D1523" s="141"/>
      <c r="E1523" s="141"/>
      <c r="F1523" s="141"/>
      <c r="G1523" s="141"/>
      <c r="H1523" s="141"/>
      <c r="I1523" s="141"/>
      <c r="J1523" s="141"/>
      <c r="K1523" s="141"/>
      <c r="L1523" s="141"/>
      <c r="M1523" s="141"/>
      <c r="N1523" s="141"/>
      <c r="O1523" s="141"/>
      <c r="P1523" s="141"/>
      <c r="Q1523" s="141"/>
      <c r="R1523" s="141"/>
      <c r="S1523" s="141"/>
      <c r="T1523" s="141"/>
      <c r="U1523" s="141"/>
      <c r="V1523" s="141"/>
      <c r="W1523" s="141"/>
      <c r="X1523" s="141"/>
      <c r="Y1523" s="141"/>
      <c r="Z1523" s="141"/>
      <c r="AA1523" s="141"/>
      <c r="AB1523" s="141"/>
      <c r="AC1523" s="141"/>
      <c r="AD1523" s="141"/>
    </row>
    <row r="1524" spans="1:50" ht="15.05" customHeight="1">
      <c r="A1524" s="187"/>
      <c r="B1524" s="366" t="str">
        <f>IF(AJ1520=0,"","Error: verificar sumas por fila.")</f>
        <v/>
      </c>
      <c r="C1524" s="366"/>
      <c r="D1524" s="366"/>
      <c r="E1524" s="366"/>
      <c r="F1524" s="366"/>
      <c r="G1524" s="366"/>
      <c r="H1524" s="366"/>
      <c r="I1524" s="366"/>
      <c r="J1524" s="366"/>
      <c r="K1524" s="366"/>
      <c r="L1524" s="366"/>
      <c r="M1524" s="366"/>
      <c r="N1524" s="366"/>
      <c r="O1524" s="366"/>
      <c r="P1524" s="366"/>
      <c r="Q1524" s="366"/>
      <c r="R1524" s="366"/>
      <c r="S1524" s="366"/>
      <c r="T1524" s="366"/>
      <c r="U1524" s="366"/>
      <c r="V1524" s="366"/>
      <c r="W1524" s="366"/>
      <c r="X1524" s="366"/>
      <c r="Y1524" s="366"/>
      <c r="Z1524" s="366"/>
      <c r="AA1524" s="366"/>
      <c r="AB1524" s="366"/>
      <c r="AC1524" s="366"/>
      <c r="AD1524" s="366"/>
    </row>
    <row r="1525" spans="1:50" ht="15.05" customHeight="1">
      <c r="A1525" s="187"/>
      <c r="B1525" s="366" t="str">
        <f>IF(BO1518=0,"","Error: verificar la consistencia con la pregunta 37.")</f>
        <v/>
      </c>
      <c r="C1525" s="366"/>
      <c r="D1525" s="366"/>
      <c r="E1525" s="366"/>
      <c r="F1525" s="366"/>
      <c r="G1525" s="366"/>
      <c r="H1525" s="366"/>
      <c r="I1525" s="366"/>
      <c r="J1525" s="366"/>
      <c r="K1525" s="366"/>
      <c r="L1525" s="366"/>
      <c r="M1525" s="366"/>
      <c r="N1525" s="366"/>
      <c r="O1525" s="366"/>
      <c r="P1525" s="366"/>
      <c r="Q1525" s="366"/>
      <c r="R1525" s="366"/>
      <c r="S1525" s="366"/>
      <c r="T1525" s="366"/>
      <c r="U1525" s="366"/>
      <c r="V1525" s="366"/>
      <c r="W1525" s="366"/>
      <c r="X1525" s="366"/>
      <c r="Y1525" s="366"/>
      <c r="Z1525" s="366"/>
      <c r="AA1525" s="366"/>
      <c r="AB1525" s="366"/>
      <c r="AC1525" s="366"/>
      <c r="AD1525" s="366"/>
    </row>
    <row r="1526" spans="1:50" ht="15.05" customHeight="1">
      <c r="A1526" s="187"/>
      <c r="B1526" s="367" t="str">
        <f>IF(OR(AG1517=AH1517,AG1517=AI1517),"","Error: debe completar toda la información requerida.")</f>
        <v/>
      </c>
      <c r="C1526" s="367"/>
      <c r="D1526" s="367"/>
      <c r="E1526" s="367"/>
      <c r="F1526" s="367"/>
      <c r="G1526" s="367"/>
      <c r="H1526" s="367"/>
      <c r="I1526" s="367"/>
      <c r="J1526" s="367"/>
      <c r="K1526" s="367"/>
      <c r="L1526" s="367"/>
      <c r="M1526" s="367"/>
      <c r="N1526" s="367"/>
      <c r="O1526" s="367"/>
      <c r="P1526" s="367"/>
      <c r="Q1526" s="367"/>
      <c r="R1526" s="367"/>
      <c r="S1526" s="367"/>
      <c r="T1526" s="367"/>
      <c r="U1526" s="367"/>
      <c r="V1526" s="367"/>
      <c r="W1526" s="367"/>
      <c r="X1526" s="367"/>
      <c r="Y1526" s="367"/>
      <c r="Z1526" s="367"/>
      <c r="AA1526" s="367"/>
      <c r="AB1526" s="367"/>
      <c r="AC1526" s="367"/>
      <c r="AD1526" s="367"/>
    </row>
    <row r="1527" spans="1:50" ht="15.05" customHeight="1">
      <c r="A1527" s="187"/>
      <c r="B1527" s="141"/>
      <c r="C1527" s="141"/>
      <c r="D1527" s="141"/>
      <c r="E1527" s="141"/>
      <c r="F1527" s="141"/>
      <c r="G1527" s="141"/>
      <c r="H1527" s="141"/>
      <c r="I1527" s="141"/>
      <c r="J1527" s="141"/>
      <c r="K1527" s="141"/>
      <c r="L1527" s="141"/>
      <c r="M1527" s="141"/>
      <c r="N1527" s="141"/>
      <c r="O1527" s="141"/>
      <c r="P1527" s="141"/>
      <c r="Q1527" s="141"/>
      <c r="R1527" s="141"/>
      <c r="S1527" s="141"/>
      <c r="T1527" s="141"/>
      <c r="U1527" s="141"/>
      <c r="V1527" s="141"/>
      <c r="W1527" s="141"/>
      <c r="X1527" s="141"/>
      <c r="Y1527" s="141"/>
      <c r="Z1527" s="141"/>
      <c r="AA1527" s="141"/>
      <c r="AB1527" s="141"/>
      <c r="AC1527" s="141"/>
      <c r="AD1527" s="141"/>
    </row>
    <row r="1528" spans="1:50" ht="15.05" customHeight="1">
      <c r="A1528" s="187"/>
      <c r="B1528" s="141"/>
      <c r="C1528" s="141"/>
      <c r="D1528" s="141"/>
      <c r="E1528" s="141"/>
      <c r="F1528" s="141"/>
      <c r="G1528" s="141"/>
      <c r="H1528" s="141"/>
      <c r="I1528" s="141"/>
      <c r="J1528" s="141"/>
      <c r="K1528" s="141"/>
      <c r="L1528" s="141"/>
      <c r="M1528" s="141"/>
      <c r="N1528" s="141"/>
      <c r="O1528" s="141"/>
      <c r="P1528" s="141"/>
      <c r="Q1528" s="141"/>
      <c r="R1528" s="141"/>
      <c r="S1528" s="141"/>
      <c r="T1528" s="141"/>
      <c r="U1528" s="141"/>
      <c r="V1528" s="141"/>
      <c r="W1528" s="141"/>
      <c r="X1528" s="141"/>
      <c r="Y1528" s="141"/>
      <c r="Z1528" s="141"/>
      <c r="AA1528" s="141"/>
      <c r="AB1528" s="141"/>
      <c r="AC1528" s="141"/>
      <c r="AD1528" s="141"/>
    </row>
    <row r="1529" spans="1:50" ht="24.05" customHeight="1">
      <c r="A1529" s="238" t="s">
        <v>849</v>
      </c>
      <c r="B1529" s="419" t="s">
        <v>879</v>
      </c>
      <c r="C1529" s="419"/>
      <c r="D1529" s="419"/>
      <c r="E1529" s="419"/>
      <c r="F1529" s="419"/>
      <c r="G1529" s="419"/>
      <c r="H1529" s="419"/>
      <c r="I1529" s="419"/>
      <c r="J1529" s="419"/>
      <c r="K1529" s="419"/>
      <c r="L1529" s="419"/>
      <c r="M1529" s="419"/>
      <c r="N1529" s="419"/>
      <c r="O1529" s="419"/>
      <c r="P1529" s="419"/>
      <c r="Q1529" s="419"/>
      <c r="R1529" s="419"/>
      <c r="S1529" s="419"/>
      <c r="T1529" s="419"/>
      <c r="U1529" s="419"/>
      <c r="V1529" s="419"/>
      <c r="W1529" s="419"/>
      <c r="X1529" s="419"/>
      <c r="Y1529" s="419"/>
      <c r="Z1529" s="419"/>
      <c r="AA1529" s="419"/>
      <c r="AB1529" s="419"/>
      <c r="AC1529" s="419"/>
      <c r="AD1529" s="419"/>
    </row>
    <row r="1530" spans="1:50" ht="24.05" customHeight="1">
      <c r="A1530" s="238"/>
      <c r="B1530" s="125"/>
      <c r="C1530" s="422" t="s">
        <v>742</v>
      </c>
      <c r="D1530" s="422"/>
      <c r="E1530" s="422"/>
      <c r="F1530" s="422"/>
      <c r="G1530" s="422"/>
      <c r="H1530" s="422"/>
      <c r="I1530" s="422"/>
      <c r="J1530" s="422"/>
      <c r="K1530" s="422"/>
      <c r="L1530" s="422"/>
      <c r="M1530" s="422"/>
      <c r="N1530" s="422"/>
      <c r="O1530" s="422"/>
      <c r="P1530" s="422"/>
      <c r="Q1530" s="422"/>
      <c r="R1530" s="422"/>
      <c r="S1530" s="422"/>
      <c r="T1530" s="422"/>
      <c r="U1530" s="422"/>
      <c r="V1530" s="422"/>
      <c r="W1530" s="422"/>
      <c r="X1530" s="422"/>
      <c r="Y1530" s="422"/>
      <c r="Z1530" s="422"/>
      <c r="AA1530" s="422"/>
      <c r="AB1530" s="422"/>
      <c r="AC1530" s="422"/>
      <c r="AD1530" s="422"/>
    </row>
    <row r="1531" spans="1:50" ht="36" customHeight="1">
      <c r="A1531" s="239"/>
      <c r="B1531" s="141"/>
      <c r="C1531" s="422" t="s">
        <v>880</v>
      </c>
      <c r="D1531" s="421"/>
      <c r="E1531" s="421"/>
      <c r="F1531" s="421"/>
      <c r="G1531" s="421"/>
      <c r="H1531" s="421"/>
      <c r="I1531" s="421"/>
      <c r="J1531" s="421"/>
      <c r="K1531" s="421"/>
      <c r="L1531" s="421"/>
      <c r="M1531" s="421"/>
      <c r="N1531" s="421"/>
      <c r="O1531" s="421"/>
      <c r="P1531" s="421"/>
      <c r="Q1531" s="421"/>
      <c r="R1531" s="421"/>
      <c r="S1531" s="421"/>
      <c r="T1531" s="421"/>
      <c r="U1531" s="421"/>
      <c r="V1531" s="421"/>
      <c r="W1531" s="421"/>
      <c r="X1531" s="421"/>
      <c r="Y1531" s="421"/>
      <c r="Z1531" s="421"/>
      <c r="AA1531" s="421"/>
      <c r="AB1531" s="421"/>
      <c r="AC1531" s="421"/>
      <c r="AD1531" s="421"/>
    </row>
    <row r="1532" spans="1:50" ht="36" customHeight="1">
      <c r="A1532" s="239"/>
      <c r="B1532" s="141"/>
      <c r="C1532" s="422" t="s">
        <v>881</v>
      </c>
      <c r="D1532" s="421"/>
      <c r="E1532" s="421"/>
      <c r="F1532" s="421"/>
      <c r="G1532" s="421"/>
      <c r="H1532" s="421"/>
      <c r="I1532" s="421"/>
      <c r="J1532" s="421"/>
      <c r="K1532" s="421"/>
      <c r="L1532" s="421"/>
      <c r="M1532" s="421"/>
      <c r="N1532" s="421"/>
      <c r="O1532" s="421"/>
      <c r="P1532" s="421"/>
      <c r="Q1532" s="421"/>
      <c r="R1532" s="421"/>
      <c r="S1532" s="421"/>
      <c r="T1532" s="421"/>
      <c r="U1532" s="421"/>
      <c r="V1532" s="421"/>
      <c r="W1532" s="421"/>
      <c r="X1532" s="421"/>
      <c r="Y1532" s="421"/>
      <c r="Z1532" s="421"/>
      <c r="AA1532" s="421"/>
      <c r="AB1532" s="421"/>
      <c r="AC1532" s="421"/>
      <c r="AD1532" s="421"/>
    </row>
    <row r="1533" spans="1:50" ht="15.05" customHeight="1">
      <c r="A1533" s="187"/>
      <c r="B1533" s="141"/>
      <c r="C1533" s="141"/>
      <c r="D1533" s="141"/>
      <c r="E1533" s="141"/>
      <c r="F1533" s="141"/>
      <c r="G1533" s="141"/>
      <c r="H1533" s="141"/>
      <c r="I1533" s="141"/>
      <c r="J1533" s="141"/>
      <c r="K1533" s="141"/>
      <c r="L1533" s="141"/>
      <c r="M1533" s="141"/>
      <c r="N1533" s="141"/>
      <c r="O1533" s="141"/>
      <c r="P1533" s="141"/>
      <c r="Q1533" s="141"/>
      <c r="R1533" s="141"/>
      <c r="S1533" s="141"/>
      <c r="T1533" s="141"/>
      <c r="U1533" s="141"/>
      <c r="V1533" s="141"/>
      <c r="W1533" s="141"/>
      <c r="X1533" s="141"/>
      <c r="Y1533" s="141"/>
      <c r="Z1533" s="141"/>
      <c r="AA1533" s="141"/>
      <c r="AB1533" s="141"/>
      <c r="AC1533" s="141"/>
      <c r="AD1533" s="141"/>
      <c r="AG1533" s="91" t="s">
        <v>936</v>
      </c>
      <c r="AH1533" s="92" t="s">
        <v>937</v>
      </c>
      <c r="AI1533" s="92" t="s">
        <v>938</v>
      </c>
    </row>
    <row r="1534" spans="1:50" ht="24.05" customHeight="1">
      <c r="A1534" s="187"/>
      <c r="B1534" s="141"/>
      <c r="C1534" s="393" t="s">
        <v>557</v>
      </c>
      <c r="D1534" s="393"/>
      <c r="E1534" s="393"/>
      <c r="F1534" s="393"/>
      <c r="G1534" s="393"/>
      <c r="H1534" s="393"/>
      <c r="I1534" s="393"/>
      <c r="J1534" s="393"/>
      <c r="K1534" s="393"/>
      <c r="L1534" s="393"/>
      <c r="M1534" s="393" t="s">
        <v>599</v>
      </c>
      <c r="N1534" s="393"/>
      <c r="O1534" s="393"/>
      <c r="P1534" s="393"/>
      <c r="Q1534" s="393"/>
      <c r="R1534" s="393"/>
      <c r="S1534" s="393"/>
      <c r="T1534" s="393"/>
      <c r="U1534" s="393"/>
      <c r="V1534" s="393" t="s">
        <v>598</v>
      </c>
      <c r="W1534" s="393"/>
      <c r="X1534" s="393"/>
      <c r="Y1534" s="393"/>
      <c r="Z1534" s="393"/>
      <c r="AA1534" s="393"/>
      <c r="AB1534" s="393"/>
      <c r="AC1534" s="393"/>
      <c r="AD1534" s="393"/>
      <c r="AG1534" s="91">
        <f>COUNTBLANK(M1536:AD1595)</f>
        <v>1080</v>
      </c>
      <c r="AH1534" s="92">
        <v>1080</v>
      </c>
      <c r="AI1534" s="92">
        <v>720</v>
      </c>
      <c r="AU1534" s="93" t="s">
        <v>952</v>
      </c>
      <c r="AV1534" s="93" t="s">
        <v>953</v>
      </c>
      <c r="AW1534" s="93" t="s">
        <v>952</v>
      </c>
      <c r="AX1534" s="93" t="s">
        <v>953</v>
      </c>
    </row>
    <row r="1535" spans="1:50" ht="15.05" customHeight="1">
      <c r="A1535" s="187"/>
      <c r="B1535" s="141"/>
      <c r="C1535" s="393"/>
      <c r="D1535" s="393"/>
      <c r="E1535" s="393"/>
      <c r="F1535" s="393"/>
      <c r="G1535" s="393"/>
      <c r="H1535" s="393"/>
      <c r="I1535" s="393"/>
      <c r="J1535" s="393"/>
      <c r="K1535" s="393"/>
      <c r="L1535" s="393"/>
      <c r="M1535" s="473" t="s">
        <v>101</v>
      </c>
      <c r="N1535" s="473"/>
      <c r="O1535" s="473"/>
      <c r="P1535" s="472" t="s">
        <v>106</v>
      </c>
      <c r="Q1535" s="472"/>
      <c r="R1535" s="472"/>
      <c r="S1535" s="472" t="s">
        <v>108</v>
      </c>
      <c r="T1535" s="472"/>
      <c r="U1535" s="472"/>
      <c r="V1535" s="409" t="s">
        <v>101</v>
      </c>
      <c r="W1535" s="409"/>
      <c r="X1535" s="409"/>
      <c r="Y1535" s="472" t="s">
        <v>106</v>
      </c>
      <c r="Z1535" s="472"/>
      <c r="AA1535" s="472"/>
      <c r="AB1535" s="472" t="s">
        <v>108</v>
      </c>
      <c r="AC1535" s="472"/>
      <c r="AD1535" s="472"/>
      <c r="AG1535" s="94" t="s">
        <v>941</v>
      </c>
      <c r="AH1535" s="95" t="s">
        <v>942</v>
      </c>
      <c r="AI1535" s="95" t="s">
        <v>943</v>
      </c>
      <c r="AJ1535" s="95" t="s">
        <v>944</v>
      </c>
      <c r="AL1535" s="94" t="s">
        <v>941</v>
      </c>
      <c r="AM1535" s="95" t="s">
        <v>942</v>
      </c>
      <c r="AN1535" s="95" t="s">
        <v>943</v>
      </c>
      <c r="AO1535" s="95" t="s">
        <v>944</v>
      </c>
      <c r="AQ1535" s="110" t="s">
        <v>951</v>
      </c>
      <c r="AT1535" s="117" t="s">
        <v>988</v>
      </c>
      <c r="AU1535" s="99">
        <f>G1460</f>
        <v>0</v>
      </c>
      <c r="AV1535" s="99">
        <f>G1462</f>
        <v>0</v>
      </c>
      <c r="AW1535" s="99">
        <f>G1466</f>
        <v>0</v>
      </c>
      <c r="AX1535" s="99">
        <f>G1468</f>
        <v>0</v>
      </c>
    </row>
    <row r="1536" spans="1:50" ht="15.05" customHeight="1">
      <c r="A1536" s="187"/>
      <c r="B1536" s="141"/>
      <c r="C1536" s="165" t="s">
        <v>105</v>
      </c>
      <c r="D1536" s="372" t="str">
        <f>IF(D64="","",D64)</f>
        <v/>
      </c>
      <c r="E1536" s="372"/>
      <c r="F1536" s="372"/>
      <c r="G1536" s="372"/>
      <c r="H1536" s="372"/>
      <c r="I1536" s="372"/>
      <c r="J1536" s="372"/>
      <c r="K1536" s="372"/>
      <c r="L1536" s="372"/>
      <c r="M1536" s="437"/>
      <c r="N1536" s="437"/>
      <c r="O1536" s="437"/>
      <c r="P1536" s="437"/>
      <c r="Q1536" s="437"/>
      <c r="R1536" s="437"/>
      <c r="S1536" s="437"/>
      <c r="T1536" s="437"/>
      <c r="U1536" s="437"/>
      <c r="V1536" s="437"/>
      <c r="W1536" s="437"/>
      <c r="X1536" s="437"/>
      <c r="Y1536" s="437"/>
      <c r="Z1536" s="437"/>
      <c r="AA1536" s="437"/>
      <c r="AB1536" s="437"/>
      <c r="AC1536" s="437"/>
      <c r="AD1536" s="437"/>
      <c r="AG1536" s="93">
        <f>M1536</f>
        <v>0</v>
      </c>
      <c r="AH1536" s="92">
        <f>IF(COUNTIF(P1536:U1536,"NA")=2,"NA",SUM(P1536:U1536))</f>
        <v>0</v>
      </c>
      <c r="AI1536" s="92">
        <f>COUNTIF(P1536:U1536, "NS")</f>
        <v>0</v>
      </c>
      <c r="AJ1536" s="92">
        <f>IF($AG$1534 = $AH$1534, 0, IF(OR(AND(AG1536 = 0, AI1536 &gt; 0), AND(AG1536 = "NS", AH1536 &gt; 0), AND(AG1536 = "NS", AI1536 = 0, AH1536 =0), AND(AG1536="NA", AH1536&lt;&gt;"NA")), 1, IF(OR(AND(AG1536 &gt; 0, AI1536 = 2), AND(AG1536 = "NS", AI1536 = 2), AND(AG1536 = "NS", AH1536 = 0, AI1536 &gt; 0), AG1536 = AH1536), 0, 1)))</f>
        <v>0</v>
      </c>
      <c r="AL1536" s="93">
        <f>V1536</f>
        <v>0</v>
      </c>
      <c r="AM1536" s="92">
        <f>IF(COUNTIF(Y1536:AD1536,"NA")=2,"NA",SUM(Y1536:AD1536))</f>
        <v>0</v>
      </c>
      <c r="AN1536" s="92">
        <f>COUNTIF(Y1536:AD1536, "NS")</f>
        <v>0</v>
      </c>
      <c r="AO1536" s="92">
        <f>IF($AG$1534 = $AH$1534, 0, IF(OR(AND(AL1536 = 0, AN1536 &gt; 0), AND(AL1536 = "NS", AM1536 &gt; 0), AND(AL1536 = "NS", AN1536 = 0, AM1536 =0), AND(AL1536="NA", AM1536&lt;&gt;"NA")), 1, IF(OR(AND(AL1536 &gt; 0, AN1536 = 2), AND(AL1536 = "NS", AN1536 = 2), AND(AL1536 = "NS", AM1536 = 0, AN1536 &gt; 0), AL1536 = AM1536), 0, 1)))</f>
        <v>0</v>
      </c>
      <c r="AQ1536" s="93">
        <f>IF($AG$1534=$AH$1534,0,IF(OR(AND(D1536&lt;&gt;"",COUNTA(M1536:AD1536)&lt;&gt;COUNTA($M$1535:$AD$1535)),AND(D1536="",COUNTA(M1536:AD1536)&gt;0)),1,0))</f>
        <v>0</v>
      </c>
      <c r="AT1536" s="93" t="s">
        <v>949</v>
      </c>
      <c r="AU1536" s="99">
        <f>IF(AND(COUNTA(P1536:R1595)&lt;&gt;0,COUNTIF(P1536:R1595,"NA")=COUNTA(P1536:R1595)),"NA",SUM(P1536:R1595))</f>
        <v>0</v>
      </c>
      <c r="AV1536" s="99">
        <f>IF(AND(COUNTA(S1536:U1595)&lt;&gt;0,COUNTIF(S1536:U1595,"NA")=COUNTA(S1536:U1595)),"NA",SUM(S1536:U1595))</f>
        <v>0</v>
      </c>
      <c r="AW1536" s="99">
        <f>IF(AND(COUNTA(Y1536:AA1595)&lt;&gt;0,COUNTIF(Y1536:AA1595,"NA")=COUNTA(Y1536:AA1595)),"NA",SUM(Y1536:AA1595))</f>
        <v>0</v>
      </c>
      <c r="AX1536" s="99">
        <f>IF(AND(COUNTA(AB1536:AD1595)&lt;&gt;0,COUNTIF(AB1536:AD1595,"NA")=COUNTA(AB1536:AD1595)),"NA",SUM(AB1536:AD1595))</f>
        <v>0</v>
      </c>
    </row>
    <row r="1537" spans="1:51" ht="15.05" customHeight="1">
      <c r="A1537" s="187"/>
      <c r="B1537" s="141"/>
      <c r="C1537" s="165" t="s">
        <v>107</v>
      </c>
      <c r="D1537" s="372" t="str">
        <f t="shared" ref="D1537:D1595" si="314">IF(D65="","",D65)</f>
        <v/>
      </c>
      <c r="E1537" s="372"/>
      <c r="F1537" s="372"/>
      <c r="G1537" s="372"/>
      <c r="H1537" s="372"/>
      <c r="I1537" s="372"/>
      <c r="J1537" s="372"/>
      <c r="K1537" s="372"/>
      <c r="L1537" s="372"/>
      <c r="M1537" s="437"/>
      <c r="N1537" s="437"/>
      <c r="O1537" s="437"/>
      <c r="P1537" s="437"/>
      <c r="Q1537" s="437"/>
      <c r="R1537" s="437"/>
      <c r="S1537" s="437"/>
      <c r="T1537" s="437"/>
      <c r="U1537" s="437"/>
      <c r="V1537" s="437"/>
      <c r="W1537" s="437"/>
      <c r="X1537" s="437"/>
      <c r="Y1537" s="437"/>
      <c r="Z1537" s="437"/>
      <c r="AA1537" s="437"/>
      <c r="AB1537" s="437"/>
      <c r="AC1537" s="437"/>
      <c r="AD1537" s="437"/>
      <c r="AG1537" s="93">
        <f t="shared" ref="AG1537:AG1595" si="315">M1537</f>
        <v>0</v>
      </c>
      <c r="AH1537" s="92">
        <f t="shared" ref="AH1537:AH1595" si="316">IF(COUNTIF(P1537:U1537,"NA")=2,"NA",SUM(P1537:U1537))</f>
        <v>0</v>
      </c>
      <c r="AI1537" s="92">
        <f t="shared" ref="AI1537:AI1595" si="317">COUNTIF(P1537:U1537, "NS")</f>
        <v>0</v>
      </c>
      <c r="AJ1537" s="92">
        <f t="shared" ref="AJ1537:AJ1595" si="318">IF($AG$1534 = $AH$1534, 0, IF(OR(AND(AG1537 = 0, AI1537 &gt; 0), AND(AG1537 = "NS", AH1537 &gt; 0), AND(AG1537 = "NS", AI1537 = 0, AH1537 =0), AND(AG1537="NA", AH1537&lt;&gt;"NA")), 1, IF(OR(AND(AG1537 &gt; 0, AI1537 = 2), AND(AG1537 = "NS", AI1537 = 2), AND(AG1537 = "NS", AH1537 = 0, AI1537 &gt; 0), AG1537 = AH1537), 0, 1)))</f>
        <v>0</v>
      </c>
      <c r="AL1537" s="93">
        <f t="shared" ref="AL1537:AL1595" si="319">V1537</f>
        <v>0</v>
      </c>
      <c r="AM1537" s="92">
        <f t="shared" ref="AM1537:AM1595" si="320">IF(COUNTIF(Y1537:AD1537,"NA")=2,"NA",SUM(Y1537:AD1537))</f>
        <v>0</v>
      </c>
      <c r="AN1537" s="92">
        <f t="shared" ref="AN1537:AN1595" si="321">COUNTIF(Y1537:AD1537, "NS")</f>
        <v>0</v>
      </c>
      <c r="AO1537" s="92">
        <f t="shared" ref="AO1537:AO1595" si="322">IF($AG$1534 = $AH$1534, 0, IF(OR(AND(AL1537 = 0, AN1537 &gt; 0), AND(AL1537 = "NS", AM1537 &gt; 0), AND(AL1537 = "NS", AN1537 = 0, AM1537 =0), AND(AL1537="NA", AM1537&lt;&gt;"NA")), 1, IF(OR(AND(AL1537 &gt; 0, AN1537 = 2), AND(AL1537 = "NS", AN1537 = 2), AND(AL1537 = "NS", AM1537 = 0, AN1537 &gt; 0), AL1537 = AM1537), 0, 1)))</f>
        <v>0</v>
      </c>
      <c r="AQ1537" s="93">
        <f t="shared" ref="AQ1537:AQ1595" si="323">IF($AG$1534=$AH$1534,0,IF(OR(AND(D1537&lt;&gt;"",COUNTA(M1537:AD1537)&lt;&gt;COUNTA($M$1535:$AD$1535)),AND(D1537="",COUNTA(M1537:AD1537)&gt;0)),1,0))</f>
        <v>0</v>
      </c>
      <c r="AT1537" s="93" t="s">
        <v>948</v>
      </c>
      <c r="AU1537" s="99">
        <f>COUNTIF(P1536:R1595,"NS")</f>
        <v>0</v>
      </c>
      <c r="AV1537" s="99">
        <f>COUNTIF(S1536:U1595,"NS")</f>
        <v>0</v>
      </c>
      <c r="AW1537" s="99">
        <f>COUNTIF(Y1536:AA1595,"NS")</f>
        <v>0</v>
      </c>
      <c r="AX1537" s="99">
        <f>COUNTIF(AB1536:AD1595,"NS")</f>
        <v>0</v>
      </c>
    </row>
    <row r="1538" spans="1:51" ht="15.05" customHeight="1">
      <c r="A1538" s="187"/>
      <c r="B1538" s="141"/>
      <c r="C1538" s="165" t="s">
        <v>115</v>
      </c>
      <c r="D1538" s="372" t="str">
        <f t="shared" si="314"/>
        <v/>
      </c>
      <c r="E1538" s="372"/>
      <c r="F1538" s="372"/>
      <c r="G1538" s="372"/>
      <c r="H1538" s="372"/>
      <c r="I1538" s="372"/>
      <c r="J1538" s="372"/>
      <c r="K1538" s="372"/>
      <c r="L1538" s="372"/>
      <c r="M1538" s="437"/>
      <c r="N1538" s="437"/>
      <c r="O1538" s="437"/>
      <c r="P1538" s="437"/>
      <c r="Q1538" s="437"/>
      <c r="R1538" s="437"/>
      <c r="S1538" s="437"/>
      <c r="T1538" s="437"/>
      <c r="U1538" s="437"/>
      <c r="V1538" s="437"/>
      <c r="W1538" s="437"/>
      <c r="X1538" s="437"/>
      <c r="Y1538" s="437"/>
      <c r="Z1538" s="437"/>
      <c r="AA1538" s="437"/>
      <c r="AB1538" s="437"/>
      <c r="AC1538" s="437"/>
      <c r="AD1538" s="437"/>
      <c r="AG1538" s="93">
        <f t="shared" si="315"/>
        <v>0</v>
      </c>
      <c r="AH1538" s="92">
        <f t="shared" si="316"/>
        <v>0</v>
      </c>
      <c r="AI1538" s="92">
        <f t="shared" si="317"/>
        <v>0</v>
      </c>
      <c r="AJ1538" s="92">
        <f t="shared" si="318"/>
        <v>0</v>
      </c>
      <c r="AL1538" s="93">
        <f t="shared" si="319"/>
        <v>0</v>
      </c>
      <c r="AM1538" s="92">
        <f t="shared" si="320"/>
        <v>0</v>
      </c>
      <c r="AN1538" s="92">
        <f t="shared" si="321"/>
        <v>0</v>
      </c>
      <c r="AO1538" s="92">
        <f t="shared" si="322"/>
        <v>0</v>
      </c>
      <c r="AQ1538" s="93">
        <f t="shared" si="323"/>
        <v>0</v>
      </c>
      <c r="AT1538" s="93" t="s">
        <v>944</v>
      </c>
      <c r="AU1538" s="118">
        <f>IF(AG1534=AH1534, 0, IF(OR(AND(AU1535 =0, AU1537 &gt;0), AND(AU1535 ="NS", AU1536&gt;0), AND(AU1535 ="NS", AU1536 =0, AU1537=0), AND(AU1535="NA", AU1536&lt;&gt;"NA"), AND(AU1535&lt;&gt;"NA", AU1536="NA")  ), 1, IF(OR(AND(AU1537&gt;=2, AU1536&lt;AU1535), AND(AU1535="NS", AU1536=0, AU1537&gt;0), AU1536&lt;=AU1535 ), 0, 1)))</f>
        <v>0</v>
      </c>
      <c r="AV1538" s="118">
        <f>IF(AG1534=AH1534, 0, IF(OR(AND(AV1535 =0, AV1537 &gt;0), AND(AV1535 ="NS", AV1536&gt;0), AND(AV1535 ="NS", AV1536 =0, AV1537=0), AND(AV1535="NA", AV1536&lt;&gt;"NA"), AND(AV1535&lt;&gt;"NA", AV1536="NA")  ), 1, IF(OR(AND(AV1537&gt;=2, AV1536&lt;AV1535), AND(AV1535="NS", AV1536=0, AV1537&gt;0), AV1536&lt;=AV1535 ), 0, 1)))</f>
        <v>0</v>
      </c>
      <c r="AW1538" s="118">
        <f>IF(AG1534=AH1534, 0, IF(OR(AND(AW1535 =0, AW1537 &gt;0), AND(AW1535 ="NS", AW1536&gt;0), AND(AW1535 ="NS", AW1536 =0, AW1537=0), AND(AW1535="NA", AW1536&lt;&gt;"NA"), AND(AW1535&lt;&gt;"NA", AW1536="NA")  ), 1, IF(OR(AND(AW1537&gt;=2, AW1536&lt;AW1535), AND(AW1535="NS", AW1536=0, AW1537&gt;0), AW1536&lt;=AW1535 ), 0, 1)))</f>
        <v>0</v>
      </c>
      <c r="AX1538" s="118">
        <f>IF(AG1534=AH1534, 0, IF(OR(AND(AX1535 =0, AX1537 &gt;0), AND(AX1535 ="NS", AX1536&gt;0), AND(AX1535 ="NS", AX1536 =0, AX1537=0), AND(AX1535="NA", AX1536&lt;&gt;"NA"), AND(AX1535&lt;&gt;"NA", AX1536="NA")  ), 1, IF(OR(AND(AX1537&gt;=2, AX1536&lt;AX1535), AND(AX1535="NS", AX1536=0, AX1537&gt;0), AX1536&lt;=AX1535 ), 0, 1)))</f>
        <v>0</v>
      </c>
      <c r="AY1538" s="225">
        <f>SUM(AU1538:AX1538)</f>
        <v>0</v>
      </c>
    </row>
    <row r="1539" spans="1:51" ht="15.05" customHeight="1">
      <c r="A1539" s="187"/>
      <c r="B1539" s="141"/>
      <c r="C1539" s="165" t="s">
        <v>117</v>
      </c>
      <c r="D1539" s="372" t="str">
        <f t="shared" si="314"/>
        <v/>
      </c>
      <c r="E1539" s="372"/>
      <c r="F1539" s="372"/>
      <c r="G1539" s="372"/>
      <c r="H1539" s="372"/>
      <c r="I1539" s="372"/>
      <c r="J1539" s="372"/>
      <c r="K1539" s="372"/>
      <c r="L1539" s="372"/>
      <c r="M1539" s="437"/>
      <c r="N1539" s="437"/>
      <c r="O1539" s="437"/>
      <c r="P1539" s="437"/>
      <c r="Q1539" s="437"/>
      <c r="R1539" s="437"/>
      <c r="S1539" s="437"/>
      <c r="T1539" s="437"/>
      <c r="U1539" s="437"/>
      <c r="V1539" s="437"/>
      <c r="W1539" s="437"/>
      <c r="X1539" s="437"/>
      <c r="Y1539" s="437"/>
      <c r="Z1539" s="437"/>
      <c r="AA1539" s="437"/>
      <c r="AB1539" s="437"/>
      <c r="AC1539" s="437"/>
      <c r="AD1539" s="437"/>
      <c r="AG1539" s="93">
        <f t="shared" si="315"/>
        <v>0</v>
      </c>
      <c r="AH1539" s="92">
        <f t="shared" si="316"/>
        <v>0</v>
      </c>
      <c r="AI1539" s="92">
        <f t="shared" si="317"/>
        <v>0</v>
      </c>
      <c r="AJ1539" s="92">
        <f t="shared" si="318"/>
        <v>0</v>
      </c>
      <c r="AL1539" s="93">
        <f t="shared" si="319"/>
        <v>0</v>
      </c>
      <c r="AM1539" s="92">
        <f t="shared" si="320"/>
        <v>0</v>
      </c>
      <c r="AN1539" s="92">
        <f t="shared" si="321"/>
        <v>0</v>
      </c>
      <c r="AO1539" s="92">
        <f t="shared" si="322"/>
        <v>0</v>
      </c>
      <c r="AQ1539" s="93">
        <f t="shared" si="323"/>
        <v>0</v>
      </c>
    </row>
    <row r="1540" spans="1:51" ht="15.05" customHeight="1">
      <c r="A1540" s="187"/>
      <c r="B1540" s="141"/>
      <c r="C1540" s="165" t="s">
        <v>119</v>
      </c>
      <c r="D1540" s="372" t="str">
        <f t="shared" si="314"/>
        <v/>
      </c>
      <c r="E1540" s="372"/>
      <c r="F1540" s="372"/>
      <c r="G1540" s="372"/>
      <c r="H1540" s="372"/>
      <c r="I1540" s="372"/>
      <c r="J1540" s="372"/>
      <c r="K1540" s="372"/>
      <c r="L1540" s="372"/>
      <c r="M1540" s="437"/>
      <c r="N1540" s="437"/>
      <c r="O1540" s="437"/>
      <c r="P1540" s="437"/>
      <c r="Q1540" s="437"/>
      <c r="R1540" s="437"/>
      <c r="S1540" s="437"/>
      <c r="T1540" s="437"/>
      <c r="U1540" s="437"/>
      <c r="V1540" s="437"/>
      <c r="W1540" s="437"/>
      <c r="X1540" s="437"/>
      <c r="Y1540" s="437"/>
      <c r="Z1540" s="437"/>
      <c r="AA1540" s="437"/>
      <c r="AB1540" s="437"/>
      <c r="AC1540" s="437"/>
      <c r="AD1540" s="437"/>
      <c r="AG1540" s="93">
        <f t="shared" si="315"/>
        <v>0</v>
      </c>
      <c r="AH1540" s="92">
        <f t="shared" si="316"/>
        <v>0</v>
      </c>
      <c r="AI1540" s="92">
        <f t="shared" si="317"/>
        <v>0</v>
      </c>
      <c r="AJ1540" s="92">
        <f t="shared" si="318"/>
        <v>0</v>
      </c>
      <c r="AL1540" s="93">
        <f t="shared" si="319"/>
        <v>0</v>
      </c>
      <c r="AM1540" s="92">
        <f t="shared" si="320"/>
        <v>0</v>
      </c>
      <c r="AN1540" s="92">
        <f t="shared" si="321"/>
        <v>0</v>
      </c>
      <c r="AO1540" s="92">
        <f t="shared" si="322"/>
        <v>0</v>
      </c>
      <c r="AQ1540" s="93">
        <f t="shared" si="323"/>
        <v>0</v>
      </c>
    </row>
    <row r="1541" spans="1:51" ht="15.05" customHeight="1">
      <c r="A1541" s="187"/>
      <c r="B1541" s="141"/>
      <c r="C1541" s="165" t="s">
        <v>127</v>
      </c>
      <c r="D1541" s="372" t="str">
        <f t="shared" si="314"/>
        <v/>
      </c>
      <c r="E1541" s="372"/>
      <c r="F1541" s="372"/>
      <c r="G1541" s="372"/>
      <c r="H1541" s="372"/>
      <c r="I1541" s="372"/>
      <c r="J1541" s="372"/>
      <c r="K1541" s="372"/>
      <c r="L1541" s="372"/>
      <c r="M1541" s="437"/>
      <c r="N1541" s="437"/>
      <c r="O1541" s="437"/>
      <c r="P1541" s="437"/>
      <c r="Q1541" s="437"/>
      <c r="R1541" s="437"/>
      <c r="S1541" s="437"/>
      <c r="T1541" s="437"/>
      <c r="U1541" s="437"/>
      <c r="V1541" s="437"/>
      <c r="W1541" s="437"/>
      <c r="X1541" s="437"/>
      <c r="Y1541" s="437"/>
      <c r="Z1541" s="437"/>
      <c r="AA1541" s="437"/>
      <c r="AB1541" s="437"/>
      <c r="AC1541" s="437"/>
      <c r="AD1541" s="437"/>
      <c r="AG1541" s="93">
        <f t="shared" si="315"/>
        <v>0</v>
      </c>
      <c r="AH1541" s="92">
        <f t="shared" si="316"/>
        <v>0</v>
      </c>
      <c r="AI1541" s="92">
        <f t="shared" si="317"/>
        <v>0</v>
      </c>
      <c r="AJ1541" s="92">
        <f t="shared" si="318"/>
        <v>0</v>
      </c>
      <c r="AL1541" s="93">
        <f t="shared" si="319"/>
        <v>0</v>
      </c>
      <c r="AM1541" s="92">
        <f t="shared" si="320"/>
        <v>0</v>
      </c>
      <c r="AN1541" s="92">
        <f t="shared" si="321"/>
        <v>0</v>
      </c>
      <c r="AO1541" s="92">
        <f t="shared" si="322"/>
        <v>0</v>
      </c>
      <c r="AQ1541" s="93">
        <f t="shared" si="323"/>
        <v>0</v>
      </c>
    </row>
    <row r="1542" spans="1:51" ht="15.05" customHeight="1">
      <c r="A1542" s="187"/>
      <c r="B1542" s="141"/>
      <c r="C1542" s="165" t="s">
        <v>129</v>
      </c>
      <c r="D1542" s="372" t="str">
        <f t="shared" si="314"/>
        <v/>
      </c>
      <c r="E1542" s="372"/>
      <c r="F1542" s="372"/>
      <c r="G1542" s="372"/>
      <c r="H1542" s="372"/>
      <c r="I1542" s="372"/>
      <c r="J1542" s="372"/>
      <c r="K1542" s="372"/>
      <c r="L1542" s="372"/>
      <c r="M1542" s="437"/>
      <c r="N1542" s="437"/>
      <c r="O1542" s="437"/>
      <c r="P1542" s="437"/>
      <c r="Q1542" s="437"/>
      <c r="R1542" s="437"/>
      <c r="S1542" s="437"/>
      <c r="T1542" s="437"/>
      <c r="U1542" s="437"/>
      <c r="V1542" s="437"/>
      <c r="W1542" s="437"/>
      <c r="X1542" s="437"/>
      <c r="Y1542" s="437"/>
      <c r="Z1542" s="437"/>
      <c r="AA1542" s="437"/>
      <c r="AB1542" s="437"/>
      <c r="AC1542" s="437"/>
      <c r="AD1542" s="437"/>
      <c r="AG1542" s="93">
        <f t="shared" si="315"/>
        <v>0</v>
      </c>
      <c r="AH1542" s="92">
        <f t="shared" si="316"/>
        <v>0</v>
      </c>
      <c r="AI1542" s="92">
        <f t="shared" si="317"/>
        <v>0</v>
      </c>
      <c r="AJ1542" s="92">
        <f t="shared" si="318"/>
        <v>0</v>
      </c>
      <c r="AL1542" s="93">
        <f t="shared" si="319"/>
        <v>0</v>
      </c>
      <c r="AM1542" s="92">
        <f t="shared" si="320"/>
        <v>0</v>
      </c>
      <c r="AN1542" s="92">
        <f t="shared" si="321"/>
        <v>0</v>
      </c>
      <c r="AO1542" s="92">
        <f t="shared" si="322"/>
        <v>0</v>
      </c>
      <c r="AQ1542" s="93">
        <f t="shared" si="323"/>
        <v>0</v>
      </c>
    </row>
    <row r="1543" spans="1:51" ht="15.05" customHeight="1">
      <c r="A1543" s="187"/>
      <c r="B1543" s="141"/>
      <c r="C1543" s="165" t="s">
        <v>131</v>
      </c>
      <c r="D1543" s="372" t="str">
        <f t="shared" si="314"/>
        <v/>
      </c>
      <c r="E1543" s="372"/>
      <c r="F1543" s="372"/>
      <c r="G1543" s="372"/>
      <c r="H1543" s="372"/>
      <c r="I1543" s="372"/>
      <c r="J1543" s="372"/>
      <c r="K1543" s="372"/>
      <c r="L1543" s="372"/>
      <c r="M1543" s="437"/>
      <c r="N1543" s="437"/>
      <c r="O1543" s="437"/>
      <c r="P1543" s="437"/>
      <c r="Q1543" s="437"/>
      <c r="R1543" s="437"/>
      <c r="S1543" s="437"/>
      <c r="T1543" s="437"/>
      <c r="U1543" s="437"/>
      <c r="V1543" s="437"/>
      <c r="W1543" s="437"/>
      <c r="X1543" s="437"/>
      <c r="Y1543" s="437"/>
      <c r="Z1543" s="437"/>
      <c r="AA1543" s="437"/>
      <c r="AB1543" s="437"/>
      <c r="AC1543" s="437"/>
      <c r="AD1543" s="437"/>
      <c r="AG1543" s="93">
        <f t="shared" si="315"/>
        <v>0</v>
      </c>
      <c r="AH1543" s="92">
        <f t="shared" si="316"/>
        <v>0</v>
      </c>
      <c r="AI1543" s="92">
        <f t="shared" si="317"/>
        <v>0</v>
      </c>
      <c r="AJ1543" s="92">
        <f t="shared" si="318"/>
        <v>0</v>
      </c>
      <c r="AL1543" s="93">
        <f t="shared" si="319"/>
        <v>0</v>
      </c>
      <c r="AM1543" s="92">
        <f t="shared" si="320"/>
        <v>0</v>
      </c>
      <c r="AN1543" s="92">
        <f t="shared" si="321"/>
        <v>0</v>
      </c>
      <c r="AO1543" s="92">
        <f t="shared" si="322"/>
        <v>0</v>
      </c>
      <c r="AQ1543" s="93">
        <f t="shared" si="323"/>
        <v>0</v>
      </c>
    </row>
    <row r="1544" spans="1:51" ht="15.05" customHeight="1">
      <c r="A1544" s="187"/>
      <c r="B1544" s="141"/>
      <c r="C1544" s="165" t="s">
        <v>133</v>
      </c>
      <c r="D1544" s="372" t="str">
        <f t="shared" si="314"/>
        <v/>
      </c>
      <c r="E1544" s="372"/>
      <c r="F1544" s="372"/>
      <c r="G1544" s="372"/>
      <c r="H1544" s="372"/>
      <c r="I1544" s="372"/>
      <c r="J1544" s="372"/>
      <c r="K1544" s="372"/>
      <c r="L1544" s="372"/>
      <c r="M1544" s="437"/>
      <c r="N1544" s="437"/>
      <c r="O1544" s="437"/>
      <c r="P1544" s="437"/>
      <c r="Q1544" s="437"/>
      <c r="R1544" s="437"/>
      <c r="S1544" s="437"/>
      <c r="T1544" s="437"/>
      <c r="U1544" s="437"/>
      <c r="V1544" s="437"/>
      <c r="W1544" s="437"/>
      <c r="X1544" s="437"/>
      <c r="Y1544" s="437"/>
      <c r="Z1544" s="437"/>
      <c r="AA1544" s="437"/>
      <c r="AB1544" s="437"/>
      <c r="AC1544" s="437"/>
      <c r="AD1544" s="437"/>
      <c r="AG1544" s="93">
        <f t="shared" si="315"/>
        <v>0</v>
      </c>
      <c r="AH1544" s="92">
        <f t="shared" si="316"/>
        <v>0</v>
      </c>
      <c r="AI1544" s="92">
        <f t="shared" si="317"/>
        <v>0</v>
      </c>
      <c r="AJ1544" s="92">
        <f t="shared" si="318"/>
        <v>0</v>
      </c>
      <c r="AL1544" s="93">
        <f t="shared" si="319"/>
        <v>0</v>
      </c>
      <c r="AM1544" s="92">
        <f t="shared" si="320"/>
        <v>0</v>
      </c>
      <c r="AN1544" s="92">
        <f t="shared" si="321"/>
        <v>0</v>
      </c>
      <c r="AO1544" s="92">
        <f t="shared" si="322"/>
        <v>0</v>
      </c>
      <c r="AQ1544" s="93">
        <f t="shared" si="323"/>
        <v>0</v>
      </c>
    </row>
    <row r="1545" spans="1:51" ht="15.05" customHeight="1">
      <c r="A1545" s="187"/>
      <c r="B1545" s="141"/>
      <c r="C1545" s="165" t="s">
        <v>156</v>
      </c>
      <c r="D1545" s="372" t="str">
        <f t="shared" si="314"/>
        <v/>
      </c>
      <c r="E1545" s="372"/>
      <c r="F1545" s="372"/>
      <c r="G1545" s="372"/>
      <c r="H1545" s="372"/>
      <c r="I1545" s="372"/>
      <c r="J1545" s="372"/>
      <c r="K1545" s="372"/>
      <c r="L1545" s="372"/>
      <c r="M1545" s="437"/>
      <c r="N1545" s="437"/>
      <c r="O1545" s="437"/>
      <c r="P1545" s="437"/>
      <c r="Q1545" s="437"/>
      <c r="R1545" s="437"/>
      <c r="S1545" s="437"/>
      <c r="T1545" s="437"/>
      <c r="U1545" s="437"/>
      <c r="V1545" s="437"/>
      <c r="W1545" s="437"/>
      <c r="X1545" s="437"/>
      <c r="Y1545" s="437"/>
      <c r="Z1545" s="437"/>
      <c r="AA1545" s="437"/>
      <c r="AB1545" s="437"/>
      <c r="AC1545" s="437"/>
      <c r="AD1545" s="437"/>
      <c r="AG1545" s="93">
        <f t="shared" si="315"/>
        <v>0</v>
      </c>
      <c r="AH1545" s="92">
        <f t="shared" si="316"/>
        <v>0</v>
      </c>
      <c r="AI1545" s="92">
        <f t="shared" si="317"/>
        <v>0</v>
      </c>
      <c r="AJ1545" s="92">
        <f t="shared" si="318"/>
        <v>0</v>
      </c>
      <c r="AL1545" s="93">
        <f t="shared" si="319"/>
        <v>0</v>
      </c>
      <c r="AM1545" s="92">
        <f t="shared" si="320"/>
        <v>0</v>
      </c>
      <c r="AN1545" s="92">
        <f t="shared" si="321"/>
        <v>0</v>
      </c>
      <c r="AO1545" s="92">
        <f t="shared" si="322"/>
        <v>0</v>
      </c>
      <c r="AQ1545" s="93">
        <f t="shared" si="323"/>
        <v>0</v>
      </c>
    </row>
    <row r="1546" spans="1:51" ht="15.05" customHeight="1">
      <c r="A1546" s="187"/>
      <c r="B1546" s="141"/>
      <c r="C1546" s="165" t="s">
        <v>158</v>
      </c>
      <c r="D1546" s="372" t="str">
        <f t="shared" si="314"/>
        <v/>
      </c>
      <c r="E1546" s="372"/>
      <c r="F1546" s="372"/>
      <c r="G1546" s="372"/>
      <c r="H1546" s="372"/>
      <c r="I1546" s="372"/>
      <c r="J1546" s="372"/>
      <c r="K1546" s="372"/>
      <c r="L1546" s="372"/>
      <c r="M1546" s="437"/>
      <c r="N1546" s="437"/>
      <c r="O1546" s="437"/>
      <c r="P1546" s="437"/>
      <c r="Q1546" s="437"/>
      <c r="R1546" s="437"/>
      <c r="S1546" s="437"/>
      <c r="T1546" s="437"/>
      <c r="U1546" s="437"/>
      <c r="V1546" s="437"/>
      <c r="W1546" s="437"/>
      <c r="X1546" s="437"/>
      <c r="Y1546" s="437"/>
      <c r="Z1546" s="437"/>
      <c r="AA1546" s="437"/>
      <c r="AB1546" s="437"/>
      <c r="AC1546" s="437"/>
      <c r="AD1546" s="437"/>
      <c r="AG1546" s="93">
        <f t="shared" si="315"/>
        <v>0</v>
      </c>
      <c r="AH1546" s="92">
        <f t="shared" si="316"/>
        <v>0</v>
      </c>
      <c r="AI1546" s="92">
        <f t="shared" si="317"/>
        <v>0</v>
      </c>
      <c r="AJ1546" s="92">
        <f t="shared" si="318"/>
        <v>0</v>
      </c>
      <c r="AL1546" s="93">
        <f t="shared" si="319"/>
        <v>0</v>
      </c>
      <c r="AM1546" s="92">
        <f t="shared" si="320"/>
        <v>0</v>
      </c>
      <c r="AN1546" s="92">
        <f t="shared" si="321"/>
        <v>0</v>
      </c>
      <c r="AO1546" s="92">
        <f t="shared" si="322"/>
        <v>0</v>
      </c>
      <c r="AQ1546" s="93">
        <f t="shared" si="323"/>
        <v>0</v>
      </c>
    </row>
    <row r="1547" spans="1:51" ht="15.05" customHeight="1">
      <c r="A1547" s="187"/>
      <c r="B1547" s="141"/>
      <c r="C1547" s="165" t="s">
        <v>160</v>
      </c>
      <c r="D1547" s="372" t="str">
        <f t="shared" si="314"/>
        <v/>
      </c>
      <c r="E1547" s="372"/>
      <c r="F1547" s="372"/>
      <c r="G1547" s="372"/>
      <c r="H1547" s="372"/>
      <c r="I1547" s="372"/>
      <c r="J1547" s="372"/>
      <c r="K1547" s="372"/>
      <c r="L1547" s="372"/>
      <c r="M1547" s="437"/>
      <c r="N1547" s="437"/>
      <c r="O1547" s="437"/>
      <c r="P1547" s="437"/>
      <c r="Q1547" s="437"/>
      <c r="R1547" s="437"/>
      <c r="S1547" s="437"/>
      <c r="T1547" s="437"/>
      <c r="U1547" s="437"/>
      <c r="V1547" s="437"/>
      <c r="W1547" s="437"/>
      <c r="X1547" s="437"/>
      <c r="Y1547" s="437"/>
      <c r="Z1547" s="437"/>
      <c r="AA1547" s="437"/>
      <c r="AB1547" s="437"/>
      <c r="AC1547" s="437"/>
      <c r="AD1547" s="437"/>
      <c r="AG1547" s="93">
        <f t="shared" si="315"/>
        <v>0</v>
      </c>
      <c r="AH1547" s="92">
        <f t="shared" si="316"/>
        <v>0</v>
      </c>
      <c r="AI1547" s="92">
        <f t="shared" si="317"/>
        <v>0</v>
      </c>
      <c r="AJ1547" s="92">
        <f t="shared" si="318"/>
        <v>0</v>
      </c>
      <c r="AL1547" s="93">
        <f t="shared" si="319"/>
        <v>0</v>
      </c>
      <c r="AM1547" s="92">
        <f t="shared" si="320"/>
        <v>0</v>
      </c>
      <c r="AN1547" s="92">
        <f t="shared" si="321"/>
        <v>0</v>
      </c>
      <c r="AO1547" s="92">
        <f t="shared" si="322"/>
        <v>0</v>
      </c>
      <c r="AQ1547" s="93">
        <f t="shared" si="323"/>
        <v>0</v>
      </c>
    </row>
    <row r="1548" spans="1:51" ht="15.05" customHeight="1">
      <c r="A1548" s="187"/>
      <c r="B1548" s="141"/>
      <c r="C1548" s="165" t="s">
        <v>162</v>
      </c>
      <c r="D1548" s="372" t="str">
        <f t="shared" si="314"/>
        <v/>
      </c>
      <c r="E1548" s="372"/>
      <c r="F1548" s="372"/>
      <c r="G1548" s="372"/>
      <c r="H1548" s="372"/>
      <c r="I1548" s="372"/>
      <c r="J1548" s="372"/>
      <c r="K1548" s="372"/>
      <c r="L1548" s="372"/>
      <c r="M1548" s="437"/>
      <c r="N1548" s="437"/>
      <c r="O1548" s="437"/>
      <c r="P1548" s="437"/>
      <c r="Q1548" s="437"/>
      <c r="R1548" s="437"/>
      <c r="S1548" s="437"/>
      <c r="T1548" s="437"/>
      <c r="U1548" s="437"/>
      <c r="V1548" s="437"/>
      <c r="W1548" s="437"/>
      <c r="X1548" s="437"/>
      <c r="Y1548" s="437"/>
      <c r="Z1548" s="437"/>
      <c r="AA1548" s="437"/>
      <c r="AB1548" s="437"/>
      <c r="AC1548" s="437"/>
      <c r="AD1548" s="437"/>
      <c r="AG1548" s="93">
        <f t="shared" si="315"/>
        <v>0</v>
      </c>
      <c r="AH1548" s="92">
        <f t="shared" si="316"/>
        <v>0</v>
      </c>
      <c r="AI1548" s="92">
        <f t="shared" si="317"/>
        <v>0</v>
      </c>
      <c r="AJ1548" s="92">
        <f t="shared" si="318"/>
        <v>0</v>
      </c>
      <c r="AL1548" s="93">
        <f t="shared" si="319"/>
        <v>0</v>
      </c>
      <c r="AM1548" s="92">
        <f t="shared" si="320"/>
        <v>0</v>
      </c>
      <c r="AN1548" s="92">
        <f t="shared" si="321"/>
        <v>0</v>
      </c>
      <c r="AO1548" s="92">
        <f t="shared" si="322"/>
        <v>0</v>
      </c>
      <c r="AQ1548" s="93">
        <f t="shared" si="323"/>
        <v>0</v>
      </c>
    </row>
    <row r="1549" spans="1:51" ht="15.05" customHeight="1">
      <c r="A1549" s="187"/>
      <c r="B1549" s="141"/>
      <c r="C1549" s="165" t="s">
        <v>164</v>
      </c>
      <c r="D1549" s="372" t="str">
        <f t="shared" si="314"/>
        <v/>
      </c>
      <c r="E1549" s="372"/>
      <c r="F1549" s="372"/>
      <c r="G1549" s="372"/>
      <c r="H1549" s="372"/>
      <c r="I1549" s="372"/>
      <c r="J1549" s="372"/>
      <c r="K1549" s="372"/>
      <c r="L1549" s="372"/>
      <c r="M1549" s="437"/>
      <c r="N1549" s="437"/>
      <c r="O1549" s="437"/>
      <c r="P1549" s="437"/>
      <c r="Q1549" s="437"/>
      <c r="R1549" s="437"/>
      <c r="S1549" s="437"/>
      <c r="T1549" s="437"/>
      <c r="U1549" s="437"/>
      <c r="V1549" s="437"/>
      <c r="W1549" s="437"/>
      <c r="X1549" s="437"/>
      <c r="Y1549" s="437"/>
      <c r="Z1549" s="437"/>
      <c r="AA1549" s="437"/>
      <c r="AB1549" s="437"/>
      <c r="AC1549" s="437"/>
      <c r="AD1549" s="437"/>
      <c r="AG1549" s="93">
        <f t="shared" si="315"/>
        <v>0</v>
      </c>
      <c r="AH1549" s="92">
        <f t="shared" si="316"/>
        <v>0</v>
      </c>
      <c r="AI1549" s="92">
        <f t="shared" si="317"/>
        <v>0</v>
      </c>
      <c r="AJ1549" s="92">
        <f t="shared" si="318"/>
        <v>0</v>
      </c>
      <c r="AL1549" s="93">
        <f t="shared" si="319"/>
        <v>0</v>
      </c>
      <c r="AM1549" s="92">
        <f t="shared" si="320"/>
        <v>0</v>
      </c>
      <c r="AN1549" s="92">
        <f t="shared" si="321"/>
        <v>0</v>
      </c>
      <c r="AO1549" s="92">
        <f t="shared" si="322"/>
        <v>0</v>
      </c>
      <c r="AQ1549" s="93">
        <f t="shared" si="323"/>
        <v>0</v>
      </c>
    </row>
    <row r="1550" spans="1:51" ht="15.05" customHeight="1">
      <c r="A1550" s="187"/>
      <c r="B1550" s="141"/>
      <c r="C1550" s="165" t="s">
        <v>166</v>
      </c>
      <c r="D1550" s="372" t="str">
        <f t="shared" si="314"/>
        <v/>
      </c>
      <c r="E1550" s="372"/>
      <c r="F1550" s="372"/>
      <c r="G1550" s="372"/>
      <c r="H1550" s="372"/>
      <c r="I1550" s="372"/>
      <c r="J1550" s="372"/>
      <c r="K1550" s="372"/>
      <c r="L1550" s="372"/>
      <c r="M1550" s="437"/>
      <c r="N1550" s="437"/>
      <c r="O1550" s="437"/>
      <c r="P1550" s="437"/>
      <c r="Q1550" s="437"/>
      <c r="R1550" s="437"/>
      <c r="S1550" s="437"/>
      <c r="T1550" s="437"/>
      <c r="U1550" s="437"/>
      <c r="V1550" s="437"/>
      <c r="W1550" s="437"/>
      <c r="X1550" s="437"/>
      <c r="Y1550" s="437"/>
      <c r="Z1550" s="437"/>
      <c r="AA1550" s="437"/>
      <c r="AB1550" s="437"/>
      <c r="AC1550" s="437"/>
      <c r="AD1550" s="437"/>
      <c r="AG1550" s="93">
        <f t="shared" si="315"/>
        <v>0</v>
      </c>
      <c r="AH1550" s="92">
        <f t="shared" si="316"/>
        <v>0</v>
      </c>
      <c r="AI1550" s="92">
        <f t="shared" si="317"/>
        <v>0</v>
      </c>
      <c r="AJ1550" s="92">
        <f t="shared" si="318"/>
        <v>0</v>
      </c>
      <c r="AL1550" s="93">
        <f t="shared" si="319"/>
        <v>0</v>
      </c>
      <c r="AM1550" s="92">
        <f t="shared" si="320"/>
        <v>0</v>
      </c>
      <c r="AN1550" s="92">
        <f t="shared" si="321"/>
        <v>0</v>
      </c>
      <c r="AO1550" s="92">
        <f t="shared" si="322"/>
        <v>0</v>
      </c>
      <c r="AQ1550" s="93">
        <f t="shared" si="323"/>
        <v>0</v>
      </c>
    </row>
    <row r="1551" spans="1:51" ht="15.05" customHeight="1">
      <c r="A1551" s="187"/>
      <c r="B1551" s="141"/>
      <c r="C1551" s="165" t="s">
        <v>168</v>
      </c>
      <c r="D1551" s="372" t="str">
        <f t="shared" si="314"/>
        <v/>
      </c>
      <c r="E1551" s="372"/>
      <c r="F1551" s="372"/>
      <c r="G1551" s="372"/>
      <c r="H1551" s="372"/>
      <c r="I1551" s="372"/>
      <c r="J1551" s="372"/>
      <c r="K1551" s="372"/>
      <c r="L1551" s="372"/>
      <c r="M1551" s="437"/>
      <c r="N1551" s="437"/>
      <c r="O1551" s="437"/>
      <c r="P1551" s="437"/>
      <c r="Q1551" s="437"/>
      <c r="R1551" s="437"/>
      <c r="S1551" s="437"/>
      <c r="T1551" s="437"/>
      <c r="U1551" s="437"/>
      <c r="V1551" s="437"/>
      <c r="W1551" s="437"/>
      <c r="X1551" s="437"/>
      <c r="Y1551" s="437"/>
      <c r="Z1551" s="437"/>
      <c r="AA1551" s="437"/>
      <c r="AB1551" s="437"/>
      <c r="AC1551" s="437"/>
      <c r="AD1551" s="437"/>
      <c r="AG1551" s="93">
        <f t="shared" si="315"/>
        <v>0</v>
      </c>
      <c r="AH1551" s="92">
        <f t="shared" si="316"/>
        <v>0</v>
      </c>
      <c r="AI1551" s="92">
        <f t="shared" si="317"/>
        <v>0</v>
      </c>
      <c r="AJ1551" s="92">
        <f t="shared" si="318"/>
        <v>0</v>
      </c>
      <c r="AL1551" s="93">
        <f t="shared" si="319"/>
        <v>0</v>
      </c>
      <c r="AM1551" s="92">
        <f t="shared" si="320"/>
        <v>0</v>
      </c>
      <c r="AN1551" s="92">
        <f t="shared" si="321"/>
        <v>0</v>
      </c>
      <c r="AO1551" s="92">
        <f t="shared" si="322"/>
        <v>0</v>
      </c>
      <c r="AQ1551" s="93">
        <f t="shared" si="323"/>
        <v>0</v>
      </c>
    </row>
    <row r="1552" spans="1:51" ht="15.05" customHeight="1">
      <c r="A1552" s="187"/>
      <c r="B1552" s="141"/>
      <c r="C1552" s="165" t="s">
        <v>492</v>
      </c>
      <c r="D1552" s="372" t="str">
        <f t="shared" si="314"/>
        <v/>
      </c>
      <c r="E1552" s="372"/>
      <c r="F1552" s="372"/>
      <c r="G1552" s="372"/>
      <c r="H1552" s="372"/>
      <c r="I1552" s="372"/>
      <c r="J1552" s="372"/>
      <c r="K1552" s="372"/>
      <c r="L1552" s="372"/>
      <c r="M1552" s="437"/>
      <c r="N1552" s="437"/>
      <c r="O1552" s="437"/>
      <c r="P1552" s="437"/>
      <c r="Q1552" s="437"/>
      <c r="R1552" s="437"/>
      <c r="S1552" s="437"/>
      <c r="T1552" s="437"/>
      <c r="U1552" s="437"/>
      <c r="V1552" s="437"/>
      <c r="W1552" s="437"/>
      <c r="X1552" s="437"/>
      <c r="Y1552" s="437"/>
      <c r="Z1552" s="437"/>
      <c r="AA1552" s="437"/>
      <c r="AB1552" s="437"/>
      <c r="AC1552" s="437"/>
      <c r="AD1552" s="437"/>
      <c r="AG1552" s="93">
        <f t="shared" si="315"/>
        <v>0</v>
      </c>
      <c r="AH1552" s="92">
        <f t="shared" si="316"/>
        <v>0</v>
      </c>
      <c r="AI1552" s="92">
        <f t="shared" si="317"/>
        <v>0</v>
      </c>
      <c r="AJ1552" s="92">
        <f t="shared" si="318"/>
        <v>0</v>
      </c>
      <c r="AL1552" s="93">
        <f t="shared" si="319"/>
        <v>0</v>
      </c>
      <c r="AM1552" s="92">
        <f t="shared" si="320"/>
        <v>0</v>
      </c>
      <c r="AN1552" s="92">
        <f t="shared" si="321"/>
        <v>0</v>
      </c>
      <c r="AO1552" s="92">
        <f t="shared" si="322"/>
        <v>0</v>
      </c>
      <c r="AQ1552" s="93">
        <f t="shared" si="323"/>
        <v>0</v>
      </c>
    </row>
    <row r="1553" spans="1:43" ht="15.05" customHeight="1">
      <c r="A1553" s="187"/>
      <c r="B1553" s="141"/>
      <c r="C1553" s="165" t="s">
        <v>494</v>
      </c>
      <c r="D1553" s="372" t="str">
        <f t="shared" si="314"/>
        <v/>
      </c>
      <c r="E1553" s="372"/>
      <c r="F1553" s="372"/>
      <c r="G1553" s="372"/>
      <c r="H1553" s="372"/>
      <c r="I1553" s="372"/>
      <c r="J1553" s="372"/>
      <c r="K1553" s="372"/>
      <c r="L1553" s="372"/>
      <c r="M1553" s="437"/>
      <c r="N1553" s="437"/>
      <c r="O1553" s="437"/>
      <c r="P1553" s="437"/>
      <c r="Q1553" s="437"/>
      <c r="R1553" s="437"/>
      <c r="S1553" s="437"/>
      <c r="T1553" s="437"/>
      <c r="U1553" s="437"/>
      <c r="V1553" s="437"/>
      <c r="W1553" s="437"/>
      <c r="X1553" s="437"/>
      <c r="Y1553" s="437"/>
      <c r="Z1553" s="437"/>
      <c r="AA1553" s="437"/>
      <c r="AB1553" s="437"/>
      <c r="AC1553" s="437"/>
      <c r="AD1553" s="437"/>
      <c r="AG1553" s="93">
        <f t="shared" si="315"/>
        <v>0</v>
      </c>
      <c r="AH1553" s="92">
        <f t="shared" si="316"/>
        <v>0</v>
      </c>
      <c r="AI1553" s="92">
        <f t="shared" si="317"/>
        <v>0</v>
      </c>
      <c r="AJ1553" s="92">
        <f t="shared" si="318"/>
        <v>0</v>
      </c>
      <c r="AL1553" s="93">
        <f t="shared" si="319"/>
        <v>0</v>
      </c>
      <c r="AM1553" s="92">
        <f t="shared" si="320"/>
        <v>0</v>
      </c>
      <c r="AN1553" s="92">
        <f t="shared" si="321"/>
        <v>0</v>
      </c>
      <c r="AO1553" s="92">
        <f t="shared" si="322"/>
        <v>0</v>
      </c>
      <c r="AQ1553" s="93">
        <f t="shared" si="323"/>
        <v>0</v>
      </c>
    </row>
    <row r="1554" spans="1:43" ht="15.05" customHeight="1">
      <c r="A1554" s="187"/>
      <c r="B1554" s="141"/>
      <c r="C1554" s="165" t="s">
        <v>496</v>
      </c>
      <c r="D1554" s="372" t="str">
        <f t="shared" si="314"/>
        <v/>
      </c>
      <c r="E1554" s="372"/>
      <c r="F1554" s="372"/>
      <c r="G1554" s="372"/>
      <c r="H1554" s="372"/>
      <c r="I1554" s="372"/>
      <c r="J1554" s="372"/>
      <c r="K1554" s="372"/>
      <c r="L1554" s="372"/>
      <c r="M1554" s="437"/>
      <c r="N1554" s="437"/>
      <c r="O1554" s="437"/>
      <c r="P1554" s="437"/>
      <c r="Q1554" s="437"/>
      <c r="R1554" s="437"/>
      <c r="S1554" s="437"/>
      <c r="T1554" s="437"/>
      <c r="U1554" s="437"/>
      <c r="V1554" s="437"/>
      <c r="W1554" s="437"/>
      <c r="X1554" s="437"/>
      <c r="Y1554" s="437"/>
      <c r="Z1554" s="437"/>
      <c r="AA1554" s="437"/>
      <c r="AB1554" s="437"/>
      <c r="AC1554" s="437"/>
      <c r="AD1554" s="437"/>
      <c r="AG1554" s="93">
        <f t="shared" si="315"/>
        <v>0</v>
      </c>
      <c r="AH1554" s="92">
        <f t="shared" si="316"/>
        <v>0</v>
      </c>
      <c r="AI1554" s="92">
        <f t="shared" si="317"/>
        <v>0</v>
      </c>
      <c r="AJ1554" s="92">
        <f t="shared" si="318"/>
        <v>0</v>
      </c>
      <c r="AL1554" s="93">
        <f t="shared" si="319"/>
        <v>0</v>
      </c>
      <c r="AM1554" s="92">
        <f t="shared" si="320"/>
        <v>0</v>
      </c>
      <c r="AN1554" s="92">
        <f t="shared" si="321"/>
        <v>0</v>
      </c>
      <c r="AO1554" s="92">
        <f t="shared" si="322"/>
        <v>0</v>
      </c>
      <c r="AQ1554" s="93">
        <f t="shared" si="323"/>
        <v>0</v>
      </c>
    </row>
    <row r="1555" spans="1:43" ht="15.05" customHeight="1">
      <c r="A1555" s="187"/>
      <c r="B1555" s="141"/>
      <c r="C1555" s="165" t="s">
        <v>498</v>
      </c>
      <c r="D1555" s="372" t="str">
        <f t="shared" si="314"/>
        <v/>
      </c>
      <c r="E1555" s="372"/>
      <c r="F1555" s="372"/>
      <c r="G1555" s="372"/>
      <c r="H1555" s="372"/>
      <c r="I1555" s="372"/>
      <c r="J1555" s="372"/>
      <c r="K1555" s="372"/>
      <c r="L1555" s="372"/>
      <c r="M1555" s="437"/>
      <c r="N1555" s="437"/>
      <c r="O1555" s="437"/>
      <c r="P1555" s="437"/>
      <c r="Q1555" s="437"/>
      <c r="R1555" s="437"/>
      <c r="S1555" s="437"/>
      <c r="T1555" s="437"/>
      <c r="U1555" s="437"/>
      <c r="V1555" s="437"/>
      <c r="W1555" s="437"/>
      <c r="X1555" s="437"/>
      <c r="Y1555" s="437"/>
      <c r="Z1555" s="437"/>
      <c r="AA1555" s="437"/>
      <c r="AB1555" s="437"/>
      <c r="AC1555" s="437"/>
      <c r="AD1555" s="437"/>
      <c r="AG1555" s="93">
        <f t="shared" si="315"/>
        <v>0</v>
      </c>
      <c r="AH1555" s="92">
        <f t="shared" si="316"/>
        <v>0</v>
      </c>
      <c r="AI1555" s="92">
        <f t="shared" si="317"/>
        <v>0</v>
      </c>
      <c r="AJ1555" s="92">
        <f t="shared" si="318"/>
        <v>0</v>
      </c>
      <c r="AL1555" s="93">
        <f t="shared" si="319"/>
        <v>0</v>
      </c>
      <c r="AM1555" s="92">
        <f t="shared" si="320"/>
        <v>0</v>
      </c>
      <c r="AN1555" s="92">
        <f t="shared" si="321"/>
        <v>0</v>
      </c>
      <c r="AO1555" s="92">
        <f t="shared" si="322"/>
        <v>0</v>
      </c>
      <c r="AQ1555" s="93">
        <f t="shared" si="323"/>
        <v>0</v>
      </c>
    </row>
    <row r="1556" spans="1:43" ht="15.05" customHeight="1">
      <c r="A1556" s="187"/>
      <c r="B1556" s="141"/>
      <c r="C1556" s="165" t="s">
        <v>500</v>
      </c>
      <c r="D1556" s="372" t="str">
        <f t="shared" si="314"/>
        <v/>
      </c>
      <c r="E1556" s="372"/>
      <c r="F1556" s="372"/>
      <c r="G1556" s="372"/>
      <c r="H1556" s="372"/>
      <c r="I1556" s="372"/>
      <c r="J1556" s="372"/>
      <c r="K1556" s="372"/>
      <c r="L1556" s="372"/>
      <c r="M1556" s="437"/>
      <c r="N1556" s="437"/>
      <c r="O1556" s="437"/>
      <c r="P1556" s="437"/>
      <c r="Q1556" s="437"/>
      <c r="R1556" s="437"/>
      <c r="S1556" s="437"/>
      <c r="T1556" s="437"/>
      <c r="U1556" s="437"/>
      <c r="V1556" s="437"/>
      <c r="W1556" s="437"/>
      <c r="X1556" s="437"/>
      <c r="Y1556" s="437"/>
      <c r="Z1556" s="437"/>
      <c r="AA1556" s="437"/>
      <c r="AB1556" s="437"/>
      <c r="AC1556" s="437"/>
      <c r="AD1556" s="437"/>
      <c r="AG1556" s="93">
        <f t="shared" si="315"/>
        <v>0</v>
      </c>
      <c r="AH1556" s="92">
        <f t="shared" si="316"/>
        <v>0</v>
      </c>
      <c r="AI1556" s="92">
        <f t="shared" si="317"/>
        <v>0</v>
      </c>
      <c r="AJ1556" s="92">
        <f t="shared" si="318"/>
        <v>0</v>
      </c>
      <c r="AL1556" s="93">
        <f t="shared" si="319"/>
        <v>0</v>
      </c>
      <c r="AM1556" s="92">
        <f t="shared" si="320"/>
        <v>0</v>
      </c>
      <c r="AN1556" s="92">
        <f t="shared" si="321"/>
        <v>0</v>
      </c>
      <c r="AO1556" s="92">
        <f t="shared" si="322"/>
        <v>0</v>
      </c>
      <c r="AQ1556" s="93">
        <f t="shared" si="323"/>
        <v>0</v>
      </c>
    </row>
    <row r="1557" spans="1:43" ht="15.05" customHeight="1">
      <c r="A1557" s="187"/>
      <c r="B1557" s="141"/>
      <c r="C1557" s="165" t="s">
        <v>502</v>
      </c>
      <c r="D1557" s="372" t="str">
        <f t="shared" si="314"/>
        <v/>
      </c>
      <c r="E1557" s="372"/>
      <c r="F1557" s="372"/>
      <c r="G1557" s="372"/>
      <c r="H1557" s="372"/>
      <c r="I1557" s="372"/>
      <c r="J1557" s="372"/>
      <c r="K1557" s="372"/>
      <c r="L1557" s="372"/>
      <c r="M1557" s="437"/>
      <c r="N1557" s="437"/>
      <c r="O1557" s="437"/>
      <c r="P1557" s="437"/>
      <c r="Q1557" s="437"/>
      <c r="R1557" s="437"/>
      <c r="S1557" s="437"/>
      <c r="T1557" s="437"/>
      <c r="U1557" s="437"/>
      <c r="V1557" s="437"/>
      <c r="W1557" s="437"/>
      <c r="X1557" s="437"/>
      <c r="Y1557" s="437"/>
      <c r="Z1557" s="437"/>
      <c r="AA1557" s="437"/>
      <c r="AB1557" s="437"/>
      <c r="AC1557" s="437"/>
      <c r="AD1557" s="437"/>
      <c r="AG1557" s="93">
        <f t="shared" si="315"/>
        <v>0</v>
      </c>
      <c r="AH1557" s="92">
        <f t="shared" si="316"/>
        <v>0</v>
      </c>
      <c r="AI1557" s="92">
        <f t="shared" si="317"/>
        <v>0</v>
      </c>
      <c r="AJ1557" s="92">
        <f t="shared" si="318"/>
        <v>0</v>
      </c>
      <c r="AL1557" s="93">
        <f t="shared" si="319"/>
        <v>0</v>
      </c>
      <c r="AM1557" s="92">
        <f t="shared" si="320"/>
        <v>0</v>
      </c>
      <c r="AN1557" s="92">
        <f t="shared" si="321"/>
        <v>0</v>
      </c>
      <c r="AO1557" s="92">
        <f t="shared" si="322"/>
        <v>0</v>
      </c>
      <c r="AQ1557" s="93">
        <f t="shared" si="323"/>
        <v>0</v>
      </c>
    </row>
    <row r="1558" spans="1:43" ht="15.05" customHeight="1">
      <c r="A1558" s="187"/>
      <c r="B1558" s="141"/>
      <c r="C1558" s="165" t="s">
        <v>504</v>
      </c>
      <c r="D1558" s="372" t="str">
        <f t="shared" si="314"/>
        <v/>
      </c>
      <c r="E1558" s="372"/>
      <c r="F1558" s="372"/>
      <c r="G1558" s="372"/>
      <c r="H1558" s="372"/>
      <c r="I1558" s="372"/>
      <c r="J1558" s="372"/>
      <c r="K1558" s="372"/>
      <c r="L1558" s="372"/>
      <c r="M1558" s="437"/>
      <c r="N1558" s="437"/>
      <c r="O1558" s="437"/>
      <c r="P1558" s="437"/>
      <c r="Q1558" s="437"/>
      <c r="R1558" s="437"/>
      <c r="S1558" s="437"/>
      <c r="T1558" s="437"/>
      <c r="U1558" s="437"/>
      <c r="V1558" s="437"/>
      <c r="W1558" s="437"/>
      <c r="X1558" s="437"/>
      <c r="Y1558" s="437"/>
      <c r="Z1558" s="437"/>
      <c r="AA1558" s="437"/>
      <c r="AB1558" s="437"/>
      <c r="AC1558" s="437"/>
      <c r="AD1558" s="437"/>
      <c r="AG1558" s="93">
        <f t="shared" si="315"/>
        <v>0</v>
      </c>
      <c r="AH1558" s="92">
        <f t="shared" si="316"/>
        <v>0</v>
      </c>
      <c r="AI1558" s="92">
        <f t="shared" si="317"/>
        <v>0</v>
      </c>
      <c r="AJ1558" s="92">
        <f t="shared" si="318"/>
        <v>0</v>
      </c>
      <c r="AL1558" s="93">
        <f t="shared" si="319"/>
        <v>0</v>
      </c>
      <c r="AM1558" s="92">
        <f t="shared" si="320"/>
        <v>0</v>
      </c>
      <c r="AN1558" s="92">
        <f t="shared" si="321"/>
        <v>0</v>
      </c>
      <c r="AO1558" s="92">
        <f t="shared" si="322"/>
        <v>0</v>
      </c>
      <c r="AQ1558" s="93">
        <f t="shared" si="323"/>
        <v>0</v>
      </c>
    </row>
    <row r="1559" spans="1:43" ht="15.05" customHeight="1">
      <c r="A1559" s="187"/>
      <c r="B1559" s="141"/>
      <c r="C1559" s="165" t="s">
        <v>506</v>
      </c>
      <c r="D1559" s="372" t="str">
        <f t="shared" si="314"/>
        <v/>
      </c>
      <c r="E1559" s="372"/>
      <c r="F1559" s="372"/>
      <c r="G1559" s="372"/>
      <c r="H1559" s="372"/>
      <c r="I1559" s="372"/>
      <c r="J1559" s="372"/>
      <c r="K1559" s="372"/>
      <c r="L1559" s="372"/>
      <c r="M1559" s="437"/>
      <c r="N1559" s="437"/>
      <c r="O1559" s="437"/>
      <c r="P1559" s="437"/>
      <c r="Q1559" s="437"/>
      <c r="R1559" s="437"/>
      <c r="S1559" s="437"/>
      <c r="T1559" s="437"/>
      <c r="U1559" s="437"/>
      <c r="V1559" s="437"/>
      <c r="W1559" s="437"/>
      <c r="X1559" s="437"/>
      <c r="Y1559" s="437"/>
      <c r="Z1559" s="437"/>
      <c r="AA1559" s="437"/>
      <c r="AB1559" s="437"/>
      <c r="AC1559" s="437"/>
      <c r="AD1559" s="437"/>
      <c r="AG1559" s="93">
        <f t="shared" si="315"/>
        <v>0</v>
      </c>
      <c r="AH1559" s="92">
        <f t="shared" si="316"/>
        <v>0</v>
      </c>
      <c r="AI1559" s="92">
        <f t="shared" si="317"/>
        <v>0</v>
      </c>
      <c r="AJ1559" s="92">
        <f t="shared" si="318"/>
        <v>0</v>
      </c>
      <c r="AL1559" s="93">
        <f t="shared" si="319"/>
        <v>0</v>
      </c>
      <c r="AM1559" s="92">
        <f t="shared" si="320"/>
        <v>0</v>
      </c>
      <c r="AN1559" s="92">
        <f t="shared" si="321"/>
        <v>0</v>
      </c>
      <c r="AO1559" s="92">
        <f t="shared" si="322"/>
        <v>0</v>
      </c>
      <c r="AQ1559" s="93">
        <f t="shared" si="323"/>
        <v>0</v>
      </c>
    </row>
    <row r="1560" spans="1:43" ht="15.05" customHeight="1">
      <c r="A1560" s="187"/>
      <c r="B1560" s="141"/>
      <c r="C1560" s="165" t="s">
        <v>507</v>
      </c>
      <c r="D1560" s="372" t="str">
        <f t="shared" si="314"/>
        <v/>
      </c>
      <c r="E1560" s="372"/>
      <c r="F1560" s="372"/>
      <c r="G1560" s="372"/>
      <c r="H1560" s="372"/>
      <c r="I1560" s="372"/>
      <c r="J1560" s="372"/>
      <c r="K1560" s="372"/>
      <c r="L1560" s="372"/>
      <c r="M1560" s="437"/>
      <c r="N1560" s="437"/>
      <c r="O1560" s="437"/>
      <c r="P1560" s="437"/>
      <c r="Q1560" s="437"/>
      <c r="R1560" s="437"/>
      <c r="S1560" s="437"/>
      <c r="T1560" s="437"/>
      <c r="U1560" s="437"/>
      <c r="V1560" s="437"/>
      <c r="W1560" s="437"/>
      <c r="X1560" s="437"/>
      <c r="Y1560" s="437"/>
      <c r="Z1560" s="437"/>
      <c r="AA1560" s="437"/>
      <c r="AB1560" s="437"/>
      <c r="AC1560" s="437"/>
      <c r="AD1560" s="437"/>
      <c r="AG1560" s="93">
        <f t="shared" si="315"/>
        <v>0</v>
      </c>
      <c r="AH1560" s="92">
        <f t="shared" si="316"/>
        <v>0</v>
      </c>
      <c r="AI1560" s="92">
        <f t="shared" si="317"/>
        <v>0</v>
      </c>
      <c r="AJ1560" s="92">
        <f t="shared" si="318"/>
        <v>0</v>
      </c>
      <c r="AL1560" s="93">
        <f t="shared" si="319"/>
        <v>0</v>
      </c>
      <c r="AM1560" s="92">
        <f t="shared" si="320"/>
        <v>0</v>
      </c>
      <c r="AN1560" s="92">
        <f t="shared" si="321"/>
        <v>0</v>
      </c>
      <c r="AO1560" s="92">
        <f t="shared" si="322"/>
        <v>0</v>
      </c>
      <c r="AQ1560" s="93">
        <f t="shared" si="323"/>
        <v>0</v>
      </c>
    </row>
    <row r="1561" spans="1:43" ht="15.05" customHeight="1">
      <c r="A1561" s="187"/>
      <c r="B1561" s="141"/>
      <c r="C1561" s="165" t="s">
        <v>522</v>
      </c>
      <c r="D1561" s="372" t="str">
        <f t="shared" si="314"/>
        <v/>
      </c>
      <c r="E1561" s="372"/>
      <c r="F1561" s="372"/>
      <c r="G1561" s="372"/>
      <c r="H1561" s="372"/>
      <c r="I1561" s="372"/>
      <c r="J1561" s="372"/>
      <c r="K1561" s="372"/>
      <c r="L1561" s="372"/>
      <c r="M1561" s="437"/>
      <c r="N1561" s="437"/>
      <c r="O1561" s="437"/>
      <c r="P1561" s="437"/>
      <c r="Q1561" s="437"/>
      <c r="R1561" s="437"/>
      <c r="S1561" s="437"/>
      <c r="T1561" s="437"/>
      <c r="U1561" s="437"/>
      <c r="V1561" s="437"/>
      <c r="W1561" s="437"/>
      <c r="X1561" s="437"/>
      <c r="Y1561" s="437"/>
      <c r="Z1561" s="437"/>
      <c r="AA1561" s="437"/>
      <c r="AB1561" s="437"/>
      <c r="AC1561" s="437"/>
      <c r="AD1561" s="437"/>
      <c r="AG1561" s="93">
        <f t="shared" si="315"/>
        <v>0</v>
      </c>
      <c r="AH1561" s="92">
        <f t="shared" si="316"/>
        <v>0</v>
      </c>
      <c r="AI1561" s="92">
        <f t="shared" si="317"/>
        <v>0</v>
      </c>
      <c r="AJ1561" s="92">
        <f t="shared" si="318"/>
        <v>0</v>
      </c>
      <c r="AL1561" s="93">
        <f t="shared" si="319"/>
        <v>0</v>
      </c>
      <c r="AM1561" s="92">
        <f t="shared" si="320"/>
        <v>0</v>
      </c>
      <c r="AN1561" s="92">
        <f t="shared" si="321"/>
        <v>0</v>
      </c>
      <c r="AO1561" s="92">
        <f t="shared" si="322"/>
        <v>0</v>
      </c>
      <c r="AQ1561" s="93">
        <f t="shared" si="323"/>
        <v>0</v>
      </c>
    </row>
    <row r="1562" spans="1:43" ht="15.05" customHeight="1">
      <c r="A1562" s="187"/>
      <c r="B1562" s="141"/>
      <c r="C1562" s="165" t="s">
        <v>523</v>
      </c>
      <c r="D1562" s="372" t="str">
        <f t="shared" si="314"/>
        <v/>
      </c>
      <c r="E1562" s="372"/>
      <c r="F1562" s="372"/>
      <c r="G1562" s="372"/>
      <c r="H1562" s="372"/>
      <c r="I1562" s="372"/>
      <c r="J1562" s="372"/>
      <c r="K1562" s="372"/>
      <c r="L1562" s="372"/>
      <c r="M1562" s="437"/>
      <c r="N1562" s="437"/>
      <c r="O1562" s="437"/>
      <c r="P1562" s="437"/>
      <c r="Q1562" s="437"/>
      <c r="R1562" s="437"/>
      <c r="S1562" s="437"/>
      <c r="T1562" s="437"/>
      <c r="U1562" s="437"/>
      <c r="V1562" s="437"/>
      <c r="W1562" s="437"/>
      <c r="X1562" s="437"/>
      <c r="Y1562" s="437"/>
      <c r="Z1562" s="437"/>
      <c r="AA1562" s="437"/>
      <c r="AB1562" s="437"/>
      <c r="AC1562" s="437"/>
      <c r="AD1562" s="437"/>
      <c r="AG1562" s="93">
        <f t="shared" si="315"/>
        <v>0</v>
      </c>
      <c r="AH1562" s="92">
        <f t="shared" si="316"/>
        <v>0</v>
      </c>
      <c r="AI1562" s="92">
        <f t="shared" si="317"/>
        <v>0</v>
      </c>
      <c r="AJ1562" s="92">
        <f t="shared" si="318"/>
        <v>0</v>
      </c>
      <c r="AL1562" s="93">
        <f t="shared" si="319"/>
        <v>0</v>
      </c>
      <c r="AM1562" s="92">
        <f t="shared" si="320"/>
        <v>0</v>
      </c>
      <c r="AN1562" s="92">
        <f t="shared" si="321"/>
        <v>0</v>
      </c>
      <c r="AO1562" s="92">
        <f t="shared" si="322"/>
        <v>0</v>
      </c>
      <c r="AQ1562" s="93">
        <f t="shared" si="323"/>
        <v>0</v>
      </c>
    </row>
    <row r="1563" spans="1:43" ht="15.05" customHeight="1">
      <c r="A1563" s="187"/>
      <c r="B1563" s="141"/>
      <c r="C1563" s="165" t="s">
        <v>524</v>
      </c>
      <c r="D1563" s="372" t="str">
        <f t="shared" si="314"/>
        <v/>
      </c>
      <c r="E1563" s="372"/>
      <c r="F1563" s="372"/>
      <c r="G1563" s="372"/>
      <c r="H1563" s="372"/>
      <c r="I1563" s="372"/>
      <c r="J1563" s="372"/>
      <c r="K1563" s="372"/>
      <c r="L1563" s="372"/>
      <c r="M1563" s="437"/>
      <c r="N1563" s="437"/>
      <c r="O1563" s="437"/>
      <c r="P1563" s="437"/>
      <c r="Q1563" s="437"/>
      <c r="R1563" s="437"/>
      <c r="S1563" s="437"/>
      <c r="T1563" s="437"/>
      <c r="U1563" s="437"/>
      <c r="V1563" s="437"/>
      <c r="W1563" s="437"/>
      <c r="X1563" s="437"/>
      <c r="Y1563" s="437"/>
      <c r="Z1563" s="437"/>
      <c r="AA1563" s="437"/>
      <c r="AB1563" s="437"/>
      <c r="AC1563" s="437"/>
      <c r="AD1563" s="437"/>
      <c r="AG1563" s="93">
        <f t="shared" si="315"/>
        <v>0</v>
      </c>
      <c r="AH1563" s="92">
        <f t="shared" si="316"/>
        <v>0</v>
      </c>
      <c r="AI1563" s="92">
        <f t="shared" si="317"/>
        <v>0</v>
      </c>
      <c r="AJ1563" s="92">
        <f t="shared" si="318"/>
        <v>0</v>
      </c>
      <c r="AL1563" s="93">
        <f t="shared" si="319"/>
        <v>0</v>
      </c>
      <c r="AM1563" s="92">
        <f t="shared" si="320"/>
        <v>0</v>
      </c>
      <c r="AN1563" s="92">
        <f t="shared" si="321"/>
        <v>0</v>
      </c>
      <c r="AO1563" s="92">
        <f t="shared" si="322"/>
        <v>0</v>
      </c>
      <c r="AQ1563" s="93">
        <f t="shared" si="323"/>
        <v>0</v>
      </c>
    </row>
    <row r="1564" spans="1:43" ht="15.05" customHeight="1">
      <c r="A1564" s="187"/>
      <c r="B1564" s="141"/>
      <c r="C1564" s="167" t="s">
        <v>525</v>
      </c>
      <c r="D1564" s="372" t="str">
        <f t="shared" si="314"/>
        <v/>
      </c>
      <c r="E1564" s="372"/>
      <c r="F1564" s="372"/>
      <c r="G1564" s="372"/>
      <c r="H1564" s="372"/>
      <c r="I1564" s="372"/>
      <c r="J1564" s="372"/>
      <c r="K1564" s="372"/>
      <c r="L1564" s="372"/>
      <c r="M1564" s="437"/>
      <c r="N1564" s="437"/>
      <c r="O1564" s="437"/>
      <c r="P1564" s="437"/>
      <c r="Q1564" s="437"/>
      <c r="R1564" s="437"/>
      <c r="S1564" s="437"/>
      <c r="T1564" s="437"/>
      <c r="U1564" s="437"/>
      <c r="V1564" s="437"/>
      <c r="W1564" s="437"/>
      <c r="X1564" s="437"/>
      <c r="Y1564" s="437"/>
      <c r="Z1564" s="437"/>
      <c r="AA1564" s="437"/>
      <c r="AB1564" s="437"/>
      <c r="AC1564" s="437"/>
      <c r="AD1564" s="437"/>
      <c r="AG1564" s="93">
        <f t="shared" si="315"/>
        <v>0</v>
      </c>
      <c r="AH1564" s="92">
        <f t="shared" si="316"/>
        <v>0</v>
      </c>
      <c r="AI1564" s="92">
        <f t="shared" si="317"/>
        <v>0</v>
      </c>
      <c r="AJ1564" s="92">
        <f t="shared" si="318"/>
        <v>0</v>
      </c>
      <c r="AL1564" s="93">
        <f t="shared" si="319"/>
        <v>0</v>
      </c>
      <c r="AM1564" s="92">
        <f t="shared" si="320"/>
        <v>0</v>
      </c>
      <c r="AN1564" s="92">
        <f t="shared" si="321"/>
        <v>0</v>
      </c>
      <c r="AO1564" s="92">
        <f t="shared" si="322"/>
        <v>0</v>
      </c>
      <c r="AQ1564" s="93">
        <f t="shared" si="323"/>
        <v>0</v>
      </c>
    </row>
    <row r="1565" spans="1:43" ht="15.05" customHeight="1">
      <c r="A1565" s="187"/>
      <c r="B1565" s="141"/>
      <c r="C1565" s="167" t="s">
        <v>526</v>
      </c>
      <c r="D1565" s="372" t="str">
        <f t="shared" si="314"/>
        <v/>
      </c>
      <c r="E1565" s="372"/>
      <c r="F1565" s="372"/>
      <c r="G1565" s="372"/>
      <c r="H1565" s="372"/>
      <c r="I1565" s="372"/>
      <c r="J1565" s="372"/>
      <c r="K1565" s="372"/>
      <c r="L1565" s="372"/>
      <c r="M1565" s="437"/>
      <c r="N1565" s="437"/>
      <c r="O1565" s="437"/>
      <c r="P1565" s="437"/>
      <c r="Q1565" s="437"/>
      <c r="R1565" s="437"/>
      <c r="S1565" s="437"/>
      <c r="T1565" s="437"/>
      <c r="U1565" s="437"/>
      <c r="V1565" s="437"/>
      <c r="W1565" s="437"/>
      <c r="X1565" s="437"/>
      <c r="Y1565" s="437"/>
      <c r="Z1565" s="437"/>
      <c r="AA1565" s="437"/>
      <c r="AB1565" s="437"/>
      <c r="AC1565" s="437"/>
      <c r="AD1565" s="437"/>
      <c r="AG1565" s="93">
        <f t="shared" si="315"/>
        <v>0</v>
      </c>
      <c r="AH1565" s="92">
        <f t="shared" si="316"/>
        <v>0</v>
      </c>
      <c r="AI1565" s="92">
        <f t="shared" si="317"/>
        <v>0</v>
      </c>
      <c r="AJ1565" s="92">
        <f t="shared" si="318"/>
        <v>0</v>
      </c>
      <c r="AL1565" s="93">
        <f t="shared" si="319"/>
        <v>0</v>
      </c>
      <c r="AM1565" s="92">
        <f t="shared" si="320"/>
        <v>0</v>
      </c>
      <c r="AN1565" s="92">
        <f t="shared" si="321"/>
        <v>0</v>
      </c>
      <c r="AO1565" s="92">
        <f t="shared" si="322"/>
        <v>0</v>
      </c>
      <c r="AQ1565" s="93">
        <f t="shared" si="323"/>
        <v>0</v>
      </c>
    </row>
    <row r="1566" spans="1:43" ht="15.05" customHeight="1">
      <c r="A1566" s="187"/>
      <c r="B1566" s="141"/>
      <c r="C1566" s="167" t="s">
        <v>527</v>
      </c>
      <c r="D1566" s="372" t="str">
        <f t="shared" si="314"/>
        <v/>
      </c>
      <c r="E1566" s="372"/>
      <c r="F1566" s="372"/>
      <c r="G1566" s="372"/>
      <c r="H1566" s="372"/>
      <c r="I1566" s="372"/>
      <c r="J1566" s="372"/>
      <c r="K1566" s="372"/>
      <c r="L1566" s="372"/>
      <c r="M1566" s="437"/>
      <c r="N1566" s="437"/>
      <c r="O1566" s="437"/>
      <c r="P1566" s="437"/>
      <c r="Q1566" s="437"/>
      <c r="R1566" s="437"/>
      <c r="S1566" s="437"/>
      <c r="T1566" s="437"/>
      <c r="U1566" s="437"/>
      <c r="V1566" s="437"/>
      <c r="W1566" s="437"/>
      <c r="X1566" s="437"/>
      <c r="Y1566" s="437"/>
      <c r="Z1566" s="437"/>
      <c r="AA1566" s="437"/>
      <c r="AB1566" s="437"/>
      <c r="AC1566" s="437"/>
      <c r="AD1566" s="437"/>
      <c r="AG1566" s="93">
        <f t="shared" si="315"/>
        <v>0</v>
      </c>
      <c r="AH1566" s="92">
        <f t="shared" si="316"/>
        <v>0</v>
      </c>
      <c r="AI1566" s="92">
        <f t="shared" si="317"/>
        <v>0</v>
      </c>
      <c r="AJ1566" s="92">
        <f t="shared" si="318"/>
        <v>0</v>
      </c>
      <c r="AL1566" s="93">
        <f t="shared" si="319"/>
        <v>0</v>
      </c>
      <c r="AM1566" s="92">
        <f t="shared" si="320"/>
        <v>0</v>
      </c>
      <c r="AN1566" s="92">
        <f t="shared" si="321"/>
        <v>0</v>
      </c>
      <c r="AO1566" s="92">
        <f t="shared" si="322"/>
        <v>0</v>
      </c>
      <c r="AQ1566" s="93">
        <f t="shared" si="323"/>
        <v>0</v>
      </c>
    </row>
    <row r="1567" spans="1:43" ht="15.05" customHeight="1">
      <c r="A1567" s="187"/>
      <c r="B1567" s="141"/>
      <c r="C1567" s="167" t="s">
        <v>528</v>
      </c>
      <c r="D1567" s="372" t="str">
        <f t="shared" si="314"/>
        <v/>
      </c>
      <c r="E1567" s="372"/>
      <c r="F1567" s="372"/>
      <c r="G1567" s="372"/>
      <c r="H1567" s="372"/>
      <c r="I1567" s="372"/>
      <c r="J1567" s="372"/>
      <c r="K1567" s="372"/>
      <c r="L1567" s="372"/>
      <c r="M1567" s="437"/>
      <c r="N1567" s="437"/>
      <c r="O1567" s="437"/>
      <c r="P1567" s="437"/>
      <c r="Q1567" s="437"/>
      <c r="R1567" s="437"/>
      <c r="S1567" s="437"/>
      <c r="T1567" s="437"/>
      <c r="U1567" s="437"/>
      <c r="V1567" s="437"/>
      <c r="W1567" s="437"/>
      <c r="X1567" s="437"/>
      <c r="Y1567" s="437"/>
      <c r="Z1567" s="437"/>
      <c r="AA1567" s="437"/>
      <c r="AB1567" s="437"/>
      <c r="AC1567" s="437"/>
      <c r="AD1567" s="437"/>
      <c r="AG1567" s="93">
        <f t="shared" si="315"/>
        <v>0</v>
      </c>
      <c r="AH1567" s="92">
        <f t="shared" si="316"/>
        <v>0</v>
      </c>
      <c r="AI1567" s="92">
        <f t="shared" si="317"/>
        <v>0</v>
      </c>
      <c r="AJ1567" s="92">
        <f t="shared" si="318"/>
        <v>0</v>
      </c>
      <c r="AL1567" s="93">
        <f t="shared" si="319"/>
        <v>0</v>
      </c>
      <c r="AM1567" s="92">
        <f t="shared" si="320"/>
        <v>0</v>
      </c>
      <c r="AN1567" s="92">
        <f t="shared" si="321"/>
        <v>0</v>
      </c>
      <c r="AO1567" s="92">
        <f t="shared" si="322"/>
        <v>0</v>
      </c>
      <c r="AQ1567" s="93">
        <f t="shared" si="323"/>
        <v>0</v>
      </c>
    </row>
    <row r="1568" spans="1:43" ht="15.05" customHeight="1">
      <c r="A1568" s="187"/>
      <c r="B1568" s="141"/>
      <c r="C1568" s="167" t="s">
        <v>529</v>
      </c>
      <c r="D1568" s="372" t="str">
        <f t="shared" si="314"/>
        <v/>
      </c>
      <c r="E1568" s="372"/>
      <c r="F1568" s="372"/>
      <c r="G1568" s="372"/>
      <c r="H1568" s="372"/>
      <c r="I1568" s="372"/>
      <c r="J1568" s="372"/>
      <c r="K1568" s="372"/>
      <c r="L1568" s="372"/>
      <c r="M1568" s="437"/>
      <c r="N1568" s="437"/>
      <c r="O1568" s="437"/>
      <c r="P1568" s="437"/>
      <c r="Q1568" s="437"/>
      <c r="R1568" s="437"/>
      <c r="S1568" s="437"/>
      <c r="T1568" s="437"/>
      <c r="U1568" s="437"/>
      <c r="V1568" s="437"/>
      <c r="W1568" s="437"/>
      <c r="X1568" s="437"/>
      <c r="Y1568" s="437"/>
      <c r="Z1568" s="437"/>
      <c r="AA1568" s="437"/>
      <c r="AB1568" s="437"/>
      <c r="AC1568" s="437"/>
      <c r="AD1568" s="437"/>
      <c r="AG1568" s="93">
        <f t="shared" si="315"/>
        <v>0</v>
      </c>
      <c r="AH1568" s="92">
        <f t="shared" si="316"/>
        <v>0</v>
      </c>
      <c r="AI1568" s="92">
        <f t="shared" si="317"/>
        <v>0</v>
      </c>
      <c r="AJ1568" s="92">
        <f t="shared" si="318"/>
        <v>0</v>
      </c>
      <c r="AL1568" s="93">
        <f t="shared" si="319"/>
        <v>0</v>
      </c>
      <c r="AM1568" s="92">
        <f t="shared" si="320"/>
        <v>0</v>
      </c>
      <c r="AN1568" s="92">
        <f t="shared" si="321"/>
        <v>0</v>
      </c>
      <c r="AO1568" s="92">
        <f t="shared" si="322"/>
        <v>0</v>
      </c>
      <c r="AQ1568" s="93">
        <f t="shared" si="323"/>
        <v>0</v>
      </c>
    </row>
    <row r="1569" spans="1:43" ht="15.05" customHeight="1">
      <c r="A1569" s="187"/>
      <c r="B1569" s="141"/>
      <c r="C1569" s="167" t="s">
        <v>530</v>
      </c>
      <c r="D1569" s="372" t="str">
        <f t="shared" si="314"/>
        <v/>
      </c>
      <c r="E1569" s="372"/>
      <c r="F1569" s="372"/>
      <c r="G1569" s="372"/>
      <c r="H1569" s="372"/>
      <c r="I1569" s="372"/>
      <c r="J1569" s="372"/>
      <c r="K1569" s="372"/>
      <c r="L1569" s="372"/>
      <c r="M1569" s="437"/>
      <c r="N1569" s="437"/>
      <c r="O1569" s="437"/>
      <c r="P1569" s="437"/>
      <c r="Q1569" s="437"/>
      <c r="R1569" s="437"/>
      <c r="S1569" s="437"/>
      <c r="T1569" s="437"/>
      <c r="U1569" s="437"/>
      <c r="V1569" s="437"/>
      <c r="W1569" s="437"/>
      <c r="X1569" s="437"/>
      <c r="Y1569" s="437"/>
      <c r="Z1569" s="437"/>
      <c r="AA1569" s="437"/>
      <c r="AB1569" s="437"/>
      <c r="AC1569" s="437"/>
      <c r="AD1569" s="437"/>
      <c r="AG1569" s="93">
        <f t="shared" si="315"/>
        <v>0</v>
      </c>
      <c r="AH1569" s="92">
        <f t="shared" si="316"/>
        <v>0</v>
      </c>
      <c r="AI1569" s="92">
        <f t="shared" si="317"/>
        <v>0</v>
      </c>
      <c r="AJ1569" s="92">
        <f t="shared" si="318"/>
        <v>0</v>
      </c>
      <c r="AL1569" s="93">
        <f t="shared" si="319"/>
        <v>0</v>
      </c>
      <c r="AM1569" s="92">
        <f t="shared" si="320"/>
        <v>0</v>
      </c>
      <c r="AN1569" s="92">
        <f t="shared" si="321"/>
        <v>0</v>
      </c>
      <c r="AO1569" s="92">
        <f t="shared" si="322"/>
        <v>0</v>
      </c>
      <c r="AQ1569" s="93">
        <f t="shared" si="323"/>
        <v>0</v>
      </c>
    </row>
    <row r="1570" spans="1:43" ht="15.05" customHeight="1">
      <c r="A1570" s="187"/>
      <c r="B1570" s="141"/>
      <c r="C1570" s="167" t="s">
        <v>531</v>
      </c>
      <c r="D1570" s="372" t="str">
        <f t="shared" si="314"/>
        <v/>
      </c>
      <c r="E1570" s="372"/>
      <c r="F1570" s="372"/>
      <c r="G1570" s="372"/>
      <c r="H1570" s="372"/>
      <c r="I1570" s="372"/>
      <c r="J1570" s="372"/>
      <c r="K1570" s="372"/>
      <c r="L1570" s="372"/>
      <c r="M1570" s="437"/>
      <c r="N1570" s="437"/>
      <c r="O1570" s="437"/>
      <c r="P1570" s="437"/>
      <c r="Q1570" s="437"/>
      <c r="R1570" s="437"/>
      <c r="S1570" s="437"/>
      <c r="T1570" s="437"/>
      <c r="U1570" s="437"/>
      <c r="V1570" s="437"/>
      <c r="W1570" s="437"/>
      <c r="X1570" s="437"/>
      <c r="Y1570" s="437"/>
      <c r="Z1570" s="437"/>
      <c r="AA1570" s="437"/>
      <c r="AB1570" s="437"/>
      <c r="AC1570" s="437"/>
      <c r="AD1570" s="437"/>
      <c r="AG1570" s="93">
        <f t="shared" si="315"/>
        <v>0</v>
      </c>
      <c r="AH1570" s="92">
        <f t="shared" si="316"/>
        <v>0</v>
      </c>
      <c r="AI1570" s="92">
        <f t="shared" si="317"/>
        <v>0</v>
      </c>
      <c r="AJ1570" s="92">
        <f t="shared" si="318"/>
        <v>0</v>
      </c>
      <c r="AL1570" s="93">
        <f t="shared" si="319"/>
        <v>0</v>
      </c>
      <c r="AM1570" s="92">
        <f t="shared" si="320"/>
        <v>0</v>
      </c>
      <c r="AN1570" s="92">
        <f t="shared" si="321"/>
        <v>0</v>
      </c>
      <c r="AO1570" s="92">
        <f t="shared" si="322"/>
        <v>0</v>
      </c>
      <c r="AQ1570" s="93">
        <f t="shared" si="323"/>
        <v>0</v>
      </c>
    </row>
    <row r="1571" spans="1:43" ht="15.05" customHeight="1">
      <c r="A1571" s="187"/>
      <c r="B1571" s="141"/>
      <c r="C1571" s="167" t="s">
        <v>532</v>
      </c>
      <c r="D1571" s="372" t="str">
        <f t="shared" si="314"/>
        <v/>
      </c>
      <c r="E1571" s="372"/>
      <c r="F1571" s="372"/>
      <c r="G1571" s="372"/>
      <c r="H1571" s="372"/>
      <c r="I1571" s="372"/>
      <c r="J1571" s="372"/>
      <c r="K1571" s="372"/>
      <c r="L1571" s="372"/>
      <c r="M1571" s="437"/>
      <c r="N1571" s="437"/>
      <c r="O1571" s="437"/>
      <c r="P1571" s="437"/>
      <c r="Q1571" s="437"/>
      <c r="R1571" s="437"/>
      <c r="S1571" s="437"/>
      <c r="T1571" s="437"/>
      <c r="U1571" s="437"/>
      <c r="V1571" s="437"/>
      <c r="W1571" s="437"/>
      <c r="X1571" s="437"/>
      <c r="Y1571" s="437"/>
      <c r="Z1571" s="437"/>
      <c r="AA1571" s="437"/>
      <c r="AB1571" s="437"/>
      <c r="AC1571" s="437"/>
      <c r="AD1571" s="437"/>
      <c r="AG1571" s="93">
        <f t="shared" si="315"/>
        <v>0</v>
      </c>
      <c r="AH1571" s="92">
        <f t="shared" si="316"/>
        <v>0</v>
      </c>
      <c r="AI1571" s="92">
        <f t="shared" si="317"/>
        <v>0</v>
      </c>
      <c r="AJ1571" s="92">
        <f t="shared" si="318"/>
        <v>0</v>
      </c>
      <c r="AL1571" s="93">
        <f t="shared" si="319"/>
        <v>0</v>
      </c>
      <c r="AM1571" s="92">
        <f t="shared" si="320"/>
        <v>0</v>
      </c>
      <c r="AN1571" s="92">
        <f t="shared" si="321"/>
        <v>0</v>
      </c>
      <c r="AO1571" s="92">
        <f t="shared" si="322"/>
        <v>0</v>
      </c>
      <c r="AQ1571" s="93">
        <f t="shared" si="323"/>
        <v>0</v>
      </c>
    </row>
    <row r="1572" spans="1:43" ht="15.05" customHeight="1">
      <c r="A1572" s="187"/>
      <c r="B1572" s="141"/>
      <c r="C1572" s="167" t="s">
        <v>533</v>
      </c>
      <c r="D1572" s="372" t="str">
        <f t="shared" si="314"/>
        <v/>
      </c>
      <c r="E1572" s="372"/>
      <c r="F1572" s="372"/>
      <c r="G1572" s="372"/>
      <c r="H1572" s="372"/>
      <c r="I1572" s="372"/>
      <c r="J1572" s="372"/>
      <c r="K1572" s="372"/>
      <c r="L1572" s="372"/>
      <c r="M1572" s="437"/>
      <c r="N1572" s="437"/>
      <c r="O1572" s="437"/>
      <c r="P1572" s="437"/>
      <c r="Q1572" s="437"/>
      <c r="R1572" s="437"/>
      <c r="S1572" s="437"/>
      <c r="T1572" s="437"/>
      <c r="U1572" s="437"/>
      <c r="V1572" s="437"/>
      <c r="W1572" s="437"/>
      <c r="X1572" s="437"/>
      <c r="Y1572" s="437"/>
      <c r="Z1572" s="437"/>
      <c r="AA1572" s="437"/>
      <c r="AB1572" s="437"/>
      <c r="AC1572" s="437"/>
      <c r="AD1572" s="437"/>
      <c r="AG1572" s="93">
        <f t="shared" si="315"/>
        <v>0</v>
      </c>
      <c r="AH1572" s="92">
        <f t="shared" si="316"/>
        <v>0</v>
      </c>
      <c r="AI1572" s="92">
        <f t="shared" si="317"/>
        <v>0</v>
      </c>
      <c r="AJ1572" s="92">
        <f t="shared" si="318"/>
        <v>0</v>
      </c>
      <c r="AL1572" s="93">
        <f t="shared" si="319"/>
        <v>0</v>
      </c>
      <c r="AM1572" s="92">
        <f t="shared" si="320"/>
        <v>0</v>
      </c>
      <c r="AN1572" s="92">
        <f t="shared" si="321"/>
        <v>0</v>
      </c>
      <c r="AO1572" s="92">
        <f t="shared" si="322"/>
        <v>0</v>
      </c>
      <c r="AQ1572" s="93">
        <f t="shared" si="323"/>
        <v>0</v>
      </c>
    </row>
    <row r="1573" spans="1:43" ht="15.05" customHeight="1">
      <c r="A1573" s="187"/>
      <c r="B1573" s="141"/>
      <c r="C1573" s="167" t="s">
        <v>534</v>
      </c>
      <c r="D1573" s="372" t="str">
        <f t="shared" si="314"/>
        <v/>
      </c>
      <c r="E1573" s="372"/>
      <c r="F1573" s="372"/>
      <c r="G1573" s="372"/>
      <c r="H1573" s="372"/>
      <c r="I1573" s="372"/>
      <c r="J1573" s="372"/>
      <c r="K1573" s="372"/>
      <c r="L1573" s="372"/>
      <c r="M1573" s="437"/>
      <c r="N1573" s="437"/>
      <c r="O1573" s="437"/>
      <c r="P1573" s="437"/>
      <c r="Q1573" s="437"/>
      <c r="R1573" s="437"/>
      <c r="S1573" s="437"/>
      <c r="T1573" s="437"/>
      <c r="U1573" s="437"/>
      <c r="V1573" s="437"/>
      <c r="W1573" s="437"/>
      <c r="X1573" s="437"/>
      <c r="Y1573" s="437"/>
      <c r="Z1573" s="437"/>
      <c r="AA1573" s="437"/>
      <c r="AB1573" s="437"/>
      <c r="AC1573" s="437"/>
      <c r="AD1573" s="437"/>
      <c r="AG1573" s="93">
        <f t="shared" si="315"/>
        <v>0</v>
      </c>
      <c r="AH1573" s="92">
        <f t="shared" si="316"/>
        <v>0</v>
      </c>
      <c r="AI1573" s="92">
        <f t="shared" si="317"/>
        <v>0</v>
      </c>
      <c r="AJ1573" s="92">
        <f t="shared" si="318"/>
        <v>0</v>
      </c>
      <c r="AL1573" s="93">
        <f t="shared" si="319"/>
        <v>0</v>
      </c>
      <c r="AM1573" s="92">
        <f t="shared" si="320"/>
        <v>0</v>
      </c>
      <c r="AN1573" s="92">
        <f t="shared" si="321"/>
        <v>0</v>
      </c>
      <c r="AO1573" s="92">
        <f t="shared" si="322"/>
        <v>0</v>
      </c>
      <c r="AQ1573" s="93">
        <f t="shared" si="323"/>
        <v>0</v>
      </c>
    </row>
    <row r="1574" spans="1:43" ht="15.05" customHeight="1">
      <c r="A1574" s="187"/>
      <c r="B1574" s="141"/>
      <c r="C1574" s="167" t="s">
        <v>535</v>
      </c>
      <c r="D1574" s="372" t="str">
        <f t="shared" si="314"/>
        <v/>
      </c>
      <c r="E1574" s="372"/>
      <c r="F1574" s="372"/>
      <c r="G1574" s="372"/>
      <c r="H1574" s="372"/>
      <c r="I1574" s="372"/>
      <c r="J1574" s="372"/>
      <c r="K1574" s="372"/>
      <c r="L1574" s="372"/>
      <c r="M1574" s="437"/>
      <c r="N1574" s="437"/>
      <c r="O1574" s="437"/>
      <c r="P1574" s="437"/>
      <c r="Q1574" s="437"/>
      <c r="R1574" s="437"/>
      <c r="S1574" s="437"/>
      <c r="T1574" s="437"/>
      <c r="U1574" s="437"/>
      <c r="V1574" s="437"/>
      <c r="W1574" s="437"/>
      <c r="X1574" s="437"/>
      <c r="Y1574" s="437"/>
      <c r="Z1574" s="437"/>
      <c r="AA1574" s="437"/>
      <c r="AB1574" s="437"/>
      <c r="AC1574" s="437"/>
      <c r="AD1574" s="437"/>
      <c r="AG1574" s="93">
        <f t="shared" si="315"/>
        <v>0</v>
      </c>
      <c r="AH1574" s="92">
        <f t="shared" si="316"/>
        <v>0</v>
      </c>
      <c r="AI1574" s="92">
        <f t="shared" si="317"/>
        <v>0</v>
      </c>
      <c r="AJ1574" s="92">
        <f t="shared" si="318"/>
        <v>0</v>
      </c>
      <c r="AL1574" s="93">
        <f t="shared" si="319"/>
        <v>0</v>
      </c>
      <c r="AM1574" s="92">
        <f t="shared" si="320"/>
        <v>0</v>
      </c>
      <c r="AN1574" s="92">
        <f t="shared" si="321"/>
        <v>0</v>
      </c>
      <c r="AO1574" s="92">
        <f t="shared" si="322"/>
        <v>0</v>
      </c>
      <c r="AQ1574" s="93">
        <f t="shared" si="323"/>
        <v>0</v>
      </c>
    </row>
    <row r="1575" spans="1:43" ht="15.05" customHeight="1">
      <c r="A1575" s="187"/>
      <c r="B1575" s="141"/>
      <c r="C1575" s="167" t="s">
        <v>536</v>
      </c>
      <c r="D1575" s="372" t="str">
        <f t="shared" si="314"/>
        <v/>
      </c>
      <c r="E1575" s="372"/>
      <c r="F1575" s="372"/>
      <c r="G1575" s="372"/>
      <c r="H1575" s="372"/>
      <c r="I1575" s="372"/>
      <c r="J1575" s="372"/>
      <c r="K1575" s="372"/>
      <c r="L1575" s="372"/>
      <c r="M1575" s="437"/>
      <c r="N1575" s="437"/>
      <c r="O1575" s="437"/>
      <c r="P1575" s="437"/>
      <c r="Q1575" s="437"/>
      <c r="R1575" s="437"/>
      <c r="S1575" s="437"/>
      <c r="T1575" s="437"/>
      <c r="U1575" s="437"/>
      <c r="V1575" s="437"/>
      <c r="W1575" s="437"/>
      <c r="X1575" s="437"/>
      <c r="Y1575" s="437"/>
      <c r="Z1575" s="437"/>
      <c r="AA1575" s="437"/>
      <c r="AB1575" s="437"/>
      <c r="AC1575" s="437"/>
      <c r="AD1575" s="437"/>
      <c r="AG1575" s="93">
        <f t="shared" si="315"/>
        <v>0</v>
      </c>
      <c r="AH1575" s="92">
        <f t="shared" si="316"/>
        <v>0</v>
      </c>
      <c r="AI1575" s="92">
        <f t="shared" si="317"/>
        <v>0</v>
      </c>
      <c r="AJ1575" s="92">
        <f t="shared" si="318"/>
        <v>0</v>
      </c>
      <c r="AL1575" s="93">
        <f t="shared" si="319"/>
        <v>0</v>
      </c>
      <c r="AM1575" s="92">
        <f t="shared" si="320"/>
        <v>0</v>
      </c>
      <c r="AN1575" s="92">
        <f t="shared" si="321"/>
        <v>0</v>
      </c>
      <c r="AO1575" s="92">
        <f t="shared" si="322"/>
        <v>0</v>
      </c>
      <c r="AQ1575" s="93">
        <f t="shared" si="323"/>
        <v>0</v>
      </c>
    </row>
    <row r="1576" spans="1:43" ht="15.05" customHeight="1">
      <c r="A1576" s="187"/>
      <c r="B1576" s="141"/>
      <c r="C1576" s="167" t="s">
        <v>537</v>
      </c>
      <c r="D1576" s="372" t="str">
        <f t="shared" si="314"/>
        <v/>
      </c>
      <c r="E1576" s="372"/>
      <c r="F1576" s="372"/>
      <c r="G1576" s="372"/>
      <c r="H1576" s="372"/>
      <c r="I1576" s="372"/>
      <c r="J1576" s="372"/>
      <c r="K1576" s="372"/>
      <c r="L1576" s="372"/>
      <c r="M1576" s="437"/>
      <c r="N1576" s="437"/>
      <c r="O1576" s="437"/>
      <c r="P1576" s="437"/>
      <c r="Q1576" s="437"/>
      <c r="R1576" s="437"/>
      <c r="S1576" s="437"/>
      <c r="T1576" s="437"/>
      <c r="U1576" s="437"/>
      <c r="V1576" s="437"/>
      <c r="W1576" s="437"/>
      <c r="X1576" s="437"/>
      <c r="Y1576" s="437"/>
      <c r="Z1576" s="437"/>
      <c r="AA1576" s="437"/>
      <c r="AB1576" s="437"/>
      <c r="AC1576" s="437"/>
      <c r="AD1576" s="437"/>
      <c r="AG1576" s="93">
        <f t="shared" si="315"/>
        <v>0</v>
      </c>
      <c r="AH1576" s="92">
        <f t="shared" si="316"/>
        <v>0</v>
      </c>
      <c r="AI1576" s="92">
        <f t="shared" si="317"/>
        <v>0</v>
      </c>
      <c r="AJ1576" s="92">
        <f t="shared" si="318"/>
        <v>0</v>
      </c>
      <c r="AL1576" s="93">
        <f t="shared" si="319"/>
        <v>0</v>
      </c>
      <c r="AM1576" s="92">
        <f t="shared" si="320"/>
        <v>0</v>
      </c>
      <c r="AN1576" s="92">
        <f t="shared" si="321"/>
        <v>0</v>
      </c>
      <c r="AO1576" s="92">
        <f t="shared" si="322"/>
        <v>0</v>
      </c>
      <c r="AQ1576" s="93">
        <f t="shared" si="323"/>
        <v>0</v>
      </c>
    </row>
    <row r="1577" spans="1:43" ht="15.05" customHeight="1">
      <c r="A1577" s="187"/>
      <c r="B1577" s="141"/>
      <c r="C1577" s="167" t="s">
        <v>538</v>
      </c>
      <c r="D1577" s="372" t="str">
        <f t="shared" si="314"/>
        <v/>
      </c>
      <c r="E1577" s="372"/>
      <c r="F1577" s="372"/>
      <c r="G1577" s="372"/>
      <c r="H1577" s="372"/>
      <c r="I1577" s="372"/>
      <c r="J1577" s="372"/>
      <c r="K1577" s="372"/>
      <c r="L1577" s="372"/>
      <c r="M1577" s="437"/>
      <c r="N1577" s="437"/>
      <c r="O1577" s="437"/>
      <c r="P1577" s="437"/>
      <c r="Q1577" s="437"/>
      <c r="R1577" s="437"/>
      <c r="S1577" s="437"/>
      <c r="T1577" s="437"/>
      <c r="U1577" s="437"/>
      <c r="V1577" s="437"/>
      <c r="W1577" s="437"/>
      <c r="X1577" s="437"/>
      <c r="Y1577" s="437"/>
      <c r="Z1577" s="437"/>
      <c r="AA1577" s="437"/>
      <c r="AB1577" s="437"/>
      <c r="AC1577" s="437"/>
      <c r="AD1577" s="437"/>
      <c r="AG1577" s="93">
        <f t="shared" si="315"/>
        <v>0</v>
      </c>
      <c r="AH1577" s="92">
        <f t="shared" si="316"/>
        <v>0</v>
      </c>
      <c r="AI1577" s="92">
        <f t="shared" si="317"/>
        <v>0</v>
      </c>
      <c r="AJ1577" s="92">
        <f t="shared" si="318"/>
        <v>0</v>
      </c>
      <c r="AL1577" s="93">
        <f t="shared" si="319"/>
        <v>0</v>
      </c>
      <c r="AM1577" s="92">
        <f t="shared" si="320"/>
        <v>0</v>
      </c>
      <c r="AN1577" s="92">
        <f t="shared" si="321"/>
        <v>0</v>
      </c>
      <c r="AO1577" s="92">
        <f t="shared" si="322"/>
        <v>0</v>
      </c>
      <c r="AQ1577" s="93">
        <f t="shared" si="323"/>
        <v>0</v>
      </c>
    </row>
    <row r="1578" spans="1:43" ht="15.05" customHeight="1">
      <c r="A1578" s="187"/>
      <c r="B1578" s="141"/>
      <c r="C1578" s="167" t="s">
        <v>539</v>
      </c>
      <c r="D1578" s="372" t="str">
        <f t="shared" si="314"/>
        <v/>
      </c>
      <c r="E1578" s="372"/>
      <c r="F1578" s="372"/>
      <c r="G1578" s="372"/>
      <c r="H1578" s="372"/>
      <c r="I1578" s="372"/>
      <c r="J1578" s="372"/>
      <c r="K1578" s="372"/>
      <c r="L1578" s="372"/>
      <c r="M1578" s="437"/>
      <c r="N1578" s="437"/>
      <c r="O1578" s="437"/>
      <c r="P1578" s="437"/>
      <c r="Q1578" s="437"/>
      <c r="R1578" s="437"/>
      <c r="S1578" s="437"/>
      <c r="T1578" s="437"/>
      <c r="U1578" s="437"/>
      <c r="V1578" s="437"/>
      <c r="W1578" s="437"/>
      <c r="X1578" s="437"/>
      <c r="Y1578" s="437"/>
      <c r="Z1578" s="437"/>
      <c r="AA1578" s="437"/>
      <c r="AB1578" s="437"/>
      <c r="AC1578" s="437"/>
      <c r="AD1578" s="437"/>
      <c r="AG1578" s="93">
        <f t="shared" si="315"/>
        <v>0</v>
      </c>
      <c r="AH1578" s="92">
        <f t="shared" si="316"/>
        <v>0</v>
      </c>
      <c r="AI1578" s="92">
        <f t="shared" si="317"/>
        <v>0</v>
      </c>
      <c r="AJ1578" s="92">
        <f t="shared" si="318"/>
        <v>0</v>
      </c>
      <c r="AL1578" s="93">
        <f t="shared" si="319"/>
        <v>0</v>
      </c>
      <c r="AM1578" s="92">
        <f t="shared" si="320"/>
        <v>0</v>
      </c>
      <c r="AN1578" s="92">
        <f t="shared" si="321"/>
        <v>0</v>
      </c>
      <c r="AO1578" s="92">
        <f t="shared" si="322"/>
        <v>0</v>
      </c>
      <c r="AQ1578" s="93">
        <f t="shared" si="323"/>
        <v>0</v>
      </c>
    </row>
    <row r="1579" spans="1:43" ht="15.05" customHeight="1">
      <c r="A1579" s="187"/>
      <c r="B1579" s="141"/>
      <c r="C1579" s="167" t="s">
        <v>540</v>
      </c>
      <c r="D1579" s="372" t="str">
        <f t="shared" si="314"/>
        <v/>
      </c>
      <c r="E1579" s="372"/>
      <c r="F1579" s="372"/>
      <c r="G1579" s="372"/>
      <c r="H1579" s="372"/>
      <c r="I1579" s="372"/>
      <c r="J1579" s="372"/>
      <c r="K1579" s="372"/>
      <c r="L1579" s="372"/>
      <c r="M1579" s="437"/>
      <c r="N1579" s="437"/>
      <c r="O1579" s="437"/>
      <c r="P1579" s="437"/>
      <c r="Q1579" s="437"/>
      <c r="R1579" s="437"/>
      <c r="S1579" s="437"/>
      <c r="T1579" s="437"/>
      <c r="U1579" s="437"/>
      <c r="V1579" s="437"/>
      <c r="W1579" s="437"/>
      <c r="X1579" s="437"/>
      <c r="Y1579" s="437"/>
      <c r="Z1579" s="437"/>
      <c r="AA1579" s="437"/>
      <c r="AB1579" s="437"/>
      <c r="AC1579" s="437"/>
      <c r="AD1579" s="437"/>
      <c r="AG1579" s="93">
        <f t="shared" si="315"/>
        <v>0</v>
      </c>
      <c r="AH1579" s="92">
        <f t="shared" si="316"/>
        <v>0</v>
      </c>
      <c r="AI1579" s="92">
        <f t="shared" si="317"/>
        <v>0</v>
      </c>
      <c r="AJ1579" s="92">
        <f t="shared" si="318"/>
        <v>0</v>
      </c>
      <c r="AL1579" s="93">
        <f t="shared" si="319"/>
        <v>0</v>
      </c>
      <c r="AM1579" s="92">
        <f t="shared" si="320"/>
        <v>0</v>
      </c>
      <c r="AN1579" s="92">
        <f t="shared" si="321"/>
        <v>0</v>
      </c>
      <c r="AO1579" s="92">
        <f t="shared" si="322"/>
        <v>0</v>
      </c>
      <c r="AQ1579" s="93">
        <f t="shared" si="323"/>
        <v>0</v>
      </c>
    </row>
    <row r="1580" spans="1:43" ht="15.05" customHeight="1">
      <c r="A1580" s="187"/>
      <c r="B1580" s="141"/>
      <c r="C1580" s="167" t="s">
        <v>541</v>
      </c>
      <c r="D1580" s="372" t="str">
        <f t="shared" si="314"/>
        <v/>
      </c>
      <c r="E1580" s="372"/>
      <c r="F1580" s="372"/>
      <c r="G1580" s="372"/>
      <c r="H1580" s="372"/>
      <c r="I1580" s="372"/>
      <c r="J1580" s="372"/>
      <c r="K1580" s="372"/>
      <c r="L1580" s="372"/>
      <c r="M1580" s="437"/>
      <c r="N1580" s="437"/>
      <c r="O1580" s="437"/>
      <c r="P1580" s="437"/>
      <c r="Q1580" s="437"/>
      <c r="R1580" s="437"/>
      <c r="S1580" s="437"/>
      <c r="T1580" s="437"/>
      <c r="U1580" s="437"/>
      <c r="V1580" s="437"/>
      <c r="W1580" s="437"/>
      <c r="X1580" s="437"/>
      <c r="Y1580" s="437"/>
      <c r="Z1580" s="437"/>
      <c r="AA1580" s="437"/>
      <c r="AB1580" s="437"/>
      <c r="AC1580" s="437"/>
      <c r="AD1580" s="437"/>
      <c r="AG1580" s="93">
        <f t="shared" si="315"/>
        <v>0</v>
      </c>
      <c r="AH1580" s="92">
        <f t="shared" si="316"/>
        <v>0</v>
      </c>
      <c r="AI1580" s="92">
        <f t="shared" si="317"/>
        <v>0</v>
      </c>
      <c r="AJ1580" s="92">
        <f t="shared" si="318"/>
        <v>0</v>
      </c>
      <c r="AL1580" s="93">
        <f t="shared" si="319"/>
        <v>0</v>
      </c>
      <c r="AM1580" s="92">
        <f t="shared" si="320"/>
        <v>0</v>
      </c>
      <c r="AN1580" s="92">
        <f t="shared" si="321"/>
        <v>0</v>
      </c>
      <c r="AO1580" s="92">
        <f t="shared" si="322"/>
        <v>0</v>
      </c>
      <c r="AQ1580" s="93">
        <f t="shared" si="323"/>
        <v>0</v>
      </c>
    </row>
    <row r="1581" spans="1:43" ht="15.05" customHeight="1">
      <c r="A1581" s="187"/>
      <c r="B1581" s="141"/>
      <c r="C1581" s="167" t="s">
        <v>542</v>
      </c>
      <c r="D1581" s="372" t="str">
        <f t="shared" si="314"/>
        <v/>
      </c>
      <c r="E1581" s="372"/>
      <c r="F1581" s="372"/>
      <c r="G1581" s="372"/>
      <c r="H1581" s="372"/>
      <c r="I1581" s="372"/>
      <c r="J1581" s="372"/>
      <c r="K1581" s="372"/>
      <c r="L1581" s="372"/>
      <c r="M1581" s="437"/>
      <c r="N1581" s="437"/>
      <c r="O1581" s="437"/>
      <c r="P1581" s="437"/>
      <c r="Q1581" s="437"/>
      <c r="R1581" s="437"/>
      <c r="S1581" s="437"/>
      <c r="T1581" s="437"/>
      <c r="U1581" s="437"/>
      <c r="V1581" s="437"/>
      <c r="W1581" s="437"/>
      <c r="X1581" s="437"/>
      <c r="Y1581" s="437"/>
      <c r="Z1581" s="437"/>
      <c r="AA1581" s="437"/>
      <c r="AB1581" s="437"/>
      <c r="AC1581" s="437"/>
      <c r="AD1581" s="437"/>
      <c r="AG1581" s="93">
        <f t="shared" si="315"/>
        <v>0</v>
      </c>
      <c r="AH1581" s="92">
        <f t="shared" si="316"/>
        <v>0</v>
      </c>
      <c r="AI1581" s="92">
        <f t="shared" si="317"/>
        <v>0</v>
      </c>
      <c r="AJ1581" s="92">
        <f t="shared" si="318"/>
        <v>0</v>
      </c>
      <c r="AL1581" s="93">
        <f t="shared" si="319"/>
        <v>0</v>
      </c>
      <c r="AM1581" s="92">
        <f t="shared" si="320"/>
        <v>0</v>
      </c>
      <c r="AN1581" s="92">
        <f t="shared" si="321"/>
        <v>0</v>
      </c>
      <c r="AO1581" s="92">
        <f t="shared" si="322"/>
        <v>0</v>
      </c>
      <c r="AQ1581" s="93">
        <f t="shared" si="323"/>
        <v>0</v>
      </c>
    </row>
    <row r="1582" spans="1:43" ht="15.05" customHeight="1">
      <c r="A1582" s="187"/>
      <c r="B1582" s="141"/>
      <c r="C1582" s="167" t="s">
        <v>543</v>
      </c>
      <c r="D1582" s="372" t="str">
        <f t="shared" si="314"/>
        <v/>
      </c>
      <c r="E1582" s="372"/>
      <c r="F1582" s="372"/>
      <c r="G1582" s="372"/>
      <c r="H1582" s="372"/>
      <c r="I1582" s="372"/>
      <c r="J1582" s="372"/>
      <c r="K1582" s="372"/>
      <c r="L1582" s="372"/>
      <c r="M1582" s="437"/>
      <c r="N1582" s="437"/>
      <c r="O1582" s="437"/>
      <c r="P1582" s="437"/>
      <c r="Q1582" s="437"/>
      <c r="R1582" s="437"/>
      <c r="S1582" s="437"/>
      <c r="T1582" s="437"/>
      <c r="U1582" s="437"/>
      <c r="V1582" s="437"/>
      <c r="W1582" s="437"/>
      <c r="X1582" s="437"/>
      <c r="Y1582" s="437"/>
      <c r="Z1582" s="437"/>
      <c r="AA1582" s="437"/>
      <c r="AB1582" s="437"/>
      <c r="AC1582" s="437"/>
      <c r="AD1582" s="437"/>
      <c r="AG1582" s="93">
        <f t="shared" si="315"/>
        <v>0</v>
      </c>
      <c r="AH1582" s="92">
        <f t="shared" si="316"/>
        <v>0</v>
      </c>
      <c r="AI1582" s="92">
        <f t="shared" si="317"/>
        <v>0</v>
      </c>
      <c r="AJ1582" s="92">
        <f t="shared" si="318"/>
        <v>0</v>
      </c>
      <c r="AL1582" s="93">
        <f t="shared" si="319"/>
        <v>0</v>
      </c>
      <c r="AM1582" s="92">
        <f t="shared" si="320"/>
        <v>0</v>
      </c>
      <c r="AN1582" s="92">
        <f t="shared" si="321"/>
        <v>0</v>
      </c>
      <c r="AO1582" s="92">
        <f t="shared" si="322"/>
        <v>0</v>
      </c>
      <c r="AQ1582" s="93">
        <f t="shared" si="323"/>
        <v>0</v>
      </c>
    </row>
    <row r="1583" spans="1:43" ht="15.05" customHeight="1">
      <c r="A1583" s="187"/>
      <c r="B1583" s="141"/>
      <c r="C1583" s="167" t="s">
        <v>544</v>
      </c>
      <c r="D1583" s="372" t="str">
        <f t="shared" si="314"/>
        <v/>
      </c>
      <c r="E1583" s="372"/>
      <c r="F1583" s="372"/>
      <c r="G1583" s="372"/>
      <c r="H1583" s="372"/>
      <c r="I1583" s="372"/>
      <c r="J1583" s="372"/>
      <c r="K1583" s="372"/>
      <c r="L1583" s="372"/>
      <c r="M1583" s="437"/>
      <c r="N1583" s="437"/>
      <c r="O1583" s="437"/>
      <c r="P1583" s="437"/>
      <c r="Q1583" s="437"/>
      <c r="R1583" s="437"/>
      <c r="S1583" s="437"/>
      <c r="T1583" s="437"/>
      <c r="U1583" s="437"/>
      <c r="V1583" s="437"/>
      <c r="W1583" s="437"/>
      <c r="X1583" s="437"/>
      <c r="Y1583" s="437"/>
      <c r="Z1583" s="437"/>
      <c r="AA1583" s="437"/>
      <c r="AB1583" s="437"/>
      <c r="AC1583" s="437"/>
      <c r="AD1583" s="437"/>
      <c r="AG1583" s="93">
        <f t="shared" si="315"/>
        <v>0</v>
      </c>
      <c r="AH1583" s="92">
        <f t="shared" si="316"/>
        <v>0</v>
      </c>
      <c r="AI1583" s="92">
        <f t="shared" si="317"/>
        <v>0</v>
      </c>
      <c r="AJ1583" s="92">
        <f t="shared" si="318"/>
        <v>0</v>
      </c>
      <c r="AL1583" s="93">
        <f t="shared" si="319"/>
        <v>0</v>
      </c>
      <c r="AM1583" s="92">
        <f t="shared" si="320"/>
        <v>0</v>
      </c>
      <c r="AN1583" s="92">
        <f t="shared" si="321"/>
        <v>0</v>
      </c>
      <c r="AO1583" s="92">
        <f t="shared" si="322"/>
        <v>0</v>
      </c>
      <c r="AQ1583" s="93">
        <f t="shared" si="323"/>
        <v>0</v>
      </c>
    </row>
    <row r="1584" spans="1:43" ht="15.05" customHeight="1">
      <c r="A1584" s="187"/>
      <c r="B1584" s="141"/>
      <c r="C1584" s="167" t="s">
        <v>545</v>
      </c>
      <c r="D1584" s="372" t="str">
        <f t="shared" si="314"/>
        <v/>
      </c>
      <c r="E1584" s="372"/>
      <c r="F1584" s="372"/>
      <c r="G1584" s="372"/>
      <c r="H1584" s="372"/>
      <c r="I1584" s="372"/>
      <c r="J1584" s="372"/>
      <c r="K1584" s="372"/>
      <c r="L1584" s="372"/>
      <c r="M1584" s="437"/>
      <c r="N1584" s="437"/>
      <c r="O1584" s="437"/>
      <c r="P1584" s="437"/>
      <c r="Q1584" s="437"/>
      <c r="R1584" s="437"/>
      <c r="S1584" s="437"/>
      <c r="T1584" s="437"/>
      <c r="U1584" s="437"/>
      <c r="V1584" s="437"/>
      <c r="W1584" s="437"/>
      <c r="X1584" s="437"/>
      <c r="Y1584" s="437"/>
      <c r="Z1584" s="437"/>
      <c r="AA1584" s="437"/>
      <c r="AB1584" s="437"/>
      <c r="AC1584" s="437"/>
      <c r="AD1584" s="437"/>
      <c r="AG1584" s="93">
        <f t="shared" si="315"/>
        <v>0</v>
      </c>
      <c r="AH1584" s="92">
        <f t="shared" si="316"/>
        <v>0</v>
      </c>
      <c r="AI1584" s="92">
        <f t="shared" si="317"/>
        <v>0</v>
      </c>
      <c r="AJ1584" s="92">
        <f t="shared" si="318"/>
        <v>0</v>
      </c>
      <c r="AL1584" s="93">
        <f t="shared" si="319"/>
        <v>0</v>
      </c>
      <c r="AM1584" s="92">
        <f t="shared" si="320"/>
        <v>0</v>
      </c>
      <c r="AN1584" s="92">
        <f t="shared" si="321"/>
        <v>0</v>
      </c>
      <c r="AO1584" s="92">
        <f t="shared" si="322"/>
        <v>0</v>
      </c>
      <c r="AQ1584" s="93">
        <f t="shared" si="323"/>
        <v>0</v>
      </c>
    </row>
    <row r="1585" spans="1:43" ht="15.05" customHeight="1">
      <c r="A1585" s="187"/>
      <c r="B1585" s="141"/>
      <c r="C1585" s="167" t="s">
        <v>546</v>
      </c>
      <c r="D1585" s="372" t="str">
        <f t="shared" si="314"/>
        <v/>
      </c>
      <c r="E1585" s="372"/>
      <c r="F1585" s="372"/>
      <c r="G1585" s="372"/>
      <c r="H1585" s="372"/>
      <c r="I1585" s="372"/>
      <c r="J1585" s="372"/>
      <c r="K1585" s="372"/>
      <c r="L1585" s="372"/>
      <c r="M1585" s="437"/>
      <c r="N1585" s="437"/>
      <c r="O1585" s="437"/>
      <c r="P1585" s="437"/>
      <c r="Q1585" s="437"/>
      <c r="R1585" s="437"/>
      <c r="S1585" s="437"/>
      <c r="T1585" s="437"/>
      <c r="U1585" s="437"/>
      <c r="V1585" s="437"/>
      <c r="W1585" s="437"/>
      <c r="X1585" s="437"/>
      <c r="Y1585" s="437"/>
      <c r="Z1585" s="437"/>
      <c r="AA1585" s="437"/>
      <c r="AB1585" s="437"/>
      <c r="AC1585" s="437"/>
      <c r="AD1585" s="437"/>
      <c r="AG1585" s="93">
        <f t="shared" si="315"/>
        <v>0</v>
      </c>
      <c r="AH1585" s="92">
        <f t="shared" si="316"/>
        <v>0</v>
      </c>
      <c r="AI1585" s="92">
        <f t="shared" si="317"/>
        <v>0</v>
      </c>
      <c r="AJ1585" s="92">
        <f t="shared" si="318"/>
        <v>0</v>
      </c>
      <c r="AL1585" s="93">
        <f t="shared" si="319"/>
        <v>0</v>
      </c>
      <c r="AM1585" s="92">
        <f t="shared" si="320"/>
        <v>0</v>
      </c>
      <c r="AN1585" s="92">
        <f t="shared" si="321"/>
        <v>0</v>
      </c>
      <c r="AO1585" s="92">
        <f t="shared" si="322"/>
        <v>0</v>
      </c>
      <c r="AQ1585" s="93">
        <f t="shared" si="323"/>
        <v>0</v>
      </c>
    </row>
    <row r="1586" spans="1:43" ht="15.05" customHeight="1">
      <c r="A1586" s="187"/>
      <c r="B1586" s="141"/>
      <c r="C1586" s="167" t="s">
        <v>547</v>
      </c>
      <c r="D1586" s="372" t="str">
        <f t="shared" si="314"/>
        <v/>
      </c>
      <c r="E1586" s="372"/>
      <c r="F1586" s="372"/>
      <c r="G1586" s="372"/>
      <c r="H1586" s="372"/>
      <c r="I1586" s="372"/>
      <c r="J1586" s="372"/>
      <c r="K1586" s="372"/>
      <c r="L1586" s="372"/>
      <c r="M1586" s="437"/>
      <c r="N1586" s="437"/>
      <c r="O1586" s="437"/>
      <c r="P1586" s="437"/>
      <c r="Q1586" s="437"/>
      <c r="R1586" s="437"/>
      <c r="S1586" s="437"/>
      <c r="T1586" s="437"/>
      <c r="U1586" s="437"/>
      <c r="V1586" s="437"/>
      <c r="W1586" s="437"/>
      <c r="X1586" s="437"/>
      <c r="Y1586" s="437"/>
      <c r="Z1586" s="437"/>
      <c r="AA1586" s="437"/>
      <c r="AB1586" s="437"/>
      <c r="AC1586" s="437"/>
      <c r="AD1586" s="437"/>
      <c r="AG1586" s="93">
        <f t="shared" si="315"/>
        <v>0</v>
      </c>
      <c r="AH1586" s="92">
        <f t="shared" si="316"/>
        <v>0</v>
      </c>
      <c r="AI1586" s="92">
        <f t="shared" si="317"/>
        <v>0</v>
      </c>
      <c r="AJ1586" s="92">
        <f t="shared" si="318"/>
        <v>0</v>
      </c>
      <c r="AL1586" s="93">
        <f t="shared" si="319"/>
        <v>0</v>
      </c>
      <c r="AM1586" s="92">
        <f t="shared" si="320"/>
        <v>0</v>
      </c>
      <c r="AN1586" s="92">
        <f t="shared" si="321"/>
        <v>0</v>
      </c>
      <c r="AO1586" s="92">
        <f t="shared" si="322"/>
        <v>0</v>
      </c>
      <c r="AQ1586" s="93">
        <f t="shared" si="323"/>
        <v>0</v>
      </c>
    </row>
    <row r="1587" spans="1:43" ht="15.05" customHeight="1">
      <c r="A1587" s="187"/>
      <c r="B1587" s="141"/>
      <c r="C1587" s="167" t="s">
        <v>548</v>
      </c>
      <c r="D1587" s="372" t="str">
        <f t="shared" si="314"/>
        <v/>
      </c>
      <c r="E1587" s="372"/>
      <c r="F1587" s="372"/>
      <c r="G1587" s="372"/>
      <c r="H1587" s="372"/>
      <c r="I1587" s="372"/>
      <c r="J1587" s="372"/>
      <c r="K1587" s="372"/>
      <c r="L1587" s="372"/>
      <c r="M1587" s="437"/>
      <c r="N1587" s="437"/>
      <c r="O1587" s="437"/>
      <c r="P1587" s="437"/>
      <c r="Q1587" s="437"/>
      <c r="R1587" s="437"/>
      <c r="S1587" s="437"/>
      <c r="T1587" s="437"/>
      <c r="U1587" s="437"/>
      <c r="V1587" s="437"/>
      <c r="W1587" s="437"/>
      <c r="X1587" s="437"/>
      <c r="Y1587" s="437"/>
      <c r="Z1587" s="437"/>
      <c r="AA1587" s="437"/>
      <c r="AB1587" s="437"/>
      <c r="AC1587" s="437"/>
      <c r="AD1587" s="437"/>
      <c r="AG1587" s="93">
        <f t="shared" si="315"/>
        <v>0</v>
      </c>
      <c r="AH1587" s="92">
        <f t="shared" si="316"/>
        <v>0</v>
      </c>
      <c r="AI1587" s="92">
        <f t="shared" si="317"/>
        <v>0</v>
      </c>
      <c r="AJ1587" s="92">
        <f t="shared" si="318"/>
        <v>0</v>
      </c>
      <c r="AL1587" s="93">
        <f t="shared" si="319"/>
        <v>0</v>
      </c>
      <c r="AM1587" s="92">
        <f t="shared" si="320"/>
        <v>0</v>
      </c>
      <c r="AN1587" s="92">
        <f t="shared" si="321"/>
        <v>0</v>
      </c>
      <c r="AO1587" s="92">
        <f t="shared" si="322"/>
        <v>0</v>
      </c>
      <c r="AQ1587" s="93">
        <f t="shared" si="323"/>
        <v>0</v>
      </c>
    </row>
    <row r="1588" spans="1:43" ht="15.05" customHeight="1">
      <c r="A1588" s="187"/>
      <c r="B1588" s="141"/>
      <c r="C1588" s="167" t="s">
        <v>549</v>
      </c>
      <c r="D1588" s="372" t="str">
        <f t="shared" si="314"/>
        <v/>
      </c>
      <c r="E1588" s="372"/>
      <c r="F1588" s="372"/>
      <c r="G1588" s="372"/>
      <c r="H1588" s="372"/>
      <c r="I1588" s="372"/>
      <c r="J1588" s="372"/>
      <c r="K1588" s="372"/>
      <c r="L1588" s="372"/>
      <c r="M1588" s="437"/>
      <c r="N1588" s="437"/>
      <c r="O1588" s="437"/>
      <c r="P1588" s="437"/>
      <c r="Q1588" s="437"/>
      <c r="R1588" s="437"/>
      <c r="S1588" s="437"/>
      <c r="T1588" s="437"/>
      <c r="U1588" s="437"/>
      <c r="V1588" s="437"/>
      <c r="W1588" s="437"/>
      <c r="X1588" s="437"/>
      <c r="Y1588" s="437"/>
      <c r="Z1588" s="437"/>
      <c r="AA1588" s="437"/>
      <c r="AB1588" s="437"/>
      <c r="AC1588" s="437"/>
      <c r="AD1588" s="437"/>
      <c r="AG1588" s="93">
        <f t="shared" si="315"/>
        <v>0</v>
      </c>
      <c r="AH1588" s="92">
        <f t="shared" si="316"/>
        <v>0</v>
      </c>
      <c r="AI1588" s="92">
        <f t="shared" si="317"/>
        <v>0</v>
      </c>
      <c r="AJ1588" s="92">
        <f t="shared" si="318"/>
        <v>0</v>
      </c>
      <c r="AL1588" s="93">
        <f t="shared" si="319"/>
        <v>0</v>
      </c>
      <c r="AM1588" s="92">
        <f t="shared" si="320"/>
        <v>0</v>
      </c>
      <c r="AN1588" s="92">
        <f t="shared" si="321"/>
        <v>0</v>
      </c>
      <c r="AO1588" s="92">
        <f t="shared" si="322"/>
        <v>0</v>
      </c>
      <c r="AQ1588" s="93">
        <f t="shared" si="323"/>
        <v>0</v>
      </c>
    </row>
    <row r="1589" spans="1:43" ht="15.05" customHeight="1">
      <c r="A1589" s="187"/>
      <c r="B1589" s="141"/>
      <c r="C1589" s="167" t="s">
        <v>550</v>
      </c>
      <c r="D1589" s="372" t="str">
        <f t="shared" si="314"/>
        <v/>
      </c>
      <c r="E1589" s="372"/>
      <c r="F1589" s="372"/>
      <c r="G1589" s="372"/>
      <c r="H1589" s="372"/>
      <c r="I1589" s="372"/>
      <c r="J1589" s="372"/>
      <c r="K1589" s="372"/>
      <c r="L1589" s="372"/>
      <c r="M1589" s="437"/>
      <c r="N1589" s="437"/>
      <c r="O1589" s="437"/>
      <c r="P1589" s="437"/>
      <c r="Q1589" s="437"/>
      <c r="R1589" s="437"/>
      <c r="S1589" s="437"/>
      <c r="T1589" s="437"/>
      <c r="U1589" s="437"/>
      <c r="V1589" s="437"/>
      <c r="W1589" s="437"/>
      <c r="X1589" s="437"/>
      <c r="Y1589" s="437"/>
      <c r="Z1589" s="437"/>
      <c r="AA1589" s="437"/>
      <c r="AB1589" s="437"/>
      <c r="AC1589" s="437"/>
      <c r="AD1589" s="437"/>
      <c r="AG1589" s="93">
        <f t="shared" si="315"/>
        <v>0</v>
      </c>
      <c r="AH1589" s="92">
        <f t="shared" si="316"/>
        <v>0</v>
      </c>
      <c r="AI1589" s="92">
        <f t="shared" si="317"/>
        <v>0</v>
      </c>
      <c r="AJ1589" s="92">
        <f t="shared" si="318"/>
        <v>0</v>
      </c>
      <c r="AL1589" s="93">
        <f t="shared" si="319"/>
        <v>0</v>
      </c>
      <c r="AM1589" s="92">
        <f t="shared" si="320"/>
        <v>0</v>
      </c>
      <c r="AN1589" s="92">
        <f t="shared" si="321"/>
        <v>0</v>
      </c>
      <c r="AO1589" s="92">
        <f t="shared" si="322"/>
        <v>0</v>
      </c>
      <c r="AQ1589" s="93">
        <f t="shared" si="323"/>
        <v>0</v>
      </c>
    </row>
    <row r="1590" spans="1:43" ht="15.05" customHeight="1">
      <c r="A1590" s="187"/>
      <c r="B1590" s="141"/>
      <c r="C1590" s="167" t="s">
        <v>551</v>
      </c>
      <c r="D1590" s="372" t="str">
        <f t="shared" si="314"/>
        <v/>
      </c>
      <c r="E1590" s="372"/>
      <c r="F1590" s="372"/>
      <c r="G1590" s="372"/>
      <c r="H1590" s="372"/>
      <c r="I1590" s="372"/>
      <c r="J1590" s="372"/>
      <c r="K1590" s="372"/>
      <c r="L1590" s="372"/>
      <c r="M1590" s="437"/>
      <c r="N1590" s="437"/>
      <c r="O1590" s="437"/>
      <c r="P1590" s="437"/>
      <c r="Q1590" s="437"/>
      <c r="R1590" s="437"/>
      <c r="S1590" s="437"/>
      <c r="T1590" s="437"/>
      <c r="U1590" s="437"/>
      <c r="V1590" s="437"/>
      <c r="W1590" s="437"/>
      <c r="X1590" s="437"/>
      <c r="Y1590" s="437"/>
      <c r="Z1590" s="437"/>
      <c r="AA1590" s="437"/>
      <c r="AB1590" s="437"/>
      <c r="AC1590" s="437"/>
      <c r="AD1590" s="437"/>
      <c r="AG1590" s="93">
        <f t="shared" si="315"/>
        <v>0</v>
      </c>
      <c r="AH1590" s="92">
        <f t="shared" si="316"/>
        <v>0</v>
      </c>
      <c r="AI1590" s="92">
        <f t="shared" si="317"/>
        <v>0</v>
      </c>
      <c r="AJ1590" s="92">
        <f t="shared" si="318"/>
        <v>0</v>
      </c>
      <c r="AL1590" s="93">
        <f t="shared" si="319"/>
        <v>0</v>
      </c>
      <c r="AM1590" s="92">
        <f t="shared" si="320"/>
        <v>0</v>
      </c>
      <c r="AN1590" s="92">
        <f t="shared" si="321"/>
        <v>0</v>
      </c>
      <c r="AO1590" s="92">
        <f t="shared" si="322"/>
        <v>0</v>
      </c>
      <c r="AQ1590" s="93">
        <f t="shared" si="323"/>
        <v>0</v>
      </c>
    </row>
    <row r="1591" spans="1:43" ht="15.05" customHeight="1">
      <c r="A1591" s="187"/>
      <c r="B1591" s="141"/>
      <c r="C1591" s="167" t="s">
        <v>552</v>
      </c>
      <c r="D1591" s="372" t="str">
        <f t="shared" si="314"/>
        <v/>
      </c>
      <c r="E1591" s="372"/>
      <c r="F1591" s="372"/>
      <c r="G1591" s="372"/>
      <c r="H1591" s="372"/>
      <c r="I1591" s="372"/>
      <c r="J1591" s="372"/>
      <c r="K1591" s="372"/>
      <c r="L1591" s="372"/>
      <c r="M1591" s="437"/>
      <c r="N1591" s="437"/>
      <c r="O1591" s="437"/>
      <c r="P1591" s="437"/>
      <c r="Q1591" s="437"/>
      <c r="R1591" s="437"/>
      <c r="S1591" s="437"/>
      <c r="T1591" s="437"/>
      <c r="U1591" s="437"/>
      <c r="V1591" s="437"/>
      <c r="W1591" s="437"/>
      <c r="X1591" s="437"/>
      <c r="Y1591" s="437"/>
      <c r="Z1591" s="437"/>
      <c r="AA1591" s="437"/>
      <c r="AB1591" s="437"/>
      <c r="AC1591" s="437"/>
      <c r="AD1591" s="437"/>
      <c r="AG1591" s="93">
        <f t="shared" si="315"/>
        <v>0</v>
      </c>
      <c r="AH1591" s="92">
        <f t="shared" si="316"/>
        <v>0</v>
      </c>
      <c r="AI1591" s="92">
        <f t="shared" si="317"/>
        <v>0</v>
      </c>
      <c r="AJ1591" s="92">
        <f t="shared" si="318"/>
        <v>0</v>
      </c>
      <c r="AL1591" s="93">
        <f t="shared" si="319"/>
        <v>0</v>
      </c>
      <c r="AM1591" s="92">
        <f t="shared" si="320"/>
        <v>0</v>
      </c>
      <c r="AN1591" s="92">
        <f t="shared" si="321"/>
        <v>0</v>
      </c>
      <c r="AO1591" s="92">
        <f t="shared" si="322"/>
        <v>0</v>
      </c>
      <c r="AQ1591" s="93">
        <f t="shared" si="323"/>
        <v>0</v>
      </c>
    </row>
    <row r="1592" spans="1:43" ht="15.05" customHeight="1">
      <c r="A1592" s="187"/>
      <c r="B1592" s="141"/>
      <c r="C1592" s="167" t="s">
        <v>553</v>
      </c>
      <c r="D1592" s="372" t="str">
        <f t="shared" si="314"/>
        <v/>
      </c>
      <c r="E1592" s="372"/>
      <c r="F1592" s="372"/>
      <c r="G1592" s="372"/>
      <c r="H1592" s="372"/>
      <c r="I1592" s="372"/>
      <c r="J1592" s="372"/>
      <c r="K1592" s="372"/>
      <c r="L1592" s="372"/>
      <c r="M1592" s="437"/>
      <c r="N1592" s="437"/>
      <c r="O1592" s="437"/>
      <c r="P1592" s="437"/>
      <c r="Q1592" s="437"/>
      <c r="R1592" s="437"/>
      <c r="S1592" s="437"/>
      <c r="T1592" s="437"/>
      <c r="U1592" s="437"/>
      <c r="V1592" s="437"/>
      <c r="W1592" s="437"/>
      <c r="X1592" s="437"/>
      <c r="Y1592" s="437"/>
      <c r="Z1592" s="437"/>
      <c r="AA1592" s="437"/>
      <c r="AB1592" s="437"/>
      <c r="AC1592" s="437"/>
      <c r="AD1592" s="437"/>
      <c r="AG1592" s="93">
        <f t="shared" si="315"/>
        <v>0</v>
      </c>
      <c r="AH1592" s="92">
        <f t="shared" si="316"/>
        <v>0</v>
      </c>
      <c r="AI1592" s="92">
        <f t="shared" si="317"/>
        <v>0</v>
      </c>
      <c r="AJ1592" s="92">
        <f t="shared" si="318"/>
        <v>0</v>
      </c>
      <c r="AL1592" s="93">
        <f t="shared" si="319"/>
        <v>0</v>
      </c>
      <c r="AM1592" s="92">
        <f t="shared" si="320"/>
        <v>0</v>
      </c>
      <c r="AN1592" s="92">
        <f t="shared" si="321"/>
        <v>0</v>
      </c>
      <c r="AO1592" s="92">
        <f t="shared" si="322"/>
        <v>0</v>
      </c>
      <c r="AQ1592" s="93">
        <f t="shared" si="323"/>
        <v>0</v>
      </c>
    </row>
    <row r="1593" spans="1:43" ht="15.05" customHeight="1">
      <c r="A1593" s="187"/>
      <c r="B1593" s="141"/>
      <c r="C1593" s="167" t="s">
        <v>554</v>
      </c>
      <c r="D1593" s="372" t="str">
        <f t="shared" si="314"/>
        <v/>
      </c>
      <c r="E1593" s="372"/>
      <c r="F1593" s="372"/>
      <c r="G1593" s="372"/>
      <c r="H1593" s="372"/>
      <c r="I1593" s="372"/>
      <c r="J1593" s="372"/>
      <c r="K1593" s="372"/>
      <c r="L1593" s="372"/>
      <c r="M1593" s="437"/>
      <c r="N1593" s="437"/>
      <c r="O1593" s="437"/>
      <c r="P1593" s="437"/>
      <c r="Q1593" s="437"/>
      <c r="R1593" s="437"/>
      <c r="S1593" s="437"/>
      <c r="T1593" s="437"/>
      <c r="U1593" s="437"/>
      <c r="V1593" s="437"/>
      <c r="W1593" s="437"/>
      <c r="X1593" s="437"/>
      <c r="Y1593" s="437"/>
      <c r="Z1593" s="437"/>
      <c r="AA1593" s="437"/>
      <c r="AB1593" s="437"/>
      <c r="AC1593" s="437"/>
      <c r="AD1593" s="437"/>
      <c r="AG1593" s="93">
        <f t="shared" si="315"/>
        <v>0</v>
      </c>
      <c r="AH1593" s="92">
        <f t="shared" si="316"/>
        <v>0</v>
      </c>
      <c r="AI1593" s="92">
        <f t="shared" si="317"/>
        <v>0</v>
      </c>
      <c r="AJ1593" s="92">
        <f t="shared" si="318"/>
        <v>0</v>
      </c>
      <c r="AL1593" s="93">
        <f t="shared" si="319"/>
        <v>0</v>
      </c>
      <c r="AM1593" s="92">
        <f t="shared" si="320"/>
        <v>0</v>
      </c>
      <c r="AN1593" s="92">
        <f t="shared" si="321"/>
        <v>0</v>
      </c>
      <c r="AO1593" s="92">
        <f t="shared" si="322"/>
        <v>0</v>
      </c>
      <c r="AQ1593" s="93">
        <f t="shared" si="323"/>
        <v>0</v>
      </c>
    </row>
    <row r="1594" spans="1:43" ht="15.05" customHeight="1">
      <c r="A1594" s="187"/>
      <c r="B1594" s="141"/>
      <c r="C1594" s="167" t="s">
        <v>555</v>
      </c>
      <c r="D1594" s="372" t="str">
        <f t="shared" si="314"/>
        <v/>
      </c>
      <c r="E1594" s="372"/>
      <c r="F1594" s="372"/>
      <c r="G1594" s="372"/>
      <c r="H1594" s="372"/>
      <c r="I1594" s="372"/>
      <c r="J1594" s="372"/>
      <c r="K1594" s="372"/>
      <c r="L1594" s="372"/>
      <c r="M1594" s="437"/>
      <c r="N1594" s="437"/>
      <c r="O1594" s="437"/>
      <c r="P1594" s="437"/>
      <c r="Q1594" s="437"/>
      <c r="R1594" s="437"/>
      <c r="S1594" s="437"/>
      <c r="T1594" s="437"/>
      <c r="U1594" s="437"/>
      <c r="V1594" s="437"/>
      <c r="W1594" s="437"/>
      <c r="X1594" s="437"/>
      <c r="Y1594" s="437"/>
      <c r="Z1594" s="437"/>
      <c r="AA1594" s="437"/>
      <c r="AB1594" s="437"/>
      <c r="AC1594" s="437"/>
      <c r="AD1594" s="437"/>
      <c r="AG1594" s="93">
        <f t="shared" si="315"/>
        <v>0</v>
      </c>
      <c r="AH1594" s="92">
        <f t="shared" si="316"/>
        <v>0</v>
      </c>
      <c r="AI1594" s="92">
        <f t="shared" si="317"/>
        <v>0</v>
      </c>
      <c r="AJ1594" s="92">
        <f t="shared" si="318"/>
        <v>0</v>
      </c>
      <c r="AL1594" s="93">
        <f t="shared" si="319"/>
        <v>0</v>
      </c>
      <c r="AM1594" s="92">
        <f t="shared" si="320"/>
        <v>0</v>
      </c>
      <c r="AN1594" s="92">
        <f t="shared" si="321"/>
        <v>0</v>
      </c>
      <c r="AO1594" s="92">
        <f t="shared" si="322"/>
        <v>0</v>
      </c>
      <c r="AQ1594" s="93">
        <f t="shared" si="323"/>
        <v>0</v>
      </c>
    </row>
    <row r="1595" spans="1:43" ht="15.05" customHeight="1">
      <c r="A1595" s="187"/>
      <c r="B1595" s="141"/>
      <c r="C1595" s="167" t="s">
        <v>556</v>
      </c>
      <c r="D1595" s="372" t="str">
        <f t="shared" si="314"/>
        <v/>
      </c>
      <c r="E1595" s="372"/>
      <c r="F1595" s="372"/>
      <c r="G1595" s="372"/>
      <c r="H1595" s="372"/>
      <c r="I1595" s="372"/>
      <c r="J1595" s="372"/>
      <c r="K1595" s="372"/>
      <c r="L1595" s="372"/>
      <c r="M1595" s="437"/>
      <c r="N1595" s="437"/>
      <c r="O1595" s="437"/>
      <c r="P1595" s="437"/>
      <c r="Q1595" s="437"/>
      <c r="R1595" s="437"/>
      <c r="S1595" s="437"/>
      <c r="T1595" s="437"/>
      <c r="U1595" s="437"/>
      <c r="V1595" s="437"/>
      <c r="W1595" s="437"/>
      <c r="X1595" s="437"/>
      <c r="Y1595" s="437"/>
      <c r="Z1595" s="437"/>
      <c r="AA1595" s="437"/>
      <c r="AB1595" s="437"/>
      <c r="AC1595" s="437"/>
      <c r="AD1595" s="437"/>
      <c r="AG1595" s="93">
        <f t="shared" si="315"/>
        <v>0</v>
      </c>
      <c r="AH1595" s="92">
        <f t="shared" si="316"/>
        <v>0</v>
      </c>
      <c r="AI1595" s="92">
        <f t="shared" si="317"/>
        <v>0</v>
      </c>
      <c r="AJ1595" s="92">
        <f t="shared" si="318"/>
        <v>0</v>
      </c>
      <c r="AL1595" s="93">
        <f t="shared" si="319"/>
        <v>0</v>
      </c>
      <c r="AM1595" s="92">
        <f t="shared" si="320"/>
        <v>0</v>
      </c>
      <c r="AN1595" s="92">
        <f t="shared" si="321"/>
        <v>0</v>
      </c>
      <c r="AO1595" s="92">
        <f t="shared" si="322"/>
        <v>0</v>
      </c>
      <c r="AQ1595" s="93">
        <f t="shared" si="323"/>
        <v>0</v>
      </c>
    </row>
    <row r="1596" spans="1:43" ht="15.05" customHeight="1">
      <c r="A1596" s="187"/>
      <c r="B1596" s="141"/>
      <c r="C1596" s="141"/>
      <c r="D1596" s="141"/>
      <c r="E1596" s="141"/>
      <c r="F1596" s="21"/>
      <c r="G1596" s="141"/>
      <c r="H1596" s="141"/>
      <c r="I1596" s="141"/>
      <c r="J1596" s="141"/>
      <c r="K1596" s="141"/>
      <c r="L1596" s="21" t="s">
        <v>109</v>
      </c>
      <c r="M1596" s="369">
        <f>IF(AND(SUM(M1536:M1595)=0,COUNTIF(M1536:M1595,"NS")&gt;0),"NS",
IF(AND(SUM(M1536:M1595)=0,COUNTIF(M1536:M1595,0)&gt;0),0,
IF(AND(SUM(M1536:M1595)=0,COUNTIF(M1536:M1595,"NA")&gt;0),"NA",
SUM(M1536:M1595))))</f>
        <v>0</v>
      </c>
      <c r="N1596" s="369"/>
      <c r="O1596" s="369"/>
      <c r="P1596" s="369">
        <f t="shared" ref="P1596" si="324">IF(AND(SUM(P1536:P1595)=0,COUNTIF(P1536:P1595,"NS")&gt;0),"NS",
IF(AND(SUM(P1536:P1595)=0,COUNTIF(P1536:P1595,0)&gt;0),0,
IF(AND(SUM(P1536:P1595)=0,COUNTIF(P1536:P1595,"NA")&gt;0),"NA",
SUM(P1536:P1595))))</f>
        <v>0</v>
      </c>
      <c r="Q1596" s="369"/>
      <c r="R1596" s="369"/>
      <c r="S1596" s="369">
        <f t="shared" ref="S1596" si="325">IF(AND(SUM(S1536:S1595)=0,COUNTIF(S1536:S1595,"NS")&gt;0),"NS",
IF(AND(SUM(S1536:S1595)=0,COUNTIF(S1536:S1595,0)&gt;0),0,
IF(AND(SUM(S1536:S1595)=0,COUNTIF(S1536:S1595,"NA")&gt;0),"NA",
SUM(S1536:S1595))))</f>
        <v>0</v>
      </c>
      <c r="T1596" s="369"/>
      <c r="U1596" s="369"/>
      <c r="V1596" s="369">
        <f t="shared" ref="V1596" si="326">IF(AND(SUM(V1536:V1595)=0,COUNTIF(V1536:V1595,"NS")&gt;0),"NS",
IF(AND(SUM(V1536:V1595)=0,COUNTIF(V1536:V1595,0)&gt;0),0,
IF(AND(SUM(V1536:V1595)=0,COUNTIF(V1536:V1595,"NA")&gt;0),"NA",
SUM(V1536:V1595))))</f>
        <v>0</v>
      </c>
      <c r="W1596" s="369"/>
      <c r="X1596" s="369"/>
      <c r="Y1596" s="369">
        <f t="shared" ref="Y1596" si="327">IF(AND(SUM(Y1536:Y1595)=0,COUNTIF(Y1536:Y1595,"NS")&gt;0),"NS",
IF(AND(SUM(Y1536:Y1595)=0,COUNTIF(Y1536:Y1595,0)&gt;0),0,
IF(AND(SUM(Y1536:Y1595)=0,COUNTIF(Y1536:Y1595,"NA")&gt;0),"NA",
SUM(Y1536:Y1595))))</f>
        <v>0</v>
      </c>
      <c r="Z1596" s="369"/>
      <c r="AA1596" s="369"/>
      <c r="AB1596" s="369">
        <f t="shared" ref="AB1596" si="328">IF(AND(SUM(AB1536:AB1595)=0,COUNTIF(AB1536:AB1595,"NS")&gt;0),"NS",
IF(AND(SUM(AB1536:AB1595)=0,COUNTIF(AB1536:AB1595,0)&gt;0),0,
IF(AND(SUM(AB1536:AB1595)=0,COUNTIF(AB1536:AB1595,"NA")&gt;0),"NA",
SUM(AB1536:AB1595))))</f>
        <v>0</v>
      </c>
      <c r="AC1596" s="369"/>
      <c r="AD1596" s="369"/>
      <c r="AJ1596" s="202">
        <f>SUM(AJ1536:AJ1595)</f>
        <v>0</v>
      </c>
      <c r="AO1596" s="202">
        <f>SUM(AO1536:AO1595)</f>
        <v>0</v>
      </c>
      <c r="AQ1596" s="111">
        <f>SUM(AQ1536:AQ1595)</f>
        <v>0</v>
      </c>
    </row>
    <row r="1597" spans="1:43" ht="15.05" customHeight="1">
      <c r="A1597" s="187"/>
      <c r="B1597" s="141"/>
      <c r="C1597" s="141"/>
      <c r="D1597" s="141"/>
      <c r="E1597" s="141"/>
      <c r="F1597" s="141"/>
      <c r="G1597" s="141"/>
      <c r="H1597" s="141"/>
      <c r="I1597" s="141"/>
      <c r="J1597" s="141"/>
      <c r="K1597" s="141"/>
      <c r="L1597" s="141"/>
      <c r="M1597" s="141"/>
      <c r="N1597" s="141"/>
      <c r="O1597" s="141"/>
      <c r="P1597" s="141"/>
      <c r="Q1597" s="141"/>
      <c r="R1597" s="141"/>
      <c r="S1597" s="141"/>
      <c r="T1597" s="141"/>
      <c r="U1597" s="141"/>
      <c r="V1597" s="141"/>
      <c r="W1597" s="141"/>
      <c r="X1597" s="141"/>
      <c r="Y1597" s="141"/>
      <c r="Z1597" s="141"/>
      <c r="AA1597" s="141"/>
      <c r="AB1597" s="141"/>
      <c r="AC1597" s="141"/>
      <c r="AD1597" s="141"/>
      <c r="AJ1597" s="109">
        <f>SUM(AJ1596,AO1596)</f>
        <v>0</v>
      </c>
    </row>
    <row r="1598" spans="1:43" ht="24.05" customHeight="1">
      <c r="A1598" s="187"/>
      <c r="B1598" s="141"/>
      <c r="C1598" s="422" t="s">
        <v>187</v>
      </c>
      <c r="D1598" s="422"/>
      <c r="E1598" s="422"/>
      <c r="F1598" s="422"/>
      <c r="G1598" s="422"/>
      <c r="H1598" s="422"/>
      <c r="I1598" s="422"/>
      <c r="J1598" s="422"/>
      <c r="K1598" s="422"/>
      <c r="L1598" s="422"/>
      <c r="M1598" s="422"/>
      <c r="N1598" s="422"/>
      <c r="O1598" s="422"/>
      <c r="P1598" s="422"/>
      <c r="Q1598" s="422"/>
      <c r="R1598" s="422"/>
      <c r="S1598" s="422"/>
      <c r="T1598" s="422"/>
      <c r="U1598" s="422"/>
      <c r="V1598" s="422"/>
      <c r="W1598" s="422"/>
      <c r="X1598" s="422"/>
      <c r="Y1598" s="422"/>
      <c r="Z1598" s="422"/>
      <c r="AA1598" s="422"/>
      <c r="AB1598" s="422"/>
      <c r="AC1598" s="422"/>
      <c r="AD1598" s="422"/>
    </row>
    <row r="1599" spans="1:43" ht="60.05" customHeight="1">
      <c r="A1599" s="187"/>
      <c r="B1599" s="141"/>
      <c r="C1599" s="446"/>
      <c r="D1599" s="447"/>
      <c r="E1599" s="447"/>
      <c r="F1599" s="447"/>
      <c r="G1599" s="447"/>
      <c r="H1599" s="447"/>
      <c r="I1599" s="447"/>
      <c r="J1599" s="447"/>
      <c r="K1599" s="447"/>
      <c r="L1599" s="447"/>
      <c r="M1599" s="447"/>
      <c r="N1599" s="447"/>
      <c r="O1599" s="447"/>
      <c r="P1599" s="447"/>
      <c r="Q1599" s="447"/>
      <c r="R1599" s="447"/>
      <c r="S1599" s="447"/>
      <c r="T1599" s="447"/>
      <c r="U1599" s="447"/>
      <c r="V1599" s="447"/>
      <c r="W1599" s="447"/>
      <c r="X1599" s="447"/>
      <c r="Y1599" s="447"/>
      <c r="Z1599" s="447"/>
      <c r="AA1599" s="447"/>
      <c r="AB1599" s="447"/>
      <c r="AC1599" s="447"/>
      <c r="AD1599" s="448"/>
    </row>
    <row r="1600" spans="1:43" ht="15.05" customHeight="1">
      <c r="A1600" s="187"/>
      <c r="B1600" s="141"/>
      <c r="C1600" s="141"/>
      <c r="D1600" s="141"/>
      <c r="E1600" s="141"/>
      <c r="F1600" s="141"/>
      <c r="G1600" s="141"/>
      <c r="H1600" s="141"/>
      <c r="I1600" s="141"/>
      <c r="J1600" s="141"/>
      <c r="K1600" s="141"/>
      <c r="L1600" s="141"/>
      <c r="M1600" s="141"/>
      <c r="N1600" s="141"/>
      <c r="O1600" s="141"/>
      <c r="P1600" s="141"/>
      <c r="Q1600" s="141"/>
      <c r="R1600" s="141"/>
      <c r="S1600" s="141"/>
      <c r="T1600" s="141"/>
      <c r="U1600" s="141"/>
      <c r="V1600" s="141"/>
      <c r="W1600" s="141"/>
      <c r="X1600" s="141"/>
      <c r="Y1600" s="141"/>
      <c r="Z1600" s="141"/>
      <c r="AA1600" s="141"/>
      <c r="AB1600" s="141"/>
      <c r="AC1600" s="141"/>
      <c r="AD1600" s="141"/>
    </row>
    <row r="1601" spans="1:45" ht="15.05" customHeight="1">
      <c r="A1601" s="187"/>
      <c r="B1601" s="366" t="str">
        <f>IF(AJ1597=0,"","Error: verificar sumas por fila.")</f>
        <v/>
      </c>
      <c r="C1601" s="366"/>
      <c r="D1601" s="366"/>
      <c r="E1601" s="366"/>
      <c r="F1601" s="366"/>
      <c r="G1601" s="366"/>
      <c r="H1601" s="366"/>
      <c r="I1601" s="366"/>
      <c r="J1601" s="366"/>
      <c r="K1601" s="366"/>
      <c r="L1601" s="366"/>
      <c r="M1601" s="366"/>
      <c r="N1601" s="366"/>
      <c r="O1601" s="366"/>
      <c r="P1601" s="366"/>
      <c r="Q1601" s="366"/>
      <c r="R1601" s="366"/>
      <c r="S1601" s="366"/>
      <c r="T1601" s="366"/>
      <c r="U1601" s="366"/>
      <c r="V1601" s="366"/>
      <c r="W1601" s="366"/>
      <c r="X1601" s="366"/>
      <c r="Y1601" s="366"/>
      <c r="Z1601" s="366"/>
      <c r="AA1601" s="366"/>
      <c r="AB1601" s="366"/>
      <c r="AC1601" s="366"/>
      <c r="AD1601" s="366"/>
    </row>
    <row r="1602" spans="1:45" ht="15.05" customHeight="1">
      <c r="A1602" s="187"/>
      <c r="B1602" s="366" t="str">
        <f>IF(AY1538=0,"","Error: verificar la consistencia con la pregunta 36.")</f>
        <v/>
      </c>
      <c r="C1602" s="366"/>
      <c r="D1602" s="366"/>
      <c r="E1602" s="366"/>
      <c r="F1602" s="366"/>
      <c r="G1602" s="366"/>
      <c r="H1602" s="366"/>
      <c r="I1602" s="366"/>
      <c r="J1602" s="366"/>
      <c r="K1602" s="366"/>
      <c r="L1602" s="366"/>
      <c r="M1602" s="366"/>
      <c r="N1602" s="366"/>
      <c r="O1602" s="366"/>
      <c r="P1602" s="366"/>
      <c r="Q1602" s="366"/>
      <c r="R1602" s="366"/>
      <c r="S1602" s="366"/>
      <c r="T1602" s="366"/>
      <c r="U1602" s="366"/>
      <c r="V1602" s="366"/>
      <c r="W1602" s="366"/>
      <c r="X1602" s="366"/>
      <c r="Y1602" s="366"/>
      <c r="Z1602" s="366"/>
      <c r="AA1602" s="366"/>
      <c r="AB1602" s="366"/>
      <c r="AC1602" s="366"/>
      <c r="AD1602" s="366"/>
    </row>
    <row r="1603" spans="1:45" ht="15.05" customHeight="1">
      <c r="A1603" s="187"/>
      <c r="B1603" s="367" t="str">
        <f>IF(AQ1596=0,"","Error: debe completar toda la información requerida.")</f>
        <v/>
      </c>
      <c r="C1603" s="367"/>
      <c r="D1603" s="367"/>
      <c r="E1603" s="367"/>
      <c r="F1603" s="367"/>
      <c r="G1603" s="367"/>
      <c r="H1603" s="367"/>
      <c r="I1603" s="367"/>
      <c r="J1603" s="367"/>
      <c r="K1603" s="367"/>
      <c r="L1603" s="367"/>
      <c r="M1603" s="367"/>
      <c r="N1603" s="367"/>
      <c r="O1603" s="367"/>
      <c r="P1603" s="367"/>
      <c r="Q1603" s="367"/>
      <c r="R1603" s="367"/>
      <c r="S1603" s="367"/>
      <c r="T1603" s="367"/>
      <c r="U1603" s="367"/>
      <c r="V1603" s="367"/>
      <c r="W1603" s="367"/>
      <c r="X1603" s="367"/>
      <c r="Y1603" s="367"/>
      <c r="Z1603" s="367"/>
      <c r="AA1603" s="367"/>
      <c r="AB1603" s="367"/>
      <c r="AC1603" s="367"/>
      <c r="AD1603" s="367"/>
    </row>
    <row r="1604" spans="1:45" ht="15.05" customHeight="1">
      <c r="A1604" s="187"/>
      <c r="B1604" s="141"/>
      <c r="C1604" s="141"/>
      <c r="D1604" s="141"/>
      <c r="E1604" s="141"/>
      <c r="F1604" s="141"/>
      <c r="G1604" s="141"/>
      <c r="H1604" s="141"/>
      <c r="I1604" s="141"/>
      <c r="J1604" s="141"/>
      <c r="K1604" s="141"/>
      <c r="L1604" s="141"/>
      <c r="M1604" s="141"/>
      <c r="N1604" s="141"/>
      <c r="O1604" s="141"/>
      <c r="P1604" s="141"/>
      <c r="Q1604" s="141"/>
      <c r="R1604" s="141"/>
      <c r="S1604" s="141"/>
      <c r="T1604" s="141"/>
      <c r="U1604" s="141"/>
      <c r="V1604" s="141"/>
      <c r="W1604" s="141"/>
      <c r="X1604" s="141"/>
      <c r="Y1604" s="141"/>
      <c r="Z1604" s="141"/>
      <c r="AA1604" s="141"/>
      <c r="AB1604" s="141"/>
      <c r="AC1604" s="141"/>
      <c r="AD1604" s="141"/>
    </row>
    <row r="1605" spans="1:45" ht="15.05" customHeight="1">
      <c r="A1605" s="187"/>
      <c r="B1605" s="141"/>
      <c r="C1605" s="141"/>
      <c r="D1605" s="141"/>
      <c r="E1605" s="141"/>
      <c r="F1605" s="141"/>
      <c r="G1605" s="141"/>
      <c r="H1605" s="141"/>
      <c r="I1605" s="141"/>
      <c r="J1605" s="141"/>
      <c r="K1605" s="141"/>
      <c r="L1605" s="141"/>
      <c r="M1605" s="141"/>
      <c r="N1605" s="141"/>
      <c r="O1605" s="141"/>
      <c r="P1605" s="141"/>
      <c r="Q1605" s="141"/>
      <c r="R1605" s="141"/>
      <c r="S1605" s="141"/>
      <c r="T1605" s="141"/>
      <c r="U1605" s="141"/>
      <c r="V1605" s="141"/>
      <c r="W1605" s="141"/>
      <c r="X1605" s="141"/>
      <c r="Y1605" s="141"/>
      <c r="Z1605" s="141"/>
      <c r="AA1605" s="141"/>
      <c r="AB1605" s="141"/>
      <c r="AC1605" s="141"/>
      <c r="AD1605" s="141"/>
    </row>
    <row r="1606" spans="1:45" ht="24.05" customHeight="1">
      <c r="A1606" s="186" t="s">
        <v>850</v>
      </c>
      <c r="B1606" s="420" t="s">
        <v>726</v>
      </c>
      <c r="C1606" s="420"/>
      <c r="D1606" s="420"/>
      <c r="E1606" s="420"/>
      <c r="F1606" s="420"/>
      <c r="G1606" s="420"/>
      <c r="H1606" s="420"/>
      <c r="I1606" s="420"/>
      <c r="J1606" s="420"/>
      <c r="K1606" s="420"/>
      <c r="L1606" s="420"/>
      <c r="M1606" s="420"/>
      <c r="N1606" s="420"/>
      <c r="O1606" s="420"/>
      <c r="P1606" s="420"/>
      <c r="Q1606" s="420"/>
      <c r="R1606" s="420"/>
      <c r="S1606" s="420"/>
      <c r="T1606" s="420"/>
      <c r="U1606" s="420"/>
      <c r="V1606" s="420"/>
      <c r="W1606" s="420"/>
      <c r="X1606" s="420"/>
      <c r="Y1606" s="420"/>
      <c r="Z1606" s="420"/>
      <c r="AA1606" s="420"/>
      <c r="AB1606" s="420"/>
      <c r="AC1606" s="420"/>
      <c r="AD1606" s="420"/>
    </row>
    <row r="1607" spans="1:45" ht="24.05" customHeight="1">
      <c r="A1607" s="186"/>
      <c r="B1607" s="196"/>
      <c r="C1607" s="389" t="s">
        <v>742</v>
      </c>
      <c r="D1607" s="389"/>
      <c r="E1607" s="389"/>
      <c r="F1607" s="389"/>
      <c r="G1607" s="389"/>
      <c r="H1607" s="389"/>
      <c r="I1607" s="389"/>
      <c r="J1607" s="389"/>
      <c r="K1607" s="389"/>
      <c r="L1607" s="389"/>
      <c r="M1607" s="389"/>
      <c r="N1607" s="389"/>
      <c r="O1607" s="389"/>
      <c r="P1607" s="389"/>
      <c r="Q1607" s="389"/>
      <c r="R1607" s="389"/>
      <c r="S1607" s="389"/>
      <c r="T1607" s="389"/>
      <c r="U1607" s="389"/>
      <c r="V1607" s="389"/>
      <c r="W1607" s="389"/>
      <c r="X1607" s="389"/>
      <c r="Y1607" s="389"/>
      <c r="Z1607" s="389"/>
      <c r="AA1607" s="389"/>
      <c r="AB1607" s="389"/>
      <c r="AC1607" s="389"/>
      <c r="AD1607" s="389"/>
    </row>
    <row r="1608" spans="1:45" ht="24.05" customHeight="1">
      <c r="A1608" s="187"/>
      <c r="B1608" s="141"/>
      <c r="C1608" s="422" t="s">
        <v>797</v>
      </c>
      <c r="D1608" s="421"/>
      <c r="E1608" s="421"/>
      <c r="F1608" s="421"/>
      <c r="G1608" s="421"/>
      <c r="H1608" s="421"/>
      <c r="I1608" s="421"/>
      <c r="J1608" s="421"/>
      <c r="K1608" s="421"/>
      <c r="L1608" s="421"/>
      <c r="M1608" s="421"/>
      <c r="N1608" s="421"/>
      <c r="O1608" s="421"/>
      <c r="P1608" s="421"/>
      <c r="Q1608" s="421"/>
      <c r="R1608" s="421"/>
      <c r="S1608" s="421"/>
      <c r="T1608" s="421"/>
      <c r="U1608" s="421"/>
      <c r="V1608" s="421"/>
      <c r="W1608" s="421"/>
      <c r="X1608" s="421"/>
      <c r="Y1608" s="421"/>
      <c r="Z1608" s="421"/>
      <c r="AA1608" s="421"/>
      <c r="AB1608" s="421"/>
      <c r="AC1608" s="421"/>
      <c r="AD1608" s="421"/>
    </row>
    <row r="1609" spans="1:45" ht="15.05" customHeight="1">
      <c r="A1609" s="187"/>
      <c r="B1609" s="141"/>
      <c r="C1609" s="141"/>
      <c r="D1609" s="141"/>
      <c r="E1609" s="141"/>
      <c r="F1609" s="141"/>
      <c r="G1609" s="141"/>
      <c r="H1609" s="141"/>
      <c r="I1609" s="141"/>
      <c r="J1609" s="141"/>
      <c r="K1609" s="141"/>
      <c r="L1609" s="141"/>
      <c r="M1609" s="141"/>
      <c r="N1609" s="141"/>
      <c r="O1609" s="141"/>
      <c r="P1609" s="141"/>
      <c r="Q1609" s="141"/>
      <c r="R1609" s="141"/>
      <c r="S1609" s="141"/>
      <c r="T1609" s="141"/>
      <c r="U1609" s="141"/>
      <c r="V1609" s="141"/>
      <c r="W1609" s="141"/>
      <c r="X1609" s="141"/>
      <c r="Y1609" s="141"/>
      <c r="Z1609" s="141"/>
      <c r="AA1609" s="141"/>
      <c r="AB1609" s="141"/>
      <c r="AC1609" s="141"/>
      <c r="AD1609" s="141"/>
      <c r="AG1609" s="91" t="s">
        <v>936</v>
      </c>
      <c r="AH1609" s="92" t="s">
        <v>937</v>
      </c>
      <c r="AI1609" s="92" t="s">
        <v>938</v>
      </c>
    </row>
    <row r="1610" spans="1:45" ht="24.05" customHeight="1">
      <c r="A1610" s="105"/>
      <c r="C1610" s="393" t="s">
        <v>557</v>
      </c>
      <c r="D1610" s="393"/>
      <c r="E1610" s="393"/>
      <c r="F1610" s="393"/>
      <c r="G1610" s="393"/>
      <c r="H1610" s="393"/>
      <c r="I1610" s="393"/>
      <c r="J1610" s="393"/>
      <c r="K1610" s="393"/>
      <c r="L1610" s="393"/>
      <c r="M1610" s="369" t="s">
        <v>811</v>
      </c>
      <c r="N1610" s="369"/>
      <c r="O1610" s="369"/>
      <c r="P1610" s="369"/>
      <c r="Q1610" s="369"/>
      <c r="R1610" s="369"/>
      <c r="S1610" s="369"/>
      <c r="T1610" s="369"/>
      <c r="U1610" s="369"/>
      <c r="V1610" s="369"/>
      <c r="W1610" s="369"/>
      <c r="X1610" s="369"/>
      <c r="Y1610" s="369"/>
      <c r="Z1610" s="369"/>
      <c r="AA1610" s="369"/>
      <c r="AB1610" s="369"/>
      <c r="AC1610" s="369"/>
      <c r="AD1610" s="369"/>
      <c r="AG1610" s="91">
        <f>COUNTBLANK(M1612:AD1671)</f>
        <v>1080</v>
      </c>
      <c r="AH1610" s="92">
        <v>156</v>
      </c>
      <c r="AI1610" s="92">
        <v>900</v>
      </c>
    </row>
    <row r="1611" spans="1:45" ht="15.05" customHeight="1">
      <c r="A1611" s="105"/>
      <c r="C1611" s="393"/>
      <c r="D1611" s="393"/>
      <c r="E1611" s="393"/>
      <c r="F1611" s="393"/>
      <c r="G1611" s="393"/>
      <c r="H1611" s="393"/>
      <c r="I1611" s="393"/>
      <c r="J1611" s="393"/>
      <c r="K1611" s="393"/>
      <c r="L1611" s="393"/>
      <c r="M1611" s="369" t="s">
        <v>101</v>
      </c>
      <c r="N1611" s="369"/>
      <c r="O1611" s="369"/>
      <c r="P1611" s="369"/>
      <c r="Q1611" s="369"/>
      <c r="R1611" s="369"/>
      <c r="S1611" s="439" t="s">
        <v>106</v>
      </c>
      <c r="T1611" s="439"/>
      <c r="U1611" s="439"/>
      <c r="V1611" s="439"/>
      <c r="W1611" s="439"/>
      <c r="X1611" s="439"/>
      <c r="Y1611" s="439" t="s">
        <v>108</v>
      </c>
      <c r="Z1611" s="439"/>
      <c r="AA1611" s="439"/>
      <c r="AB1611" s="439"/>
      <c r="AC1611" s="439"/>
      <c r="AD1611" s="439"/>
      <c r="AG1611" s="94" t="s">
        <v>941</v>
      </c>
      <c r="AH1611" s="95" t="s">
        <v>942</v>
      </c>
      <c r="AI1611" s="95" t="s">
        <v>943</v>
      </c>
      <c r="AJ1611" s="95" t="s">
        <v>944</v>
      </c>
      <c r="AL1611" s="126" t="s">
        <v>989</v>
      </c>
      <c r="AM1611" s="268"/>
      <c r="AN1611" s="127" t="s">
        <v>990</v>
      </c>
      <c r="AO1611" s="127"/>
      <c r="AP1611" s="225" t="s">
        <v>991</v>
      </c>
      <c r="AQ1611" s="93" t="s">
        <v>966</v>
      </c>
      <c r="AS1611" s="93" t="s">
        <v>951</v>
      </c>
    </row>
    <row r="1612" spans="1:45" ht="15.05" customHeight="1">
      <c r="A1612" s="105"/>
      <c r="C1612" s="165" t="s">
        <v>105</v>
      </c>
      <c r="D1612" s="391" t="str">
        <f>IF(D64="","",D64)</f>
        <v/>
      </c>
      <c r="E1612" s="391"/>
      <c r="F1612" s="391"/>
      <c r="G1612" s="391"/>
      <c r="H1612" s="391"/>
      <c r="I1612" s="391"/>
      <c r="J1612" s="391"/>
      <c r="K1612" s="391"/>
      <c r="L1612" s="391"/>
      <c r="M1612" s="437"/>
      <c r="N1612" s="437"/>
      <c r="O1612" s="437"/>
      <c r="P1612" s="437"/>
      <c r="Q1612" s="437"/>
      <c r="R1612" s="437"/>
      <c r="S1612" s="437"/>
      <c r="T1612" s="437"/>
      <c r="U1612" s="437"/>
      <c r="V1612" s="437"/>
      <c r="W1612" s="437"/>
      <c r="X1612" s="437"/>
      <c r="Y1612" s="437"/>
      <c r="Z1612" s="437"/>
      <c r="AA1612" s="437"/>
      <c r="AB1612" s="437"/>
      <c r="AC1612" s="437"/>
      <c r="AD1612" s="437"/>
      <c r="AG1612" s="93">
        <f>M1612</f>
        <v>0</v>
      </c>
      <c r="AH1612" s="92">
        <f>IF(COUNTIF(S1612:AD1612,"NA")=2,"NA",SUM(S1612:AD1612))</f>
        <v>0</v>
      </c>
      <c r="AI1612" s="92">
        <f>COUNTIF(S1612:AD1612, "NS")</f>
        <v>0</v>
      </c>
      <c r="AJ1612" s="92">
        <f>IF($AG$1610 = $AH$1610, 0, IF(OR(AND(AG1612 = 0, AI1612 &gt; 0), AND(AG1612 = "NS", AH1612 &gt; 0), AND(AG1612 = "NS", AI1612 = 0, AH1612 =0), AND(AG1612="NA", AH1612&lt;&gt;"NA")), 1, IF(OR(AND(AG1612 &gt; 0, AI1612 = 2), AND(AG1612 = "NS", AI1612 = 2), AND(AG1612 = "NS", AH1612 = 0, AI1612 &gt; 0), AG1612 = AH1612), 0, 1)))</f>
        <v>0</v>
      </c>
      <c r="AL1612" s="92">
        <f>IF(COUNTIF(P1536,"NA")+COUNTIF(Y1536,"NA")=2,"NA",IF(COUNTIF(P1536,"NS")+COUNTIF(Y1536,"NS")=2,"NS",IF(OR(AND(P1536="NS",Y1536="NA"),AND(P1536="NA",Y1536="NS")),"NS",SUM(P1536,Y1536))))</f>
        <v>0</v>
      </c>
      <c r="AM1612" s="93">
        <f>IF($AG$1610=$AH$1610,0,IF(OR(AND(S1612="NA",AL1612&lt;&gt;"NA"),AND(S1612&lt;&gt;"NA",AL1612="NA"),AND(AL1612&lt;&gt;"NA",S1612&lt;&gt;"NA",AL1612&lt;&gt;"NS",S1612&lt;&gt;"NS",S1612&gt;AL1612)),1,0))</f>
        <v>0</v>
      </c>
      <c r="AN1612" s="92">
        <f>IF(COUNTIF(S1536,"NA")+COUNTIF(AB1536,"NA")=2,"NA",IF(COUNTIF(S1536,"NS")+COUNTIF(AB1536,"NS")=2,"NS",IF(OR(AND(S1536="NS",AB1536="NA"),AND(S1536="NA",AB1536="NS")),"NS",SUM(S1536,AB1536))))</f>
        <v>0</v>
      </c>
      <c r="AO1612" s="93">
        <f>IF($AG$1610=$AH$1610,0,IF(OR(AND(Y1612="NA",AN1612&lt;&gt;"NA"),AND(Y1612&lt;&gt;"NA",AN1612="NA"),AND(AN1612&lt;&gt;"NA",Y1612&lt;&gt;"NA",AN1612&lt;&gt;"NS",Y1612&lt;&gt;"NS",Y1612&gt;AN1612)),1,0))</f>
        <v>0</v>
      </c>
      <c r="AP1612" s="93">
        <f>IF(SUM(AM1612,AO1612)&gt;0,1,0)</f>
        <v>0</v>
      </c>
      <c r="AQ1612" s="93" t="str">
        <f>IFERROR(MATCH(1,AP1612:AP1671,0),"")</f>
        <v/>
      </c>
      <c r="AS1612" s="93">
        <f>IF($AG$1610=$AH$1610,0,IF(OR(AND(D1612="",COUNTA(M1612:AD1612)&gt;0),AND(D1612&lt;&gt;"",COUNTA(M1612:AD1612)&lt;&gt;COUNTA($M$1611:$AD$1611))),1,0))</f>
        <v>0</v>
      </c>
    </row>
    <row r="1613" spans="1:45" ht="15.05" customHeight="1">
      <c r="A1613" s="105"/>
      <c r="C1613" s="165" t="s">
        <v>107</v>
      </c>
      <c r="D1613" s="391" t="str">
        <f t="shared" ref="D1613:D1671" si="329">IF(D65="","",D65)</f>
        <v/>
      </c>
      <c r="E1613" s="391"/>
      <c r="F1613" s="391"/>
      <c r="G1613" s="391"/>
      <c r="H1613" s="391"/>
      <c r="I1613" s="391"/>
      <c r="J1613" s="391"/>
      <c r="K1613" s="391"/>
      <c r="L1613" s="391"/>
      <c r="M1613" s="437"/>
      <c r="N1613" s="437"/>
      <c r="O1613" s="437"/>
      <c r="P1613" s="437"/>
      <c r="Q1613" s="437"/>
      <c r="R1613" s="437"/>
      <c r="S1613" s="437"/>
      <c r="T1613" s="437"/>
      <c r="U1613" s="437"/>
      <c r="V1613" s="437"/>
      <c r="W1613" s="437"/>
      <c r="X1613" s="437"/>
      <c r="Y1613" s="437"/>
      <c r="Z1613" s="437"/>
      <c r="AA1613" s="437"/>
      <c r="AB1613" s="437"/>
      <c r="AC1613" s="437"/>
      <c r="AD1613" s="437"/>
      <c r="AG1613" s="93">
        <f t="shared" ref="AG1613:AG1671" si="330">M1613</f>
        <v>0</v>
      </c>
      <c r="AH1613" s="92">
        <f t="shared" ref="AH1613:AH1671" si="331">IF(COUNTIF(S1613:AD1613,"NA")=2,"NA",SUM(S1613:AD1613))</f>
        <v>0</v>
      </c>
      <c r="AI1613" s="92">
        <f t="shared" ref="AI1613:AI1671" si="332">COUNTIF(S1613:AD1613, "NS")</f>
        <v>0</v>
      </c>
      <c r="AJ1613" s="92">
        <f t="shared" ref="AJ1613:AJ1671" si="333">IF($AG$1610 = $AH$1610, 0, IF(OR(AND(AG1613 = 0, AI1613 &gt; 0), AND(AG1613 = "NS", AH1613 &gt; 0), AND(AG1613 = "NS", AI1613 = 0, AH1613 =0), AND(AG1613="NA", AH1613&lt;&gt;"NA")), 1, IF(OR(AND(AG1613 &gt; 0, AI1613 = 2), AND(AG1613 = "NS", AI1613 = 2), AND(AG1613 = "NS", AH1613 = 0, AI1613 &gt; 0), AG1613 = AH1613), 0, 1)))</f>
        <v>0</v>
      </c>
      <c r="AL1613" s="92">
        <f t="shared" ref="AL1613:AL1671" si="334">IF(COUNTIF(P1537,"NA")+COUNTIF(Y1537,"NA")=2,"NA",IF(COUNTIF(P1537,"NS")+COUNTIF(Y1537,"NS")=2,"NS",IF(OR(AND(P1537="NS",Y1537="NA"),AND(P1537="NA",Y1537="NS")),"NS",SUM(P1537,Y1537))))</f>
        <v>0</v>
      </c>
      <c r="AM1613" s="93">
        <f t="shared" ref="AM1613:AM1671" si="335">IF($AG$1610=$AH$1610,0,IF(OR(AND(S1613="NA",AL1613&lt;&gt;"NA"),AND(S1613&lt;&gt;"NA",AL1613="NA"),AND(AL1613&lt;&gt;"NA",S1613&lt;&gt;"NA",AL1613&lt;&gt;"NS",S1613&lt;&gt;"NS",S1613&gt;AL1613)),1,0))</f>
        <v>0</v>
      </c>
      <c r="AN1613" s="92">
        <f t="shared" ref="AN1613:AN1671" si="336">IF(COUNTIF(S1537,"NA")+COUNTIF(AB1537,"NA")=2,"NA",IF(COUNTIF(S1537,"NS")+COUNTIF(AB1537,"NS")=2,"NS",IF(OR(AND(S1537="NS",AB1537="NA"),AND(S1537="NA",AB1537="NS")),"NS",SUM(S1537,AB1537))))</f>
        <v>0</v>
      </c>
      <c r="AO1613" s="93">
        <f t="shared" ref="AO1613:AO1671" si="337">IF($AG$1610=$AH$1610,0,IF(OR(AND(Y1613="NA",AN1613&lt;&gt;"NA"),AND(Y1613&lt;&gt;"NA",AN1613="NA"),AND(AN1613&lt;&gt;"NA",Y1613&lt;&gt;"NA",AN1613&lt;&gt;"NS",Y1613&lt;&gt;"NS",Y1613&gt;AN1613)),1,0))</f>
        <v>0</v>
      </c>
      <c r="AP1613" s="93">
        <f t="shared" ref="AP1613:AP1671" si="338">IF(SUM(AM1613,AO1613)&gt;0,1,0)</f>
        <v>0</v>
      </c>
      <c r="AS1613" s="93">
        <f t="shared" ref="AS1613:AS1671" si="339">IF($AG$1610=$AH$1610,0,IF(OR(AND(D1613="",COUNTA(M1613:AD1613)&gt;0),AND(D1613&lt;&gt;"",COUNTA(M1613:AD1613)&lt;&gt;COUNTA($M$1611:$AD$1611))),1,0))</f>
        <v>0</v>
      </c>
    </row>
    <row r="1614" spans="1:45" ht="15.05" customHeight="1">
      <c r="A1614" s="105"/>
      <c r="C1614" s="165" t="s">
        <v>115</v>
      </c>
      <c r="D1614" s="391" t="str">
        <f t="shared" si="329"/>
        <v/>
      </c>
      <c r="E1614" s="391"/>
      <c r="F1614" s="391"/>
      <c r="G1614" s="391"/>
      <c r="H1614" s="391"/>
      <c r="I1614" s="391"/>
      <c r="J1614" s="391"/>
      <c r="K1614" s="391"/>
      <c r="L1614" s="391"/>
      <c r="M1614" s="437"/>
      <c r="N1614" s="437"/>
      <c r="O1614" s="437"/>
      <c r="P1614" s="437"/>
      <c r="Q1614" s="437"/>
      <c r="R1614" s="437"/>
      <c r="S1614" s="437"/>
      <c r="T1614" s="437"/>
      <c r="U1614" s="437"/>
      <c r="V1614" s="437"/>
      <c r="W1614" s="437"/>
      <c r="X1614" s="437"/>
      <c r="Y1614" s="437"/>
      <c r="Z1614" s="437"/>
      <c r="AA1614" s="437"/>
      <c r="AB1614" s="437"/>
      <c r="AC1614" s="437"/>
      <c r="AD1614" s="437"/>
      <c r="AG1614" s="93">
        <f t="shared" si="330"/>
        <v>0</v>
      </c>
      <c r="AH1614" s="92">
        <f t="shared" si="331"/>
        <v>0</v>
      </c>
      <c r="AI1614" s="92">
        <f t="shared" si="332"/>
        <v>0</v>
      </c>
      <c r="AJ1614" s="92">
        <f t="shared" si="333"/>
        <v>0</v>
      </c>
      <c r="AL1614" s="92">
        <f t="shared" si="334"/>
        <v>0</v>
      </c>
      <c r="AM1614" s="93">
        <f t="shared" si="335"/>
        <v>0</v>
      </c>
      <c r="AN1614" s="92">
        <f t="shared" si="336"/>
        <v>0</v>
      </c>
      <c r="AO1614" s="93">
        <f t="shared" si="337"/>
        <v>0</v>
      </c>
      <c r="AP1614" s="93">
        <f t="shared" si="338"/>
        <v>0</v>
      </c>
      <c r="AS1614" s="93">
        <f t="shared" si="339"/>
        <v>0</v>
      </c>
    </row>
    <row r="1615" spans="1:45" ht="15.05" customHeight="1">
      <c r="A1615" s="105"/>
      <c r="C1615" s="165" t="s">
        <v>117</v>
      </c>
      <c r="D1615" s="391" t="str">
        <f t="shared" si="329"/>
        <v/>
      </c>
      <c r="E1615" s="391"/>
      <c r="F1615" s="391"/>
      <c r="G1615" s="391"/>
      <c r="H1615" s="391"/>
      <c r="I1615" s="391"/>
      <c r="J1615" s="391"/>
      <c r="K1615" s="391"/>
      <c r="L1615" s="391"/>
      <c r="M1615" s="437"/>
      <c r="N1615" s="437"/>
      <c r="O1615" s="437"/>
      <c r="P1615" s="437"/>
      <c r="Q1615" s="437"/>
      <c r="R1615" s="437"/>
      <c r="S1615" s="437"/>
      <c r="T1615" s="437"/>
      <c r="U1615" s="437"/>
      <c r="V1615" s="437"/>
      <c r="W1615" s="437"/>
      <c r="X1615" s="437"/>
      <c r="Y1615" s="437"/>
      <c r="Z1615" s="437"/>
      <c r="AA1615" s="437"/>
      <c r="AB1615" s="437"/>
      <c r="AC1615" s="437"/>
      <c r="AD1615" s="437"/>
      <c r="AG1615" s="93">
        <f t="shared" si="330"/>
        <v>0</v>
      </c>
      <c r="AH1615" s="92">
        <f t="shared" si="331"/>
        <v>0</v>
      </c>
      <c r="AI1615" s="92">
        <f t="shared" si="332"/>
        <v>0</v>
      </c>
      <c r="AJ1615" s="92">
        <f t="shared" si="333"/>
        <v>0</v>
      </c>
      <c r="AL1615" s="92">
        <f t="shared" si="334"/>
        <v>0</v>
      </c>
      <c r="AM1615" s="93">
        <f>IF($AG$1610=$AH$1610,0,IF(OR(AND(S1615="NA",AL1615&lt;&gt;"NA"),AND(S1615&lt;&gt;"NA",AL1615="NA"),AND(AL1615&lt;&gt;"NA",S1615&lt;&gt;"NA",AL1615&lt;&gt;"NS",S1615&lt;&gt;"NS",S1615&gt;AL1615)),1,0))</f>
        <v>0</v>
      </c>
      <c r="AN1615" s="92">
        <f t="shared" si="336"/>
        <v>0</v>
      </c>
      <c r="AO1615" s="93">
        <f t="shared" si="337"/>
        <v>0</v>
      </c>
      <c r="AP1615" s="93">
        <f t="shared" si="338"/>
        <v>0</v>
      </c>
      <c r="AS1615" s="93">
        <f t="shared" si="339"/>
        <v>0</v>
      </c>
    </row>
    <row r="1616" spans="1:45" ht="15.05" customHeight="1">
      <c r="A1616" s="105"/>
      <c r="C1616" s="165" t="s">
        <v>119</v>
      </c>
      <c r="D1616" s="391" t="str">
        <f>IF(D68="","",D68)</f>
        <v/>
      </c>
      <c r="E1616" s="391"/>
      <c r="F1616" s="391"/>
      <c r="G1616" s="391"/>
      <c r="H1616" s="391"/>
      <c r="I1616" s="391"/>
      <c r="J1616" s="391"/>
      <c r="K1616" s="391"/>
      <c r="L1616" s="391"/>
      <c r="M1616" s="437"/>
      <c r="N1616" s="437"/>
      <c r="O1616" s="437"/>
      <c r="P1616" s="437"/>
      <c r="Q1616" s="437"/>
      <c r="R1616" s="437"/>
      <c r="S1616" s="437"/>
      <c r="T1616" s="437"/>
      <c r="U1616" s="437"/>
      <c r="V1616" s="437"/>
      <c r="W1616" s="437"/>
      <c r="X1616" s="437"/>
      <c r="Y1616" s="437"/>
      <c r="Z1616" s="437"/>
      <c r="AA1616" s="437"/>
      <c r="AB1616" s="437"/>
      <c r="AC1616" s="437"/>
      <c r="AD1616" s="437"/>
      <c r="AG1616" s="93">
        <f t="shared" si="330"/>
        <v>0</v>
      </c>
      <c r="AH1616" s="92">
        <f t="shared" si="331"/>
        <v>0</v>
      </c>
      <c r="AI1616" s="92">
        <f t="shared" si="332"/>
        <v>0</v>
      </c>
      <c r="AJ1616" s="92">
        <f t="shared" si="333"/>
        <v>0</v>
      </c>
      <c r="AL1616" s="92">
        <f t="shared" si="334"/>
        <v>0</v>
      </c>
      <c r="AM1616" s="93">
        <f t="shared" si="335"/>
        <v>0</v>
      </c>
      <c r="AN1616" s="92">
        <f t="shared" si="336"/>
        <v>0</v>
      </c>
      <c r="AO1616" s="93">
        <f t="shared" si="337"/>
        <v>0</v>
      </c>
      <c r="AP1616" s="93">
        <f t="shared" si="338"/>
        <v>0</v>
      </c>
      <c r="AS1616" s="93">
        <f t="shared" si="339"/>
        <v>0</v>
      </c>
    </row>
    <row r="1617" spans="1:45" ht="15.05" customHeight="1">
      <c r="A1617" s="105"/>
      <c r="C1617" s="165" t="s">
        <v>127</v>
      </c>
      <c r="D1617" s="391" t="str">
        <f t="shared" si="329"/>
        <v/>
      </c>
      <c r="E1617" s="391"/>
      <c r="F1617" s="391"/>
      <c r="G1617" s="391"/>
      <c r="H1617" s="391"/>
      <c r="I1617" s="391"/>
      <c r="J1617" s="391"/>
      <c r="K1617" s="391"/>
      <c r="L1617" s="391"/>
      <c r="M1617" s="437"/>
      <c r="N1617" s="437"/>
      <c r="O1617" s="437"/>
      <c r="P1617" s="437"/>
      <c r="Q1617" s="437"/>
      <c r="R1617" s="437"/>
      <c r="S1617" s="437"/>
      <c r="T1617" s="437"/>
      <c r="U1617" s="437"/>
      <c r="V1617" s="437"/>
      <c r="W1617" s="437"/>
      <c r="X1617" s="437"/>
      <c r="Y1617" s="437"/>
      <c r="Z1617" s="437"/>
      <c r="AA1617" s="437"/>
      <c r="AB1617" s="437"/>
      <c r="AC1617" s="437"/>
      <c r="AD1617" s="437"/>
      <c r="AG1617" s="93">
        <f t="shared" si="330"/>
        <v>0</v>
      </c>
      <c r="AH1617" s="92">
        <f t="shared" si="331"/>
        <v>0</v>
      </c>
      <c r="AI1617" s="92">
        <f t="shared" si="332"/>
        <v>0</v>
      </c>
      <c r="AJ1617" s="92">
        <f t="shared" si="333"/>
        <v>0</v>
      </c>
      <c r="AL1617" s="92">
        <f t="shared" si="334"/>
        <v>0</v>
      </c>
      <c r="AM1617" s="93">
        <f t="shared" si="335"/>
        <v>0</v>
      </c>
      <c r="AN1617" s="92">
        <f t="shared" si="336"/>
        <v>0</v>
      </c>
      <c r="AO1617" s="93">
        <f t="shared" si="337"/>
        <v>0</v>
      </c>
      <c r="AP1617" s="93">
        <f t="shared" si="338"/>
        <v>0</v>
      </c>
      <c r="AS1617" s="93">
        <f t="shared" si="339"/>
        <v>0</v>
      </c>
    </row>
    <row r="1618" spans="1:45" ht="15.05" customHeight="1">
      <c r="A1618" s="105"/>
      <c r="C1618" s="165" t="s">
        <v>129</v>
      </c>
      <c r="D1618" s="391" t="str">
        <f t="shared" si="329"/>
        <v/>
      </c>
      <c r="E1618" s="391"/>
      <c r="F1618" s="391"/>
      <c r="G1618" s="391"/>
      <c r="H1618" s="391"/>
      <c r="I1618" s="391"/>
      <c r="J1618" s="391"/>
      <c r="K1618" s="391"/>
      <c r="L1618" s="391"/>
      <c r="M1618" s="437"/>
      <c r="N1618" s="437"/>
      <c r="O1618" s="437"/>
      <c r="P1618" s="437"/>
      <c r="Q1618" s="437"/>
      <c r="R1618" s="437"/>
      <c r="S1618" s="437"/>
      <c r="T1618" s="437"/>
      <c r="U1618" s="437"/>
      <c r="V1618" s="437"/>
      <c r="W1618" s="437"/>
      <c r="X1618" s="437"/>
      <c r="Y1618" s="437"/>
      <c r="Z1618" s="437"/>
      <c r="AA1618" s="437"/>
      <c r="AB1618" s="437"/>
      <c r="AC1618" s="437"/>
      <c r="AD1618" s="437"/>
      <c r="AG1618" s="93">
        <f t="shared" si="330"/>
        <v>0</v>
      </c>
      <c r="AH1618" s="92">
        <f t="shared" si="331"/>
        <v>0</v>
      </c>
      <c r="AI1618" s="92">
        <f t="shared" si="332"/>
        <v>0</v>
      </c>
      <c r="AJ1618" s="92">
        <f t="shared" si="333"/>
        <v>0</v>
      </c>
      <c r="AL1618" s="92">
        <f t="shared" si="334"/>
        <v>0</v>
      </c>
      <c r="AM1618" s="93">
        <f>IF($AG$1610=$AH$1610,0,IF(OR(AND(S1618="NA",AL1618&lt;&gt;"NA"),AND(S1618&lt;&gt;"NA",AL1618="NA"),AND(AL1618&lt;&gt;"NA",S1618&lt;&gt;"NA",AL1618&lt;&gt;"NS",S1618&lt;&gt;"NS",S1618&gt;AL1618)),1,0))</f>
        <v>0</v>
      </c>
      <c r="AN1618" s="92">
        <f t="shared" si="336"/>
        <v>0</v>
      </c>
      <c r="AO1618" s="93">
        <f t="shared" si="337"/>
        <v>0</v>
      </c>
      <c r="AP1618" s="93">
        <f t="shared" si="338"/>
        <v>0</v>
      </c>
      <c r="AS1618" s="93">
        <f t="shared" si="339"/>
        <v>0</v>
      </c>
    </row>
    <row r="1619" spans="1:45" ht="15.05" customHeight="1">
      <c r="A1619" s="105"/>
      <c r="C1619" s="165" t="s">
        <v>131</v>
      </c>
      <c r="D1619" s="391" t="str">
        <f t="shared" si="329"/>
        <v/>
      </c>
      <c r="E1619" s="391"/>
      <c r="F1619" s="391"/>
      <c r="G1619" s="391"/>
      <c r="H1619" s="391"/>
      <c r="I1619" s="391"/>
      <c r="J1619" s="391"/>
      <c r="K1619" s="391"/>
      <c r="L1619" s="391"/>
      <c r="M1619" s="437"/>
      <c r="N1619" s="437"/>
      <c r="O1619" s="437"/>
      <c r="P1619" s="437"/>
      <c r="Q1619" s="437"/>
      <c r="R1619" s="437"/>
      <c r="S1619" s="437"/>
      <c r="T1619" s="437"/>
      <c r="U1619" s="437"/>
      <c r="V1619" s="437"/>
      <c r="W1619" s="437"/>
      <c r="X1619" s="437"/>
      <c r="Y1619" s="437"/>
      <c r="Z1619" s="437"/>
      <c r="AA1619" s="437"/>
      <c r="AB1619" s="437"/>
      <c r="AC1619" s="437"/>
      <c r="AD1619" s="437"/>
      <c r="AG1619" s="93">
        <f t="shared" si="330"/>
        <v>0</v>
      </c>
      <c r="AH1619" s="92">
        <f t="shared" si="331"/>
        <v>0</v>
      </c>
      <c r="AI1619" s="92">
        <f t="shared" si="332"/>
        <v>0</v>
      </c>
      <c r="AJ1619" s="92">
        <f t="shared" si="333"/>
        <v>0</v>
      </c>
      <c r="AL1619" s="92">
        <f t="shared" si="334"/>
        <v>0</v>
      </c>
      <c r="AM1619" s="93">
        <f t="shared" si="335"/>
        <v>0</v>
      </c>
      <c r="AN1619" s="92">
        <f t="shared" si="336"/>
        <v>0</v>
      </c>
      <c r="AO1619" s="93">
        <f t="shared" si="337"/>
        <v>0</v>
      </c>
      <c r="AP1619" s="93">
        <f t="shared" si="338"/>
        <v>0</v>
      </c>
      <c r="AS1619" s="93">
        <f t="shared" si="339"/>
        <v>0</v>
      </c>
    </row>
    <row r="1620" spans="1:45" ht="15.05" customHeight="1">
      <c r="A1620" s="105"/>
      <c r="C1620" s="165" t="s">
        <v>133</v>
      </c>
      <c r="D1620" s="391" t="str">
        <f t="shared" si="329"/>
        <v/>
      </c>
      <c r="E1620" s="391"/>
      <c r="F1620" s="391"/>
      <c r="G1620" s="391"/>
      <c r="H1620" s="391"/>
      <c r="I1620" s="391"/>
      <c r="J1620" s="391"/>
      <c r="K1620" s="391"/>
      <c r="L1620" s="391"/>
      <c r="M1620" s="437"/>
      <c r="N1620" s="437"/>
      <c r="O1620" s="437"/>
      <c r="P1620" s="437"/>
      <c r="Q1620" s="437"/>
      <c r="R1620" s="437"/>
      <c r="S1620" s="437"/>
      <c r="T1620" s="437"/>
      <c r="U1620" s="437"/>
      <c r="V1620" s="437"/>
      <c r="W1620" s="437"/>
      <c r="X1620" s="437"/>
      <c r="Y1620" s="437"/>
      <c r="Z1620" s="437"/>
      <c r="AA1620" s="437"/>
      <c r="AB1620" s="437"/>
      <c r="AC1620" s="437"/>
      <c r="AD1620" s="437"/>
      <c r="AG1620" s="93">
        <f t="shared" si="330"/>
        <v>0</v>
      </c>
      <c r="AH1620" s="92">
        <f t="shared" si="331"/>
        <v>0</v>
      </c>
      <c r="AI1620" s="92">
        <f t="shared" si="332"/>
        <v>0</v>
      </c>
      <c r="AJ1620" s="92">
        <f t="shared" si="333"/>
        <v>0</v>
      </c>
      <c r="AL1620" s="92">
        <f t="shared" si="334"/>
        <v>0</v>
      </c>
      <c r="AM1620" s="93">
        <f t="shared" si="335"/>
        <v>0</v>
      </c>
      <c r="AN1620" s="92">
        <f t="shared" si="336"/>
        <v>0</v>
      </c>
      <c r="AO1620" s="93">
        <f t="shared" si="337"/>
        <v>0</v>
      </c>
      <c r="AP1620" s="93">
        <f t="shared" si="338"/>
        <v>0</v>
      </c>
      <c r="AS1620" s="93">
        <f t="shared" si="339"/>
        <v>0</v>
      </c>
    </row>
    <row r="1621" spans="1:45" ht="15.05" customHeight="1">
      <c r="A1621" s="105"/>
      <c r="C1621" s="165" t="s">
        <v>156</v>
      </c>
      <c r="D1621" s="391" t="str">
        <f t="shared" si="329"/>
        <v/>
      </c>
      <c r="E1621" s="391"/>
      <c r="F1621" s="391"/>
      <c r="G1621" s="391"/>
      <c r="H1621" s="391"/>
      <c r="I1621" s="391"/>
      <c r="J1621" s="391"/>
      <c r="K1621" s="391"/>
      <c r="L1621" s="391"/>
      <c r="M1621" s="437"/>
      <c r="N1621" s="437"/>
      <c r="O1621" s="437"/>
      <c r="P1621" s="437"/>
      <c r="Q1621" s="437"/>
      <c r="R1621" s="437"/>
      <c r="S1621" s="437"/>
      <c r="T1621" s="437"/>
      <c r="U1621" s="437"/>
      <c r="V1621" s="437"/>
      <c r="W1621" s="437"/>
      <c r="X1621" s="437"/>
      <c r="Y1621" s="437"/>
      <c r="Z1621" s="437"/>
      <c r="AA1621" s="437"/>
      <c r="AB1621" s="437"/>
      <c r="AC1621" s="437"/>
      <c r="AD1621" s="437"/>
      <c r="AG1621" s="93">
        <f t="shared" si="330"/>
        <v>0</v>
      </c>
      <c r="AH1621" s="92">
        <f t="shared" si="331"/>
        <v>0</v>
      </c>
      <c r="AI1621" s="92">
        <f t="shared" si="332"/>
        <v>0</v>
      </c>
      <c r="AJ1621" s="92">
        <f t="shared" si="333"/>
        <v>0</v>
      </c>
      <c r="AL1621" s="92">
        <f t="shared" si="334"/>
        <v>0</v>
      </c>
      <c r="AM1621" s="93">
        <f t="shared" si="335"/>
        <v>0</v>
      </c>
      <c r="AN1621" s="92">
        <f t="shared" si="336"/>
        <v>0</v>
      </c>
      <c r="AO1621" s="93">
        <f t="shared" si="337"/>
        <v>0</v>
      </c>
      <c r="AP1621" s="93">
        <f t="shared" si="338"/>
        <v>0</v>
      </c>
      <c r="AS1621" s="93">
        <f t="shared" si="339"/>
        <v>0</v>
      </c>
    </row>
    <row r="1622" spans="1:45" ht="15.05" customHeight="1">
      <c r="A1622" s="105"/>
      <c r="C1622" s="165" t="s">
        <v>158</v>
      </c>
      <c r="D1622" s="391" t="str">
        <f t="shared" si="329"/>
        <v/>
      </c>
      <c r="E1622" s="391"/>
      <c r="F1622" s="391"/>
      <c r="G1622" s="391"/>
      <c r="H1622" s="391"/>
      <c r="I1622" s="391"/>
      <c r="J1622" s="391"/>
      <c r="K1622" s="391"/>
      <c r="L1622" s="391"/>
      <c r="M1622" s="437"/>
      <c r="N1622" s="437"/>
      <c r="O1622" s="437"/>
      <c r="P1622" s="437"/>
      <c r="Q1622" s="437"/>
      <c r="R1622" s="437"/>
      <c r="S1622" s="437"/>
      <c r="T1622" s="437"/>
      <c r="U1622" s="437"/>
      <c r="V1622" s="437"/>
      <c r="W1622" s="437"/>
      <c r="X1622" s="437"/>
      <c r="Y1622" s="437"/>
      <c r="Z1622" s="437"/>
      <c r="AA1622" s="437"/>
      <c r="AB1622" s="437"/>
      <c r="AC1622" s="437"/>
      <c r="AD1622" s="437"/>
      <c r="AG1622" s="93">
        <f t="shared" si="330"/>
        <v>0</v>
      </c>
      <c r="AH1622" s="92">
        <f t="shared" si="331"/>
        <v>0</v>
      </c>
      <c r="AI1622" s="92">
        <f t="shared" si="332"/>
        <v>0</v>
      </c>
      <c r="AJ1622" s="92">
        <f t="shared" si="333"/>
        <v>0</v>
      </c>
      <c r="AL1622" s="92">
        <f t="shared" si="334"/>
        <v>0</v>
      </c>
      <c r="AM1622" s="93">
        <f t="shared" si="335"/>
        <v>0</v>
      </c>
      <c r="AN1622" s="92">
        <f t="shared" si="336"/>
        <v>0</v>
      </c>
      <c r="AO1622" s="93">
        <f t="shared" si="337"/>
        <v>0</v>
      </c>
      <c r="AP1622" s="93">
        <f t="shared" si="338"/>
        <v>0</v>
      </c>
      <c r="AS1622" s="93">
        <f t="shared" si="339"/>
        <v>0</v>
      </c>
    </row>
    <row r="1623" spans="1:45" ht="15.05" customHeight="1">
      <c r="A1623" s="105"/>
      <c r="C1623" s="165" t="s">
        <v>160</v>
      </c>
      <c r="D1623" s="391" t="str">
        <f t="shared" si="329"/>
        <v/>
      </c>
      <c r="E1623" s="391"/>
      <c r="F1623" s="391"/>
      <c r="G1623" s="391"/>
      <c r="H1623" s="391"/>
      <c r="I1623" s="391"/>
      <c r="J1623" s="391"/>
      <c r="K1623" s="391"/>
      <c r="L1623" s="391"/>
      <c r="M1623" s="437"/>
      <c r="N1623" s="437"/>
      <c r="O1623" s="437"/>
      <c r="P1623" s="437"/>
      <c r="Q1623" s="437"/>
      <c r="R1623" s="437"/>
      <c r="S1623" s="437"/>
      <c r="T1623" s="437"/>
      <c r="U1623" s="437"/>
      <c r="V1623" s="437"/>
      <c r="W1623" s="437"/>
      <c r="X1623" s="437"/>
      <c r="Y1623" s="437"/>
      <c r="Z1623" s="437"/>
      <c r="AA1623" s="437"/>
      <c r="AB1623" s="437"/>
      <c r="AC1623" s="437"/>
      <c r="AD1623" s="437"/>
      <c r="AG1623" s="93">
        <f t="shared" si="330"/>
        <v>0</v>
      </c>
      <c r="AH1623" s="92">
        <f t="shared" si="331"/>
        <v>0</v>
      </c>
      <c r="AI1623" s="92">
        <f t="shared" si="332"/>
        <v>0</v>
      </c>
      <c r="AJ1623" s="92">
        <f t="shared" si="333"/>
        <v>0</v>
      </c>
      <c r="AL1623" s="92">
        <f t="shared" si="334"/>
        <v>0</v>
      </c>
      <c r="AM1623" s="93">
        <f t="shared" si="335"/>
        <v>0</v>
      </c>
      <c r="AN1623" s="92">
        <f t="shared" si="336"/>
        <v>0</v>
      </c>
      <c r="AO1623" s="93">
        <f t="shared" si="337"/>
        <v>0</v>
      </c>
      <c r="AP1623" s="93">
        <f t="shared" si="338"/>
        <v>0</v>
      </c>
      <c r="AS1623" s="93">
        <f t="shared" si="339"/>
        <v>0</v>
      </c>
    </row>
    <row r="1624" spans="1:45" ht="15.05" customHeight="1">
      <c r="A1624" s="105"/>
      <c r="C1624" s="165" t="s">
        <v>162</v>
      </c>
      <c r="D1624" s="391" t="str">
        <f t="shared" si="329"/>
        <v/>
      </c>
      <c r="E1624" s="391"/>
      <c r="F1624" s="391"/>
      <c r="G1624" s="391"/>
      <c r="H1624" s="391"/>
      <c r="I1624" s="391"/>
      <c r="J1624" s="391"/>
      <c r="K1624" s="391"/>
      <c r="L1624" s="391"/>
      <c r="M1624" s="437"/>
      <c r="N1624" s="437"/>
      <c r="O1624" s="437"/>
      <c r="P1624" s="437"/>
      <c r="Q1624" s="437"/>
      <c r="R1624" s="437"/>
      <c r="S1624" s="437"/>
      <c r="T1624" s="437"/>
      <c r="U1624" s="437"/>
      <c r="V1624" s="437"/>
      <c r="W1624" s="437"/>
      <c r="X1624" s="437"/>
      <c r="Y1624" s="437"/>
      <c r="Z1624" s="437"/>
      <c r="AA1624" s="437"/>
      <c r="AB1624" s="437"/>
      <c r="AC1624" s="437"/>
      <c r="AD1624" s="437"/>
      <c r="AG1624" s="93">
        <f t="shared" si="330"/>
        <v>0</v>
      </c>
      <c r="AH1624" s="92">
        <f t="shared" si="331"/>
        <v>0</v>
      </c>
      <c r="AI1624" s="92">
        <f t="shared" si="332"/>
        <v>0</v>
      </c>
      <c r="AJ1624" s="92">
        <f t="shared" si="333"/>
        <v>0</v>
      </c>
      <c r="AL1624" s="92">
        <f t="shared" si="334"/>
        <v>0</v>
      </c>
      <c r="AM1624" s="93">
        <f t="shared" si="335"/>
        <v>0</v>
      </c>
      <c r="AN1624" s="92">
        <f t="shared" si="336"/>
        <v>0</v>
      </c>
      <c r="AO1624" s="93">
        <f t="shared" si="337"/>
        <v>0</v>
      </c>
      <c r="AP1624" s="93">
        <f t="shared" si="338"/>
        <v>0</v>
      </c>
      <c r="AS1624" s="93">
        <f t="shared" si="339"/>
        <v>0</v>
      </c>
    </row>
    <row r="1625" spans="1:45" ht="15.05" customHeight="1">
      <c r="A1625" s="105"/>
      <c r="C1625" s="165" t="s">
        <v>164</v>
      </c>
      <c r="D1625" s="391" t="str">
        <f t="shared" si="329"/>
        <v/>
      </c>
      <c r="E1625" s="391"/>
      <c r="F1625" s="391"/>
      <c r="G1625" s="391"/>
      <c r="H1625" s="391"/>
      <c r="I1625" s="391"/>
      <c r="J1625" s="391"/>
      <c r="K1625" s="391"/>
      <c r="L1625" s="391"/>
      <c r="M1625" s="437"/>
      <c r="N1625" s="437"/>
      <c r="O1625" s="437"/>
      <c r="P1625" s="437"/>
      <c r="Q1625" s="437"/>
      <c r="R1625" s="437"/>
      <c r="S1625" s="437"/>
      <c r="T1625" s="437"/>
      <c r="U1625" s="437"/>
      <c r="V1625" s="437"/>
      <c r="W1625" s="437"/>
      <c r="X1625" s="437"/>
      <c r="Y1625" s="437"/>
      <c r="Z1625" s="437"/>
      <c r="AA1625" s="437"/>
      <c r="AB1625" s="437"/>
      <c r="AC1625" s="437"/>
      <c r="AD1625" s="437"/>
      <c r="AG1625" s="93">
        <f t="shared" si="330"/>
        <v>0</v>
      </c>
      <c r="AH1625" s="92">
        <f t="shared" si="331"/>
        <v>0</v>
      </c>
      <c r="AI1625" s="92">
        <f t="shared" si="332"/>
        <v>0</v>
      </c>
      <c r="AJ1625" s="92">
        <f t="shared" si="333"/>
        <v>0</v>
      </c>
      <c r="AL1625" s="92">
        <f t="shared" si="334"/>
        <v>0</v>
      </c>
      <c r="AM1625" s="93">
        <f t="shared" si="335"/>
        <v>0</v>
      </c>
      <c r="AN1625" s="92">
        <f t="shared" si="336"/>
        <v>0</v>
      </c>
      <c r="AO1625" s="93">
        <f t="shared" si="337"/>
        <v>0</v>
      </c>
      <c r="AP1625" s="93">
        <f t="shared" si="338"/>
        <v>0</v>
      </c>
      <c r="AS1625" s="93">
        <f t="shared" si="339"/>
        <v>0</v>
      </c>
    </row>
    <row r="1626" spans="1:45" ht="15.05" customHeight="1">
      <c r="A1626" s="105"/>
      <c r="C1626" s="165" t="s">
        <v>166</v>
      </c>
      <c r="D1626" s="391" t="str">
        <f t="shared" si="329"/>
        <v/>
      </c>
      <c r="E1626" s="391"/>
      <c r="F1626" s="391"/>
      <c r="G1626" s="391"/>
      <c r="H1626" s="391"/>
      <c r="I1626" s="391"/>
      <c r="J1626" s="391"/>
      <c r="K1626" s="391"/>
      <c r="L1626" s="391"/>
      <c r="M1626" s="437"/>
      <c r="N1626" s="437"/>
      <c r="O1626" s="437"/>
      <c r="P1626" s="437"/>
      <c r="Q1626" s="437"/>
      <c r="R1626" s="437"/>
      <c r="S1626" s="437"/>
      <c r="T1626" s="437"/>
      <c r="U1626" s="437"/>
      <c r="V1626" s="437"/>
      <c r="W1626" s="437"/>
      <c r="X1626" s="437"/>
      <c r="Y1626" s="437"/>
      <c r="Z1626" s="437"/>
      <c r="AA1626" s="437"/>
      <c r="AB1626" s="437"/>
      <c r="AC1626" s="437"/>
      <c r="AD1626" s="437"/>
      <c r="AG1626" s="93">
        <f t="shared" si="330"/>
        <v>0</v>
      </c>
      <c r="AH1626" s="92">
        <f t="shared" si="331"/>
        <v>0</v>
      </c>
      <c r="AI1626" s="92">
        <f t="shared" si="332"/>
        <v>0</v>
      </c>
      <c r="AJ1626" s="92">
        <f t="shared" si="333"/>
        <v>0</v>
      </c>
      <c r="AL1626" s="92">
        <f t="shared" si="334"/>
        <v>0</v>
      </c>
      <c r="AM1626" s="93">
        <f t="shared" si="335"/>
        <v>0</v>
      </c>
      <c r="AN1626" s="92">
        <f t="shared" si="336"/>
        <v>0</v>
      </c>
      <c r="AO1626" s="93">
        <f t="shared" si="337"/>
        <v>0</v>
      </c>
      <c r="AP1626" s="93">
        <f t="shared" si="338"/>
        <v>0</v>
      </c>
      <c r="AS1626" s="93">
        <f t="shared" si="339"/>
        <v>0</v>
      </c>
    </row>
    <row r="1627" spans="1:45" ht="15.05" customHeight="1">
      <c r="A1627" s="105"/>
      <c r="C1627" s="165" t="s">
        <v>168</v>
      </c>
      <c r="D1627" s="391" t="str">
        <f t="shared" si="329"/>
        <v/>
      </c>
      <c r="E1627" s="391"/>
      <c r="F1627" s="391"/>
      <c r="G1627" s="391"/>
      <c r="H1627" s="391"/>
      <c r="I1627" s="391"/>
      <c r="J1627" s="391"/>
      <c r="K1627" s="391"/>
      <c r="L1627" s="391"/>
      <c r="M1627" s="437"/>
      <c r="N1627" s="437"/>
      <c r="O1627" s="437"/>
      <c r="P1627" s="437"/>
      <c r="Q1627" s="437"/>
      <c r="R1627" s="437"/>
      <c r="S1627" s="437"/>
      <c r="T1627" s="437"/>
      <c r="U1627" s="437"/>
      <c r="V1627" s="437"/>
      <c r="W1627" s="437"/>
      <c r="X1627" s="437"/>
      <c r="Y1627" s="437"/>
      <c r="Z1627" s="437"/>
      <c r="AA1627" s="437"/>
      <c r="AB1627" s="437"/>
      <c r="AC1627" s="437"/>
      <c r="AD1627" s="437"/>
      <c r="AG1627" s="93">
        <f t="shared" si="330"/>
        <v>0</v>
      </c>
      <c r="AH1627" s="92">
        <f t="shared" si="331"/>
        <v>0</v>
      </c>
      <c r="AI1627" s="92">
        <f t="shared" si="332"/>
        <v>0</v>
      </c>
      <c r="AJ1627" s="92">
        <f t="shared" si="333"/>
        <v>0</v>
      </c>
      <c r="AL1627" s="92">
        <f t="shared" si="334"/>
        <v>0</v>
      </c>
      <c r="AM1627" s="93">
        <f t="shared" si="335"/>
        <v>0</v>
      </c>
      <c r="AN1627" s="92">
        <f t="shared" si="336"/>
        <v>0</v>
      </c>
      <c r="AO1627" s="93">
        <f t="shared" si="337"/>
        <v>0</v>
      </c>
      <c r="AP1627" s="93">
        <f t="shared" si="338"/>
        <v>0</v>
      </c>
      <c r="AS1627" s="93">
        <f t="shared" si="339"/>
        <v>0</v>
      </c>
    </row>
    <row r="1628" spans="1:45" ht="15.05" customHeight="1">
      <c r="A1628" s="105"/>
      <c r="C1628" s="165" t="s">
        <v>492</v>
      </c>
      <c r="D1628" s="391" t="str">
        <f t="shared" si="329"/>
        <v/>
      </c>
      <c r="E1628" s="391"/>
      <c r="F1628" s="391"/>
      <c r="G1628" s="391"/>
      <c r="H1628" s="391"/>
      <c r="I1628" s="391"/>
      <c r="J1628" s="391"/>
      <c r="K1628" s="391"/>
      <c r="L1628" s="391"/>
      <c r="M1628" s="437"/>
      <c r="N1628" s="437"/>
      <c r="O1628" s="437"/>
      <c r="P1628" s="437"/>
      <c r="Q1628" s="437"/>
      <c r="R1628" s="437"/>
      <c r="S1628" s="437"/>
      <c r="T1628" s="437"/>
      <c r="U1628" s="437"/>
      <c r="V1628" s="437"/>
      <c r="W1628" s="437"/>
      <c r="X1628" s="437"/>
      <c r="Y1628" s="437"/>
      <c r="Z1628" s="437"/>
      <c r="AA1628" s="437"/>
      <c r="AB1628" s="437"/>
      <c r="AC1628" s="437"/>
      <c r="AD1628" s="437"/>
      <c r="AG1628" s="93">
        <f t="shared" si="330"/>
        <v>0</v>
      </c>
      <c r="AH1628" s="92">
        <f t="shared" si="331"/>
        <v>0</v>
      </c>
      <c r="AI1628" s="92">
        <f t="shared" si="332"/>
        <v>0</v>
      </c>
      <c r="AJ1628" s="92">
        <f t="shared" si="333"/>
        <v>0</v>
      </c>
      <c r="AL1628" s="92">
        <f t="shared" si="334"/>
        <v>0</v>
      </c>
      <c r="AM1628" s="93">
        <f t="shared" si="335"/>
        <v>0</v>
      </c>
      <c r="AN1628" s="92">
        <f t="shared" si="336"/>
        <v>0</v>
      </c>
      <c r="AO1628" s="93">
        <f t="shared" si="337"/>
        <v>0</v>
      </c>
      <c r="AP1628" s="93">
        <f t="shared" si="338"/>
        <v>0</v>
      </c>
      <c r="AS1628" s="93">
        <f t="shared" si="339"/>
        <v>0</v>
      </c>
    </row>
    <row r="1629" spans="1:45" ht="15.05" customHeight="1">
      <c r="A1629" s="105"/>
      <c r="C1629" s="165" t="s">
        <v>494</v>
      </c>
      <c r="D1629" s="391" t="str">
        <f t="shared" si="329"/>
        <v/>
      </c>
      <c r="E1629" s="391"/>
      <c r="F1629" s="391"/>
      <c r="G1629" s="391"/>
      <c r="H1629" s="391"/>
      <c r="I1629" s="391"/>
      <c r="J1629" s="391"/>
      <c r="K1629" s="391"/>
      <c r="L1629" s="391"/>
      <c r="M1629" s="437"/>
      <c r="N1629" s="437"/>
      <c r="O1629" s="437"/>
      <c r="P1629" s="437"/>
      <c r="Q1629" s="437"/>
      <c r="R1629" s="437"/>
      <c r="S1629" s="437"/>
      <c r="T1629" s="437"/>
      <c r="U1629" s="437"/>
      <c r="V1629" s="437"/>
      <c r="W1629" s="437"/>
      <c r="X1629" s="437"/>
      <c r="Y1629" s="437"/>
      <c r="Z1629" s="437"/>
      <c r="AA1629" s="437"/>
      <c r="AB1629" s="437"/>
      <c r="AC1629" s="437"/>
      <c r="AD1629" s="437"/>
      <c r="AG1629" s="93">
        <f t="shared" si="330"/>
        <v>0</v>
      </c>
      <c r="AH1629" s="92">
        <f t="shared" si="331"/>
        <v>0</v>
      </c>
      <c r="AI1629" s="92">
        <f t="shared" si="332"/>
        <v>0</v>
      </c>
      <c r="AJ1629" s="92">
        <f t="shared" si="333"/>
        <v>0</v>
      </c>
      <c r="AL1629" s="92">
        <f t="shared" si="334"/>
        <v>0</v>
      </c>
      <c r="AM1629" s="93">
        <f t="shared" si="335"/>
        <v>0</v>
      </c>
      <c r="AN1629" s="92">
        <f t="shared" si="336"/>
        <v>0</v>
      </c>
      <c r="AO1629" s="93">
        <f t="shared" si="337"/>
        <v>0</v>
      </c>
      <c r="AP1629" s="93">
        <f t="shared" si="338"/>
        <v>0</v>
      </c>
      <c r="AS1629" s="93">
        <f t="shared" si="339"/>
        <v>0</v>
      </c>
    </row>
    <row r="1630" spans="1:45" ht="15.05" customHeight="1">
      <c r="A1630" s="105"/>
      <c r="C1630" s="165" t="s">
        <v>496</v>
      </c>
      <c r="D1630" s="391" t="str">
        <f t="shared" si="329"/>
        <v/>
      </c>
      <c r="E1630" s="391"/>
      <c r="F1630" s="391"/>
      <c r="G1630" s="391"/>
      <c r="H1630" s="391"/>
      <c r="I1630" s="391"/>
      <c r="J1630" s="391"/>
      <c r="K1630" s="391"/>
      <c r="L1630" s="391"/>
      <c r="M1630" s="437"/>
      <c r="N1630" s="437"/>
      <c r="O1630" s="437"/>
      <c r="P1630" s="437"/>
      <c r="Q1630" s="437"/>
      <c r="R1630" s="437"/>
      <c r="S1630" s="437"/>
      <c r="T1630" s="437"/>
      <c r="U1630" s="437"/>
      <c r="V1630" s="437"/>
      <c r="W1630" s="437"/>
      <c r="X1630" s="437"/>
      <c r="Y1630" s="437"/>
      <c r="Z1630" s="437"/>
      <c r="AA1630" s="437"/>
      <c r="AB1630" s="437"/>
      <c r="AC1630" s="437"/>
      <c r="AD1630" s="437"/>
      <c r="AG1630" s="93">
        <f t="shared" si="330"/>
        <v>0</v>
      </c>
      <c r="AH1630" s="92">
        <f t="shared" si="331"/>
        <v>0</v>
      </c>
      <c r="AI1630" s="92">
        <f t="shared" si="332"/>
        <v>0</v>
      </c>
      <c r="AJ1630" s="92">
        <f t="shared" si="333"/>
        <v>0</v>
      </c>
      <c r="AL1630" s="92">
        <f t="shared" si="334"/>
        <v>0</v>
      </c>
      <c r="AM1630" s="93">
        <f t="shared" si="335"/>
        <v>0</v>
      </c>
      <c r="AN1630" s="92">
        <f t="shared" si="336"/>
        <v>0</v>
      </c>
      <c r="AO1630" s="93">
        <f t="shared" si="337"/>
        <v>0</v>
      </c>
      <c r="AP1630" s="93">
        <f t="shared" si="338"/>
        <v>0</v>
      </c>
      <c r="AS1630" s="93">
        <f t="shared" si="339"/>
        <v>0</v>
      </c>
    </row>
    <row r="1631" spans="1:45" ht="15.05" customHeight="1">
      <c r="A1631" s="105"/>
      <c r="C1631" s="165" t="s">
        <v>498</v>
      </c>
      <c r="D1631" s="391" t="str">
        <f t="shared" si="329"/>
        <v/>
      </c>
      <c r="E1631" s="391"/>
      <c r="F1631" s="391"/>
      <c r="G1631" s="391"/>
      <c r="H1631" s="391"/>
      <c r="I1631" s="391"/>
      <c r="J1631" s="391"/>
      <c r="K1631" s="391"/>
      <c r="L1631" s="391"/>
      <c r="M1631" s="437"/>
      <c r="N1631" s="437"/>
      <c r="O1631" s="437"/>
      <c r="P1631" s="437"/>
      <c r="Q1631" s="437"/>
      <c r="R1631" s="437"/>
      <c r="S1631" s="437"/>
      <c r="T1631" s="437"/>
      <c r="U1631" s="437"/>
      <c r="V1631" s="437"/>
      <c r="W1631" s="437"/>
      <c r="X1631" s="437"/>
      <c r="Y1631" s="437"/>
      <c r="Z1631" s="437"/>
      <c r="AA1631" s="437"/>
      <c r="AB1631" s="437"/>
      <c r="AC1631" s="437"/>
      <c r="AD1631" s="437"/>
      <c r="AG1631" s="93">
        <f t="shared" si="330"/>
        <v>0</v>
      </c>
      <c r="AH1631" s="92">
        <f t="shared" si="331"/>
        <v>0</v>
      </c>
      <c r="AI1631" s="92">
        <f t="shared" si="332"/>
        <v>0</v>
      </c>
      <c r="AJ1631" s="92">
        <f t="shared" si="333"/>
        <v>0</v>
      </c>
      <c r="AL1631" s="92">
        <f t="shared" si="334"/>
        <v>0</v>
      </c>
      <c r="AM1631" s="93">
        <f t="shared" si="335"/>
        <v>0</v>
      </c>
      <c r="AN1631" s="92">
        <f t="shared" si="336"/>
        <v>0</v>
      </c>
      <c r="AO1631" s="93">
        <f t="shared" si="337"/>
        <v>0</v>
      </c>
      <c r="AP1631" s="93">
        <f t="shared" si="338"/>
        <v>0</v>
      </c>
      <c r="AS1631" s="93">
        <f t="shared" si="339"/>
        <v>0</v>
      </c>
    </row>
    <row r="1632" spans="1:45" ht="15.05" customHeight="1">
      <c r="A1632" s="105"/>
      <c r="C1632" s="165" t="s">
        <v>500</v>
      </c>
      <c r="D1632" s="391" t="str">
        <f t="shared" si="329"/>
        <v/>
      </c>
      <c r="E1632" s="391"/>
      <c r="F1632" s="391"/>
      <c r="G1632" s="391"/>
      <c r="H1632" s="391"/>
      <c r="I1632" s="391"/>
      <c r="J1632" s="391"/>
      <c r="K1632" s="391"/>
      <c r="L1632" s="391"/>
      <c r="M1632" s="437"/>
      <c r="N1632" s="437"/>
      <c r="O1632" s="437"/>
      <c r="P1632" s="437"/>
      <c r="Q1632" s="437"/>
      <c r="R1632" s="437"/>
      <c r="S1632" s="437"/>
      <c r="T1632" s="437"/>
      <c r="U1632" s="437"/>
      <c r="V1632" s="437"/>
      <c r="W1632" s="437"/>
      <c r="X1632" s="437"/>
      <c r="Y1632" s="437"/>
      <c r="Z1632" s="437"/>
      <c r="AA1632" s="437"/>
      <c r="AB1632" s="437"/>
      <c r="AC1632" s="437"/>
      <c r="AD1632" s="437"/>
      <c r="AG1632" s="93">
        <f t="shared" si="330"/>
        <v>0</v>
      </c>
      <c r="AH1632" s="92">
        <f t="shared" si="331"/>
        <v>0</v>
      </c>
      <c r="AI1632" s="92">
        <f t="shared" si="332"/>
        <v>0</v>
      </c>
      <c r="AJ1632" s="92">
        <f t="shared" si="333"/>
        <v>0</v>
      </c>
      <c r="AL1632" s="92">
        <f t="shared" si="334"/>
        <v>0</v>
      </c>
      <c r="AM1632" s="93">
        <f t="shared" si="335"/>
        <v>0</v>
      </c>
      <c r="AN1632" s="92">
        <f t="shared" si="336"/>
        <v>0</v>
      </c>
      <c r="AO1632" s="93">
        <f t="shared" si="337"/>
        <v>0</v>
      </c>
      <c r="AP1632" s="93">
        <f t="shared" si="338"/>
        <v>0</v>
      </c>
      <c r="AS1632" s="93">
        <f t="shared" si="339"/>
        <v>0</v>
      </c>
    </row>
    <row r="1633" spans="1:45" ht="15.05" customHeight="1">
      <c r="A1633" s="105"/>
      <c r="C1633" s="165" t="s">
        <v>502</v>
      </c>
      <c r="D1633" s="391" t="str">
        <f t="shared" si="329"/>
        <v/>
      </c>
      <c r="E1633" s="391"/>
      <c r="F1633" s="391"/>
      <c r="G1633" s="391"/>
      <c r="H1633" s="391"/>
      <c r="I1633" s="391"/>
      <c r="J1633" s="391"/>
      <c r="K1633" s="391"/>
      <c r="L1633" s="391"/>
      <c r="M1633" s="437"/>
      <c r="N1633" s="437"/>
      <c r="O1633" s="437"/>
      <c r="P1633" s="437"/>
      <c r="Q1633" s="437"/>
      <c r="R1633" s="437"/>
      <c r="S1633" s="437"/>
      <c r="T1633" s="437"/>
      <c r="U1633" s="437"/>
      <c r="V1633" s="437"/>
      <c r="W1633" s="437"/>
      <c r="X1633" s="437"/>
      <c r="Y1633" s="437"/>
      <c r="Z1633" s="437"/>
      <c r="AA1633" s="437"/>
      <c r="AB1633" s="437"/>
      <c r="AC1633" s="437"/>
      <c r="AD1633" s="437"/>
      <c r="AG1633" s="93">
        <f t="shared" si="330"/>
        <v>0</v>
      </c>
      <c r="AH1633" s="92">
        <f t="shared" si="331"/>
        <v>0</v>
      </c>
      <c r="AI1633" s="92">
        <f t="shared" si="332"/>
        <v>0</v>
      </c>
      <c r="AJ1633" s="92">
        <f t="shared" si="333"/>
        <v>0</v>
      </c>
      <c r="AL1633" s="92">
        <f t="shared" si="334"/>
        <v>0</v>
      </c>
      <c r="AM1633" s="93">
        <f t="shared" si="335"/>
        <v>0</v>
      </c>
      <c r="AN1633" s="92">
        <f t="shared" si="336"/>
        <v>0</v>
      </c>
      <c r="AO1633" s="93">
        <f t="shared" si="337"/>
        <v>0</v>
      </c>
      <c r="AP1633" s="93">
        <f t="shared" si="338"/>
        <v>0</v>
      </c>
      <c r="AS1633" s="93">
        <f t="shared" si="339"/>
        <v>0</v>
      </c>
    </row>
    <row r="1634" spans="1:45" ht="15.05" customHeight="1">
      <c r="A1634" s="105"/>
      <c r="C1634" s="165" t="s">
        <v>504</v>
      </c>
      <c r="D1634" s="391" t="str">
        <f t="shared" si="329"/>
        <v/>
      </c>
      <c r="E1634" s="391"/>
      <c r="F1634" s="391"/>
      <c r="G1634" s="391"/>
      <c r="H1634" s="391"/>
      <c r="I1634" s="391"/>
      <c r="J1634" s="391"/>
      <c r="K1634" s="391"/>
      <c r="L1634" s="391"/>
      <c r="M1634" s="437"/>
      <c r="N1634" s="437"/>
      <c r="O1634" s="437"/>
      <c r="P1634" s="437"/>
      <c r="Q1634" s="437"/>
      <c r="R1634" s="437"/>
      <c r="S1634" s="437"/>
      <c r="T1634" s="437"/>
      <c r="U1634" s="437"/>
      <c r="V1634" s="437"/>
      <c r="W1634" s="437"/>
      <c r="X1634" s="437"/>
      <c r="Y1634" s="437"/>
      <c r="Z1634" s="437"/>
      <c r="AA1634" s="437"/>
      <c r="AB1634" s="437"/>
      <c r="AC1634" s="437"/>
      <c r="AD1634" s="437"/>
      <c r="AG1634" s="93">
        <f t="shared" si="330"/>
        <v>0</v>
      </c>
      <c r="AH1634" s="92">
        <f t="shared" si="331"/>
        <v>0</v>
      </c>
      <c r="AI1634" s="92">
        <f t="shared" si="332"/>
        <v>0</v>
      </c>
      <c r="AJ1634" s="92">
        <f t="shared" si="333"/>
        <v>0</v>
      </c>
      <c r="AL1634" s="92">
        <f t="shared" si="334"/>
        <v>0</v>
      </c>
      <c r="AM1634" s="93">
        <f t="shared" si="335"/>
        <v>0</v>
      </c>
      <c r="AN1634" s="92">
        <f t="shared" si="336"/>
        <v>0</v>
      </c>
      <c r="AO1634" s="93">
        <f t="shared" si="337"/>
        <v>0</v>
      </c>
      <c r="AP1634" s="93">
        <f t="shared" si="338"/>
        <v>0</v>
      </c>
      <c r="AS1634" s="93">
        <f t="shared" si="339"/>
        <v>0</v>
      </c>
    </row>
    <row r="1635" spans="1:45" ht="15.05" customHeight="1">
      <c r="A1635" s="105"/>
      <c r="C1635" s="165" t="s">
        <v>506</v>
      </c>
      <c r="D1635" s="391" t="str">
        <f t="shared" si="329"/>
        <v/>
      </c>
      <c r="E1635" s="391"/>
      <c r="F1635" s="391"/>
      <c r="G1635" s="391"/>
      <c r="H1635" s="391"/>
      <c r="I1635" s="391"/>
      <c r="J1635" s="391"/>
      <c r="K1635" s="391"/>
      <c r="L1635" s="391"/>
      <c r="M1635" s="437"/>
      <c r="N1635" s="437"/>
      <c r="O1635" s="437"/>
      <c r="P1635" s="437"/>
      <c r="Q1635" s="437"/>
      <c r="R1635" s="437"/>
      <c r="S1635" s="437"/>
      <c r="T1635" s="437"/>
      <c r="U1635" s="437"/>
      <c r="V1635" s="437"/>
      <c r="W1635" s="437"/>
      <c r="X1635" s="437"/>
      <c r="Y1635" s="437"/>
      <c r="Z1635" s="437"/>
      <c r="AA1635" s="437"/>
      <c r="AB1635" s="437"/>
      <c r="AC1635" s="437"/>
      <c r="AD1635" s="437"/>
      <c r="AG1635" s="93">
        <f t="shared" si="330"/>
        <v>0</v>
      </c>
      <c r="AH1635" s="92">
        <f t="shared" si="331"/>
        <v>0</v>
      </c>
      <c r="AI1635" s="92">
        <f t="shared" si="332"/>
        <v>0</v>
      </c>
      <c r="AJ1635" s="92">
        <f t="shared" si="333"/>
        <v>0</v>
      </c>
      <c r="AL1635" s="92">
        <f t="shared" si="334"/>
        <v>0</v>
      </c>
      <c r="AM1635" s="93">
        <f t="shared" si="335"/>
        <v>0</v>
      </c>
      <c r="AN1635" s="92">
        <f t="shared" si="336"/>
        <v>0</v>
      </c>
      <c r="AO1635" s="93">
        <f t="shared" si="337"/>
        <v>0</v>
      </c>
      <c r="AP1635" s="93">
        <f t="shared" si="338"/>
        <v>0</v>
      </c>
      <c r="AS1635" s="93">
        <f t="shared" si="339"/>
        <v>0</v>
      </c>
    </row>
    <row r="1636" spans="1:45" ht="15.05" customHeight="1">
      <c r="A1636" s="105"/>
      <c r="C1636" s="165" t="s">
        <v>507</v>
      </c>
      <c r="D1636" s="391" t="str">
        <f t="shared" si="329"/>
        <v/>
      </c>
      <c r="E1636" s="391"/>
      <c r="F1636" s="391"/>
      <c r="G1636" s="391"/>
      <c r="H1636" s="391"/>
      <c r="I1636" s="391"/>
      <c r="J1636" s="391"/>
      <c r="K1636" s="391"/>
      <c r="L1636" s="391"/>
      <c r="M1636" s="437"/>
      <c r="N1636" s="437"/>
      <c r="O1636" s="437"/>
      <c r="P1636" s="437"/>
      <c r="Q1636" s="437"/>
      <c r="R1636" s="437"/>
      <c r="S1636" s="437"/>
      <c r="T1636" s="437"/>
      <c r="U1636" s="437"/>
      <c r="V1636" s="437"/>
      <c r="W1636" s="437"/>
      <c r="X1636" s="437"/>
      <c r="Y1636" s="437"/>
      <c r="Z1636" s="437"/>
      <c r="AA1636" s="437"/>
      <c r="AB1636" s="437"/>
      <c r="AC1636" s="437"/>
      <c r="AD1636" s="437"/>
      <c r="AG1636" s="93">
        <f t="shared" si="330"/>
        <v>0</v>
      </c>
      <c r="AH1636" s="92">
        <f t="shared" si="331"/>
        <v>0</v>
      </c>
      <c r="AI1636" s="92">
        <f t="shared" si="332"/>
        <v>0</v>
      </c>
      <c r="AJ1636" s="92">
        <f t="shared" si="333"/>
        <v>0</v>
      </c>
      <c r="AL1636" s="92">
        <f t="shared" si="334"/>
        <v>0</v>
      </c>
      <c r="AM1636" s="93">
        <f t="shared" si="335"/>
        <v>0</v>
      </c>
      <c r="AN1636" s="92">
        <f t="shared" si="336"/>
        <v>0</v>
      </c>
      <c r="AO1636" s="93">
        <f t="shared" si="337"/>
        <v>0</v>
      </c>
      <c r="AP1636" s="93">
        <f t="shared" si="338"/>
        <v>0</v>
      </c>
      <c r="AS1636" s="93">
        <f t="shared" si="339"/>
        <v>0</v>
      </c>
    </row>
    <row r="1637" spans="1:45" ht="15.05" customHeight="1">
      <c r="A1637" s="105"/>
      <c r="C1637" s="165" t="s">
        <v>522</v>
      </c>
      <c r="D1637" s="391" t="str">
        <f t="shared" si="329"/>
        <v/>
      </c>
      <c r="E1637" s="391"/>
      <c r="F1637" s="391"/>
      <c r="G1637" s="391"/>
      <c r="H1637" s="391"/>
      <c r="I1637" s="391"/>
      <c r="J1637" s="391"/>
      <c r="K1637" s="391"/>
      <c r="L1637" s="391"/>
      <c r="M1637" s="437"/>
      <c r="N1637" s="437"/>
      <c r="O1637" s="437"/>
      <c r="P1637" s="437"/>
      <c r="Q1637" s="437"/>
      <c r="R1637" s="437"/>
      <c r="S1637" s="437"/>
      <c r="T1637" s="437"/>
      <c r="U1637" s="437"/>
      <c r="V1637" s="437"/>
      <c r="W1637" s="437"/>
      <c r="X1637" s="437"/>
      <c r="Y1637" s="437"/>
      <c r="Z1637" s="437"/>
      <c r="AA1637" s="437"/>
      <c r="AB1637" s="437"/>
      <c r="AC1637" s="437"/>
      <c r="AD1637" s="437"/>
      <c r="AG1637" s="93">
        <f t="shared" si="330"/>
        <v>0</v>
      </c>
      <c r="AH1637" s="92">
        <f t="shared" si="331"/>
        <v>0</v>
      </c>
      <c r="AI1637" s="92">
        <f t="shared" si="332"/>
        <v>0</v>
      </c>
      <c r="AJ1637" s="92">
        <f t="shared" si="333"/>
        <v>0</v>
      </c>
      <c r="AL1637" s="92">
        <f t="shared" si="334"/>
        <v>0</v>
      </c>
      <c r="AM1637" s="93">
        <f t="shared" si="335"/>
        <v>0</v>
      </c>
      <c r="AN1637" s="92">
        <f t="shared" si="336"/>
        <v>0</v>
      </c>
      <c r="AO1637" s="93">
        <f t="shared" si="337"/>
        <v>0</v>
      </c>
      <c r="AP1637" s="93">
        <f t="shared" si="338"/>
        <v>0</v>
      </c>
      <c r="AS1637" s="93">
        <f t="shared" si="339"/>
        <v>0</v>
      </c>
    </row>
    <row r="1638" spans="1:45" ht="15.05" customHeight="1">
      <c r="A1638" s="105"/>
      <c r="C1638" s="165" t="s">
        <v>523</v>
      </c>
      <c r="D1638" s="391" t="str">
        <f t="shared" si="329"/>
        <v/>
      </c>
      <c r="E1638" s="391"/>
      <c r="F1638" s="391"/>
      <c r="G1638" s="391"/>
      <c r="H1638" s="391"/>
      <c r="I1638" s="391"/>
      <c r="J1638" s="391"/>
      <c r="K1638" s="391"/>
      <c r="L1638" s="391"/>
      <c r="M1638" s="437"/>
      <c r="N1638" s="437"/>
      <c r="O1638" s="437"/>
      <c r="P1638" s="437"/>
      <c r="Q1638" s="437"/>
      <c r="R1638" s="437"/>
      <c r="S1638" s="437"/>
      <c r="T1638" s="437"/>
      <c r="U1638" s="437"/>
      <c r="V1638" s="437"/>
      <c r="W1638" s="437"/>
      <c r="X1638" s="437"/>
      <c r="Y1638" s="437"/>
      <c r="Z1638" s="437"/>
      <c r="AA1638" s="437"/>
      <c r="AB1638" s="437"/>
      <c r="AC1638" s="437"/>
      <c r="AD1638" s="437"/>
      <c r="AG1638" s="93">
        <f t="shared" si="330"/>
        <v>0</v>
      </c>
      <c r="AH1638" s="92">
        <f t="shared" si="331"/>
        <v>0</v>
      </c>
      <c r="AI1638" s="92">
        <f t="shared" si="332"/>
        <v>0</v>
      </c>
      <c r="AJ1638" s="92">
        <f t="shared" si="333"/>
        <v>0</v>
      </c>
      <c r="AL1638" s="92">
        <f t="shared" si="334"/>
        <v>0</v>
      </c>
      <c r="AM1638" s="93">
        <f t="shared" si="335"/>
        <v>0</v>
      </c>
      <c r="AN1638" s="92">
        <f t="shared" si="336"/>
        <v>0</v>
      </c>
      <c r="AO1638" s="93">
        <f t="shared" si="337"/>
        <v>0</v>
      </c>
      <c r="AP1638" s="93">
        <f t="shared" si="338"/>
        <v>0</v>
      </c>
      <c r="AS1638" s="93">
        <f t="shared" si="339"/>
        <v>0</v>
      </c>
    </row>
    <row r="1639" spans="1:45" ht="15.05" customHeight="1">
      <c r="A1639" s="105"/>
      <c r="C1639" s="165" t="s">
        <v>524</v>
      </c>
      <c r="D1639" s="391" t="str">
        <f t="shared" si="329"/>
        <v/>
      </c>
      <c r="E1639" s="391"/>
      <c r="F1639" s="391"/>
      <c r="G1639" s="391"/>
      <c r="H1639" s="391"/>
      <c r="I1639" s="391"/>
      <c r="J1639" s="391"/>
      <c r="K1639" s="391"/>
      <c r="L1639" s="391"/>
      <c r="M1639" s="437"/>
      <c r="N1639" s="437"/>
      <c r="O1639" s="437"/>
      <c r="P1639" s="437"/>
      <c r="Q1639" s="437"/>
      <c r="R1639" s="437"/>
      <c r="S1639" s="437"/>
      <c r="T1639" s="437"/>
      <c r="U1639" s="437"/>
      <c r="V1639" s="437"/>
      <c r="W1639" s="437"/>
      <c r="X1639" s="437"/>
      <c r="Y1639" s="437"/>
      <c r="Z1639" s="437"/>
      <c r="AA1639" s="437"/>
      <c r="AB1639" s="437"/>
      <c r="AC1639" s="437"/>
      <c r="AD1639" s="437"/>
      <c r="AG1639" s="93">
        <f t="shared" si="330"/>
        <v>0</v>
      </c>
      <c r="AH1639" s="92">
        <f t="shared" si="331"/>
        <v>0</v>
      </c>
      <c r="AI1639" s="92">
        <f t="shared" si="332"/>
        <v>0</v>
      </c>
      <c r="AJ1639" s="92">
        <f t="shared" si="333"/>
        <v>0</v>
      </c>
      <c r="AL1639" s="92">
        <f t="shared" si="334"/>
        <v>0</v>
      </c>
      <c r="AM1639" s="93">
        <f t="shared" si="335"/>
        <v>0</v>
      </c>
      <c r="AN1639" s="92">
        <f t="shared" si="336"/>
        <v>0</v>
      </c>
      <c r="AO1639" s="93">
        <f t="shared" si="337"/>
        <v>0</v>
      </c>
      <c r="AP1639" s="93">
        <f t="shared" si="338"/>
        <v>0</v>
      </c>
      <c r="AS1639" s="93">
        <f t="shared" si="339"/>
        <v>0</v>
      </c>
    </row>
    <row r="1640" spans="1:45" ht="15.05" customHeight="1">
      <c r="A1640" s="105"/>
      <c r="C1640" s="167" t="s">
        <v>525</v>
      </c>
      <c r="D1640" s="391" t="str">
        <f t="shared" si="329"/>
        <v/>
      </c>
      <c r="E1640" s="391"/>
      <c r="F1640" s="391"/>
      <c r="G1640" s="391"/>
      <c r="H1640" s="391"/>
      <c r="I1640" s="391"/>
      <c r="J1640" s="391"/>
      <c r="K1640" s="391"/>
      <c r="L1640" s="391"/>
      <c r="M1640" s="437"/>
      <c r="N1640" s="437"/>
      <c r="O1640" s="437"/>
      <c r="P1640" s="437"/>
      <c r="Q1640" s="437"/>
      <c r="R1640" s="437"/>
      <c r="S1640" s="437"/>
      <c r="T1640" s="437"/>
      <c r="U1640" s="437"/>
      <c r="V1640" s="437"/>
      <c r="W1640" s="437"/>
      <c r="X1640" s="437"/>
      <c r="Y1640" s="437"/>
      <c r="Z1640" s="437"/>
      <c r="AA1640" s="437"/>
      <c r="AB1640" s="437"/>
      <c r="AC1640" s="437"/>
      <c r="AD1640" s="437"/>
      <c r="AG1640" s="93">
        <f t="shared" si="330"/>
        <v>0</v>
      </c>
      <c r="AH1640" s="92">
        <f t="shared" si="331"/>
        <v>0</v>
      </c>
      <c r="AI1640" s="92">
        <f t="shared" si="332"/>
        <v>0</v>
      </c>
      <c r="AJ1640" s="92">
        <f t="shared" si="333"/>
        <v>0</v>
      </c>
      <c r="AL1640" s="92">
        <f t="shared" si="334"/>
        <v>0</v>
      </c>
      <c r="AM1640" s="93">
        <f t="shared" si="335"/>
        <v>0</v>
      </c>
      <c r="AN1640" s="92">
        <f t="shared" si="336"/>
        <v>0</v>
      </c>
      <c r="AO1640" s="93">
        <f t="shared" si="337"/>
        <v>0</v>
      </c>
      <c r="AP1640" s="93">
        <f t="shared" si="338"/>
        <v>0</v>
      </c>
      <c r="AS1640" s="93">
        <f t="shared" si="339"/>
        <v>0</v>
      </c>
    </row>
    <row r="1641" spans="1:45" ht="15.05" customHeight="1">
      <c r="A1641" s="105"/>
      <c r="C1641" s="167" t="s">
        <v>526</v>
      </c>
      <c r="D1641" s="391" t="str">
        <f t="shared" si="329"/>
        <v/>
      </c>
      <c r="E1641" s="391"/>
      <c r="F1641" s="391"/>
      <c r="G1641" s="391"/>
      <c r="H1641" s="391"/>
      <c r="I1641" s="391"/>
      <c r="J1641" s="391"/>
      <c r="K1641" s="391"/>
      <c r="L1641" s="391"/>
      <c r="M1641" s="437"/>
      <c r="N1641" s="437"/>
      <c r="O1641" s="437"/>
      <c r="P1641" s="437"/>
      <c r="Q1641" s="437"/>
      <c r="R1641" s="437"/>
      <c r="S1641" s="437"/>
      <c r="T1641" s="437"/>
      <c r="U1641" s="437"/>
      <c r="V1641" s="437"/>
      <c r="W1641" s="437"/>
      <c r="X1641" s="437"/>
      <c r="Y1641" s="437"/>
      <c r="Z1641" s="437"/>
      <c r="AA1641" s="437"/>
      <c r="AB1641" s="437"/>
      <c r="AC1641" s="437"/>
      <c r="AD1641" s="437"/>
      <c r="AG1641" s="93">
        <f t="shared" si="330"/>
        <v>0</v>
      </c>
      <c r="AH1641" s="92">
        <f t="shared" si="331"/>
        <v>0</v>
      </c>
      <c r="AI1641" s="92">
        <f t="shared" si="332"/>
        <v>0</v>
      </c>
      <c r="AJ1641" s="92">
        <f t="shared" si="333"/>
        <v>0</v>
      </c>
      <c r="AL1641" s="92">
        <f t="shared" si="334"/>
        <v>0</v>
      </c>
      <c r="AM1641" s="93">
        <f t="shared" si="335"/>
        <v>0</v>
      </c>
      <c r="AN1641" s="92">
        <f t="shared" si="336"/>
        <v>0</v>
      </c>
      <c r="AO1641" s="93">
        <f t="shared" si="337"/>
        <v>0</v>
      </c>
      <c r="AP1641" s="93">
        <f t="shared" si="338"/>
        <v>0</v>
      </c>
      <c r="AS1641" s="93">
        <f t="shared" si="339"/>
        <v>0</v>
      </c>
    </row>
    <row r="1642" spans="1:45" ht="15.05" customHeight="1">
      <c r="A1642" s="105"/>
      <c r="C1642" s="167" t="s">
        <v>527</v>
      </c>
      <c r="D1642" s="391" t="str">
        <f t="shared" si="329"/>
        <v/>
      </c>
      <c r="E1642" s="391"/>
      <c r="F1642" s="391"/>
      <c r="G1642" s="391"/>
      <c r="H1642" s="391"/>
      <c r="I1642" s="391"/>
      <c r="J1642" s="391"/>
      <c r="K1642" s="391"/>
      <c r="L1642" s="391"/>
      <c r="M1642" s="437"/>
      <c r="N1642" s="437"/>
      <c r="O1642" s="437"/>
      <c r="P1642" s="437"/>
      <c r="Q1642" s="437"/>
      <c r="R1642" s="437"/>
      <c r="S1642" s="437"/>
      <c r="T1642" s="437"/>
      <c r="U1642" s="437"/>
      <c r="V1642" s="437"/>
      <c r="W1642" s="437"/>
      <c r="X1642" s="437"/>
      <c r="Y1642" s="437"/>
      <c r="Z1642" s="437"/>
      <c r="AA1642" s="437"/>
      <c r="AB1642" s="437"/>
      <c r="AC1642" s="437"/>
      <c r="AD1642" s="437"/>
      <c r="AG1642" s="93">
        <f t="shared" si="330"/>
        <v>0</v>
      </c>
      <c r="AH1642" s="92">
        <f t="shared" si="331"/>
        <v>0</v>
      </c>
      <c r="AI1642" s="92">
        <f t="shared" si="332"/>
        <v>0</v>
      </c>
      <c r="AJ1642" s="92">
        <f t="shared" si="333"/>
        <v>0</v>
      </c>
      <c r="AL1642" s="92">
        <f t="shared" si="334"/>
        <v>0</v>
      </c>
      <c r="AM1642" s="93">
        <f t="shared" si="335"/>
        <v>0</v>
      </c>
      <c r="AN1642" s="92">
        <f t="shared" si="336"/>
        <v>0</v>
      </c>
      <c r="AO1642" s="93">
        <f t="shared" si="337"/>
        <v>0</v>
      </c>
      <c r="AP1642" s="93">
        <f t="shared" si="338"/>
        <v>0</v>
      </c>
      <c r="AS1642" s="93">
        <f t="shared" si="339"/>
        <v>0</v>
      </c>
    </row>
    <row r="1643" spans="1:45" ht="15.05" customHeight="1">
      <c r="A1643" s="105"/>
      <c r="C1643" s="167" t="s">
        <v>528</v>
      </c>
      <c r="D1643" s="391" t="str">
        <f t="shared" si="329"/>
        <v/>
      </c>
      <c r="E1643" s="391"/>
      <c r="F1643" s="391"/>
      <c r="G1643" s="391"/>
      <c r="H1643" s="391"/>
      <c r="I1643" s="391"/>
      <c r="J1643" s="391"/>
      <c r="K1643" s="391"/>
      <c r="L1643" s="391"/>
      <c r="M1643" s="437"/>
      <c r="N1643" s="437"/>
      <c r="O1643" s="437"/>
      <c r="P1643" s="437"/>
      <c r="Q1643" s="437"/>
      <c r="R1643" s="437"/>
      <c r="S1643" s="437"/>
      <c r="T1643" s="437"/>
      <c r="U1643" s="437"/>
      <c r="V1643" s="437"/>
      <c r="W1643" s="437"/>
      <c r="X1643" s="437"/>
      <c r="Y1643" s="437"/>
      <c r="Z1643" s="437"/>
      <c r="AA1643" s="437"/>
      <c r="AB1643" s="437"/>
      <c r="AC1643" s="437"/>
      <c r="AD1643" s="437"/>
      <c r="AG1643" s="93">
        <f t="shared" si="330"/>
        <v>0</v>
      </c>
      <c r="AH1643" s="92">
        <f t="shared" si="331"/>
        <v>0</v>
      </c>
      <c r="AI1643" s="92">
        <f t="shared" si="332"/>
        <v>0</v>
      </c>
      <c r="AJ1643" s="92">
        <f t="shared" si="333"/>
        <v>0</v>
      </c>
      <c r="AL1643" s="92">
        <f t="shared" si="334"/>
        <v>0</v>
      </c>
      <c r="AM1643" s="93">
        <f t="shared" si="335"/>
        <v>0</v>
      </c>
      <c r="AN1643" s="92">
        <f t="shared" si="336"/>
        <v>0</v>
      </c>
      <c r="AO1643" s="93">
        <f t="shared" si="337"/>
        <v>0</v>
      </c>
      <c r="AP1643" s="93">
        <f t="shared" si="338"/>
        <v>0</v>
      </c>
      <c r="AS1643" s="93">
        <f t="shared" si="339"/>
        <v>0</v>
      </c>
    </row>
    <row r="1644" spans="1:45" ht="15.05" customHeight="1">
      <c r="A1644" s="105"/>
      <c r="C1644" s="167" t="s">
        <v>529</v>
      </c>
      <c r="D1644" s="391" t="str">
        <f t="shared" si="329"/>
        <v/>
      </c>
      <c r="E1644" s="391"/>
      <c r="F1644" s="391"/>
      <c r="G1644" s="391"/>
      <c r="H1644" s="391"/>
      <c r="I1644" s="391"/>
      <c r="J1644" s="391"/>
      <c r="K1644" s="391"/>
      <c r="L1644" s="391"/>
      <c r="M1644" s="437"/>
      <c r="N1644" s="437"/>
      <c r="O1644" s="437"/>
      <c r="P1644" s="437"/>
      <c r="Q1644" s="437"/>
      <c r="R1644" s="437"/>
      <c r="S1644" s="437"/>
      <c r="T1644" s="437"/>
      <c r="U1644" s="437"/>
      <c r="V1644" s="437"/>
      <c r="W1644" s="437"/>
      <c r="X1644" s="437"/>
      <c r="Y1644" s="437"/>
      <c r="Z1644" s="437"/>
      <c r="AA1644" s="437"/>
      <c r="AB1644" s="437"/>
      <c r="AC1644" s="437"/>
      <c r="AD1644" s="437"/>
      <c r="AG1644" s="93">
        <f t="shared" si="330"/>
        <v>0</v>
      </c>
      <c r="AH1644" s="92">
        <f t="shared" si="331"/>
        <v>0</v>
      </c>
      <c r="AI1644" s="92">
        <f t="shared" si="332"/>
        <v>0</v>
      </c>
      <c r="AJ1644" s="92">
        <f t="shared" si="333"/>
        <v>0</v>
      </c>
      <c r="AL1644" s="92">
        <f t="shared" si="334"/>
        <v>0</v>
      </c>
      <c r="AM1644" s="93">
        <f t="shared" si="335"/>
        <v>0</v>
      </c>
      <c r="AN1644" s="92">
        <f t="shared" si="336"/>
        <v>0</v>
      </c>
      <c r="AO1644" s="93">
        <f t="shared" si="337"/>
        <v>0</v>
      </c>
      <c r="AP1644" s="93">
        <f t="shared" si="338"/>
        <v>0</v>
      </c>
      <c r="AS1644" s="93">
        <f t="shared" si="339"/>
        <v>0</v>
      </c>
    </row>
    <row r="1645" spans="1:45" ht="15.05" customHeight="1">
      <c r="A1645" s="105"/>
      <c r="C1645" s="167" t="s">
        <v>530</v>
      </c>
      <c r="D1645" s="391" t="str">
        <f t="shared" si="329"/>
        <v/>
      </c>
      <c r="E1645" s="391"/>
      <c r="F1645" s="391"/>
      <c r="G1645" s="391"/>
      <c r="H1645" s="391"/>
      <c r="I1645" s="391"/>
      <c r="J1645" s="391"/>
      <c r="K1645" s="391"/>
      <c r="L1645" s="391"/>
      <c r="M1645" s="437"/>
      <c r="N1645" s="437"/>
      <c r="O1645" s="437"/>
      <c r="P1645" s="437"/>
      <c r="Q1645" s="437"/>
      <c r="R1645" s="437"/>
      <c r="S1645" s="437"/>
      <c r="T1645" s="437"/>
      <c r="U1645" s="437"/>
      <c r="V1645" s="437"/>
      <c r="W1645" s="437"/>
      <c r="X1645" s="437"/>
      <c r="Y1645" s="437"/>
      <c r="Z1645" s="437"/>
      <c r="AA1645" s="437"/>
      <c r="AB1645" s="437"/>
      <c r="AC1645" s="437"/>
      <c r="AD1645" s="437"/>
      <c r="AG1645" s="93">
        <f t="shared" si="330"/>
        <v>0</v>
      </c>
      <c r="AH1645" s="92">
        <f t="shared" si="331"/>
        <v>0</v>
      </c>
      <c r="AI1645" s="92">
        <f t="shared" si="332"/>
        <v>0</v>
      </c>
      <c r="AJ1645" s="92">
        <f t="shared" si="333"/>
        <v>0</v>
      </c>
      <c r="AL1645" s="92">
        <f t="shared" si="334"/>
        <v>0</v>
      </c>
      <c r="AM1645" s="93">
        <f t="shared" si="335"/>
        <v>0</v>
      </c>
      <c r="AN1645" s="92">
        <f t="shared" si="336"/>
        <v>0</v>
      </c>
      <c r="AO1645" s="93">
        <f t="shared" si="337"/>
        <v>0</v>
      </c>
      <c r="AP1645" s="93">
        <f t="shared" si="338"/>
        <v>0</v>
      </c>
      <c r="AS1645" s="93">
        <f t="shared" si="339"/>
        <v>0</v>
      </c>
    </row>
    <row r="1646" spans="1:45" ht="15.05" customHeight="1">
      <c r="A1646" s="105"/>
      <c r="C1646" s="167" t="s">
        <v>531</v>
      </c>
      <c r="D1646" s="391" t="str">
        <f t="shared" si="329"/>
        <v/>
      </c>
      <c r="E1646" s="391"/>
      <c r="F1646" s="391"/>
      <c r="G1646" s="391"/>
      <c r="H1646" s="391"/>
      <c r="I1646" s="391"/>
      <c r="J1646" s="391"/>
      <c r="K1646" s="391"/>
      <c r="L1646" s="391"/>
      <c r="M1646" s="437"/>
      <c r="N1646" s="437"/>
      <c r="O1646" s="437"/>
      <c r="P1646" s="437"/>
      <c r="Q1646" s="437"/>
      <c r="R1646" s="437"/>
      <c r="S1646" s="437"/>
      <c r="T1646" s="437"/>
      <c r="U1646" s="437"/>
      <c r="V1646" s="437"/>
      <c r="W1646" s="437"/>
      <c r="X1646" s="437"/>
      <c r="Y1646" s="437"/>
      <c r="Z1646" s="437"/>
      <c r="AA1646" s="437"/>
      <c r="AB1646" s="437"/>
      <c r="AC1646" s="437"/>
      <c r="AD1646" s="437"/>
      <c r="AG1646" s="93">
        <f t="shared" si="330"/>
        <v>0</v>
      </c>
      <c r="AH1646" s="92">
        <f t="shared" si="331"/>
        <v>0</v>
      </c>
      <c r="AI1646" s="92">
        <f t="shared" si="332"/>
        <v>0</v>
      </c>
      <c r="AJ1646" s="92">
        <f t="shared" si="333"/>
        <v>0</v>
      </c>
      <c r="AL1646" s="92">
        <f t="shared" si="334"/>
        <v>0</v>
      </c>
      <c r="AM1646" s="93">
        <f t="shared" si="335"/>
        <v>0</v>
      </c>
      <c r="AN1646" s="92">
        <f t="shared" si="336"/>
        <v>0</v>
      </c>
      <c r="AO1646" s="93">
        <f t="shared" si="337"/>
        <v>0</v>
      </c>
      <c r="AP1646" s="93">
        <f t="shared" si="338"/>
        <v>0</v>
      </c>
      <c r="AS1646" s="93">
        <f t="shared" si="339"/>
        <v>0</v>
      </c>
    </row>
    <row r="1647" spans="1:45" ht="15.05" customHeight="1">
      <c r="A1647" s="105"/>
      <c r="C1647" s="167" t="s">
        <v>532</v>
      </c>
      <c r="D1647" s="391" t="str">
        <f t="shared" si="329"/>
        <v/>
      </c>
      <c r="E1647" s="391"/>
      <c r="F1647" s="391"/>
      <c r="G1647" s="391"/>
      <c r="H1647" s="391"/>
      <c r="I1647" s="391"/>
      <c r="J1647" s="391"/>
      <c r="K1647" s="391"/>
      <c r="L1647" s="391"/>
      <c r="M1647" s="437"/>
      <c r="N1647" s="437"/>
      <c r="O1647" s="437"/>
      <c r="P1647" s="437"/>
      <c r="Q1647" s="437"/>
      <c r="R1647" s="437"/>
      <c r="S1647" s="437"/>
      <c r="T1647" s="437"/>
      <c r="U1647" s="437"/>
      <c r="V1647" s="437"/>
      <c r="W1647" s="437"/>
      <c r="X1647" s="437"/>
      <c r="Y1647" s="437"/>
      <c r="Z1647" s="437"/>
      <c r="AA1647" s="437"/>
      <c r="AB1647" s="437"/>
      <c r="AC1647" s="437"/>
      <c r="AD1647" s="437"/>
      <c r="AG1647" s="93">
        <f t="shared" si="330"/>
        <v>0</v>
      </c>
      <c r="AH1647" s="92">
        <f t="shared" si="331"/>
        <v>0</v>
      </c>
      <c r="AI1647" s="92">
        <f t="shared" si="332"/>
        <v>0</v>
      </c>
      <c r="AJ1647" s="92">
        <f t="shared" si="333"/>
        <v>0</v>
      </c>
      <c r="AL1647" s="92">
        <f t="shared" si="334"/>
        <v>0</v>
      </c>
      <c r="AM1647" s="93">
        <f t="shared" si="335"/>
        <v>0</v>
      </c>
      <c r="AN1647" s="92">
        <f t="shared" si="336"/>
        <v>0</v>
      </c>
      <c r="AO1647" s="93">
        <f t="shared" si="337"/>
        <v>0</v>
      </c>
      <c r="AP1647" s="93">
        <f t="shared" si="338"/>
        <v>0</v>
      </c>
      <c r="AS1647" s="93">
        <f t="shared" si="339"/>
        <v>0</v>
      </c>
    </row>
    <row r="1648" spans="1:45" ht="15.05" customHeight="1">
      <c r="A1648" s="105"/>
      <c r="C1648" s="167" t="s">
        <v>533</v>
      </c>
      <c r="D1648" s="391" t="str">
        <f t="shared" si="329"/>
        <v/>
      </c>
      <c r="E1648" s="391"/>
      <c r="F1648" s="391"/>
      <c r="G1648" s="391"/>
      <c r="H1648" s="391"/>
      <c r="I1648" s="391"/>
      <c r="J1648" s="391"/>
      <c r="K1648" s="391"/>
      <c r="L1648" s="391"/>
      <c r="M1648" s="437"/>
      <c r="N1648" s="437"/>
      <c r="O1648" s="437"/>
      <c r="P1648" s="437"/>
      <c r="Q1648" s="437"/>
      <c r="R1648" s="437"/>
      <c r="S1648" s="437"/>
      <c r="T1648" s="437"/>
      <c r="U1648" s="437"/>
      <c r="V1648" s="437"/>
      <c r="W1648" s="437"/>
      <c r="X1648" s="437"/>
      <c r="Y1648" s="437"/>
      <c r="Z1648" s="437"/>
      <c r="AA1648" s="437"/>
      <c r="AB1648" s="437"/>
      <c r="AC1648" s="437"/>
      <c r="AD1648" s="437"/>
      <c r="AG1648" s="93">
        <f t="shared" si="330"/>
        <v>0</v>
      </c>
      <c r="AH1648" s="92">
        <f t="shared" si="331"/>
        <v>0</v>
      </c>
      <c r="AI1648" s="92">
        <f t="shared" si="332"/>
        <v>0</v>
      </c>
      <c r="AJ1648" s="92">
        <f t="shared" si="333"/>
        <v>0</v>
      </c>
      <c r="AL1648" s="92">
        <f t="shared" si="334"/>
        <v>0</v>
      </c>
      <c r="AM1648" s="93">
        <f t="shared" si="335"/>
        <v>0</v>
      </c>
      <c r="AN1648" s="92">
        <f t="shared" si="336"/>
        <v>0</v>
      </c>
      <c r="AO1648" s="93">
        <f t="shared" si="337"/>
        <v>0</v>
      </c>
      <c r="AP1648" s="93">
        <f t="shared" si="338"/>
        <v>0</v>
      </c>
      <c r="AS1648" s="93">
        <f t="shared" si="339"/>
        <v>0</v>
      </c>
    </row>
    <row r="1649" spans="1:45" ht="15.05" customHeight="1">
      <c r="A1649" s="105"/>
      <c r="C1649" s="167" t="s">
        <v>534</v>
      </c>
      <c r="D1649" s="391" t="str">
        <f t="shared" si="329"/>
        <v/>
      </c>
      <c r="E1649" s="391"/>
      <c r="F1649" s="391"/>
      <c r="G1649" s="391"/>
      <c r="H1649" s="391"/>
      <c r="I1649" s="391"/>
      <c r="J1649" s="391"/>
      <c r="K1649" s="391"/>
      <c r="L1649" s="391"/>
      <c r="M1649" s="437"/>
      <c r="N1649" s="437"/>
      <c r="O1649" s="437"/>
      <c r="P1649" s="437"/>
      <c r="Q1649" s="437"/>
      <c r="R1649" s="437"/>
      <c r="S1649" s="437"/>
      <c r="T1649" s="437"/>
      <c r="U1649" s="437"/>
      <c r="V1649" s="437"/>
      <c r="W1649" s="437"/>
      <c r="X1649" s="437"/>
      <c r="Y1649" s="437"/>
      <c r="Z1649" s="437"/>
      <c r="AA1649" s="437"/>
      <c r="AB1649" s="437"/>
      <c r="AC1649" s="437"/>
      <c r="AD1649" s="437"/>
      <c r="AG1649" s="93">
        <f t="shared" si="330"/>
        <v>0</v>
      </c>
      <c r="AH1649" s="92">
        <f t="shared" si="331"/>
        <v>0</v>
      </c>
      <c r="AI1649" s="92">
        <f t="shared" si="332"/>
        <v>0</v>
      </c>
      <c r="AJ1649" s="92">
        <f t="shared" si="333"/>
        <v>0</v>
      </c>
      <c r="AL1649" s="92">
        <f t="shared" si="334"/>
        <v>0</v>
      </c>
      <c r="AM1649" s="93">
        <f t="shared" si="335"/>
        <v>0</v>
      </c>
      <c r="AN1649" s="92">
        <f t="shared" si="336"/>
        <v>0</v>
      </c>
      <c r="AO1649" s="93">
        <f t="shared" si="337"/>
        <v>0</v>
      </c>
      <c r="AP1649" s="93">
        <f t="shared" si="338"/>
        <v>0</v>
      </c>
      <c r="AS1649" s="93">
        <f t="shared" si="339"/>
        <v>0</v>
      </c>
    </row>
    <row r="1650" spans="1:45" ht="15.05" customHeight="1">
      <c r="A1650" s="105"/>
      <c r="C1650" s="167" t="s">
        <v>535</v>
      </c>
      <c r="D1650" s="391" t="str">
        <f t="shared" si="329"/>
        <v/>
      </c>
      <c r="E1650" s="391"/>
      <c r="F1650" s="391"/>
      <c r="G1650" s="391"/>
      <c r="H1650" s="391"/>
      <c r="I1650" s="391"/>
      <c r="J1650" s="391"/>
      <c r="K1650" s="391"/>
      <c r="L1650" s="391"/>
      <c r="M1650" s="437"/>
      <c r="N1650" s="437"/>
      <c r="O1650" s="437"/>
      <c r="P1650" s="437"/>
      <c r="Q1650" s="437"/>
      <c r="R1650" s="437"/>
      <c r="S1650" s="437"/>
      <c r="T1650" s="437"/>
      <c r="U1650" s="437"/>
      <c r="V1650" s="437"/>
      <c r="W1650" s="437"/>
      <c r="X1650" s="437"/>
      <c r="Y1650" s="437"/>
      <c r="Z1650" s="437"/>
      <c r="AA1650" s="437"/>
      <c r="AB1650" s="437"/>
      <c r="AC1650" s="437"/>
      <c r="AD1650" s="437"/>
      <c r="AG1650" s="93">
        <f t="shared" si="330"/>
        <v>0</v>
      </c>
      <c r="AH1650" s="92">
        <f t="shared" si="331"/>
        <v>0</v>
      </c>
      <c r="AI1650" s="92">
        <f t="shared" si="332"/>
        <v>0</v>
      </c>
      <c r="AJ1650" s="92">
        <f t="shared" si="333"/>
        <v>0</v>
      </c>
      <c r="AL1650" s="92">
        <f t="shared" si="334"/>
        <v>0</v>
      </c>
      <c r="AM1650" s="93">
        <f t="shared" si="335"/>
        <v>0</v>
      </c>
      <c r="AN1650" s="92">
        <f t="shared" si="336"/>
        <v>0</v>
      </c>
      <c r="AO1650" s="93">
        <f t="shared" si="337"/>
        <v>0</v>
      </c>
      <c r="AP1650" s="93">
        <f t="shared" si="338"/>
        <v>0</v>
      </c>
      <c r="AS1650" s="93">
        <f t="shared" si="339"/>
        <v>0</v>
      </c>
    </row>
    <row r="1651" spans="1:45" ht="15.05" customHeight="1">
      <c r="A1651" s="105"/>
      <c r="C1651" s="167" t="s">
        <v>536</v>
      </c>
      <c r="D1651" s="391" t="str">
        <f t="shared" si="329"/>
        <v/>
      </c>
      <c r="E1651" s="391"/>
      <c r="F1651" s="391"/>
      <c r="G1651" s="391"/>
      <c r="H1651" s="391"/>
      <c r="I1651" s="391"/>
      <c r="J1651" s="391"/>
      <c r="K1651" s="391"/>
      <c r="L1651" s="391"/>
      <c r="M1651" s="437"/>
      <c r="N1651" s="437"/>
      <c r="O1651" s="437"/>
      <c r="P1651" s="437"/>
      <c r="Q1651" s="437"/>
      <c r="R1651" s="437"/>
      <c r="S1651" s="437"/>
      <c r="T1651" s="437"/>
      <c r="U1651" s="437"/>
      <c r="V1651" s="437"/>
      <c r="W1651" s="437"/>
      <c r="X1651" s="437"/>
      <c r="Y1651" s="437"/>
      <c r="Z1651" s="437"/>
      <c r="AA1651" s="437"/>
      <c r="AB1651" s="437"/>
      <c r="AC1651" s="437"/>
      <c r="AD1651" s="437"/>
      <c r="AG1651" s="93">
        <f t="shared" si="330"/>
        <v>0</v>
      </c>
      <c r="AH1651" s="92">
        <f t="shared" si="331"/>
        <v>0</v>
      </c>
      <c r="AI1651" s="92">
        <f t="shared" si="332"/>
        <v>0</v>
      </c>
      <c r="AJ1651" s="92">
        <f t="shared" si="333"/>
        <v>0</v>
      </c>
      <c r="AL1651" s="92">
        <f t="shared" si="334"/>
        <v>0</v>
      </c>
      <c r="AM1651" s="93">
        <f t="shared" si="335"/>
        <v>0</v>
      </c>
      <c r="AN1651" s="92">
        <f t="shared" si="336"/>
        <v>0</v>
      </c>
      <c r="AO1651" s="93">
        <f t="shared" si="337"/>
        <v>0</v>
      </c>
      <c r="AP1651" s="93">
        <f t="shared" si="338"/>
        <v>0</v>
      </c>
      <c r="AS1651" s="93">
        <f t="shared" si="339"/>
        <v>0</v>
      </c>
    </row>
    <row r="1652" spans="1:45" ht="15.05" customHeight="1">
      <c r="A1652" s="105"/>
      <c r="C1652" s="167" t="s">
        <v>537</v>
      </c>
      <c r="D1652" s="391" t="str">
        <f t="shared" si="329"/>
        <v/>
      </c>
      <c r="E1652" s="391"/>
      <c r="F1652" s="391"/>
      <c r="G1652" s="391"/>
      <c r="H1652" s="391"/>
      <c r="I1652" s="391"/>
      <c r="J1652" s="391"/>
      <c r="K1652" s="391"/>
      <c r="L1652" s="391"/>
      <c r="M1652" s="437"/>
      <c r="N1652" s="437"/>
      <c r="O1652" s="437"/>
      <c r="P1652" s="437"/>
      <c r="Q1652" s="437"/>
      <c r="R1652" s="437"/>
      <c r="S1652" s="437"/>
      <c r="T1652" s="437"/>
      <c r="U1652" s="437"/>
      <c r="V1652" s="437"/>
      <c r="W1652" s="437"/>
      <c r="X1652" s="437"/>
      <c r="Y1652" s="437"/>
      <c r="Z1652" s="437"/>
      <c r="AA1652" s="437"/>
      <c r="AB1652" s="437"/>
      <c r="AC1652" s="437"/>
      <c r="AD1652" s="437"/>
      <c r="AG1652" s="93">
        <f t="shared" si="330"/>
        <v>0</v>
      </c>
      <c r="AH1652" s="92">
        <f t="shared" si="331"/>
        <v>0</v>
      </c>
      <c r="AI1652" s="92">
        <f t="shared" si="332"/>
        <v>0</v>
      </c>
      <c r="AJ1652" s="92">
        <f t="shared" si="333"/>
        <v>0</v>
      </c>
      <c r="AL1652" s="92">
        <f t="shared" si="334"/>
        <v>0</v>
      </c>
      <c r="AM1652" s="93">
        <f t="shared" si="335"/>
        <v>0</v>
      </c>
      <c r="AN1652" s="92">
        <f t="shared" si="336"/>
        <v>0</v>
      </c>
      <c r="AO1652" s="93">
        <f t="shared" si="337"/>
        <v>0</v>
      </c>
      <c r="AP1652" s="93">
        <f t="shared" si="338"/>
        <v>0</v>
      </c>
      <c r="AS1652" s="93">
        <f t="shared" si="339"/>
        <v>0</v>
      </c>
    </row>
    <row r="1653" spans="1:45" ht="15.05" customHeight="1">
      <c r="A1653" s="105"/>
      <c r="C1653" s="167" t="s">
        <v>538</v>
      </c>
      <c r="D1653" s="391" t="str">
        <f t="shared" si="329"/>
        <v/>
      </c>
      <c r="E1653" s="391"/>
      <c r="F1653" s="391"/>
      <c r="G1653" s="391"/>
      <c r="H1653" s="391"/>
      <c r="I1653" s="391"/>
      <c r="J1653" s="391"/>
      <c r="K1653" s="391"/>
      <c r="L1653" s="391"/>
      <c r="M1653" s="437"/>
      <c r="N1653" s="437"/>
      <c r="O1653" s="437"/>
      <c r="P1653" s="437"/>
      <c r="Q1653" s="437"/>
      <c r="R1653" s="437"/>
      <c r="S1653" s="437"/>
      <c r="T1653" s="437"/>
      <c r="U1653" s="437"/>
      <c r="V1653" s="437"/>
      <c r="W1653" s="437"/>
      <c r="X1653" s="437"/>
      <c r="Y1653" s="437"/>
      <c r="Z1653" s="437"/>
      <c r="AA1653" s="437"/>
      <c r="AB1653" s="437"/>
      <c r="AC1653" s="437"/>
      <c r="AD1653" s="437"/>
      <c r="AG1653" s="93">
        <f t="shared" si="330"/>
        <v>0</v>
      </c>
      <c r="AH1653" s="92">
        <f t="shared" si="331"/>
        <v>0</v>
      </c>
      <c r="AI1653" s="92">
        <f t="shared" si="332"/>
        <v>0</v>
      </c>
      <c r="AJ1653" s="92">
        <f t="shared" si="333"/>
        <v>0</v>
      </c>
      <c r="AL1653" s="92">
        <f t="shared" si="334"/>
        <v>0</v>
      </c>
      <c r="AM1653" s="93">
        <f t="shared" si="335"/>
        <v>0</v>
      </c>
      <c r="AN1653" s="92">
        <f t="shared" si="336"/>
        <v>0</v>
      </c>
      <c r="AO1653" s="93">
        <f t="shared" si="337"/>
        <v>0</v>
      </c>
      <c r="AP1653" s="93">
        <f t="shared" si="338"/>
        <v>0</v>
      </c>
      <c r="AS1653" s="93">
        <f t="shared" si="339"/>
        <v>0</v>
      </c>
    </row>
    <row r="1654" spans="1:45" ht="15.05" customHeight="1">
      <c r="A1654" s="105"/>
      <c r="C1654" s="167" t="s">
        <v>539</v>
      </c>
      <c r="D1654" s="391" t="str">
        <f t="shared" si="329"/>
        <v/>
      </c>
      <c r="E1654" s="391"/>
      <c r="F1654" s="391"/>
      <c r="G1654" s="391"/>
      <c r="H1654" s="391"/>
      <c r="I1654" s="391"/>
      <c r="J1654" s="391"/>
      <c r="K1654" s="391"/>
      <c r="L1654" s="391"/>
      <c r="M1654" s="437"/>
      <c r="N1654" s="437"/>
      <c r="O1654" s="437"/>
      <c r="P1654" s="437"/>
      <c r="Q1654" s="437"/>
      <c r="R1654" s="437"/>
      <c r="S1654" s="437"/>
      <c r="T1654" s="437"/>
      <c r="U1654" s="437"/>
      <c r="V1654" s="437"/>
      <c r="W1654" s="437"/>
      <c r="X1654" s="437"/>
      <c r="Y1654" s="437"/>
      <c r="Z1654" s="437"/>
      <c r="AA1654" s="437"/>
      <c r="AB1654" s="437"/>
      <c r="AC1654" s="437"/>
      <c r="AD1654" s="437"/>
      <c r="AG1654" s="93">
        <f t="shared" si="330"/>
        <v>0</v>
      </c>
      <c r="AH1654" s="92">
        <f t="shared" si="331"/>
        <v>0</v>
      </c>
      <c r="AI1654" s="92">
        <f t="shared" si="332"/>
        <v>0</v>
      </c>
      <c r="AJ1654" s="92">
        <f t="shared" si="333"/>
        <v>0</v>
      </c>
      <c r="AL1654" s="92">
        <f t="shared" si="334"/>
        <v>0</v>
      </c>
      <c r="AM1654" s="93">
        <f t="shared" si="335"/>
        <v>0</v>
      </c>
      <c r="AN1654" s="92">
        <f t="shared" si="336"/>
        <v>0</v>
      </c>
      <c r="AO1654" s="93">
        <f t="shared" si="337"/>
        <v>0</v>
      </c>
      <c r="AP1654" s="93">
        <f t="shared" si="338"/>
        <v>0</v>
      </c>
      <c r="AS1654" s="93">
        <f t="shared" si="339"/>
        <v>0</v>
      </c>
    </row>
    <row r="1655" spans="1:45" ht="15.05" customHeight="1">
      <c r="A1655" s="105"/>
      <c r="C1655" s="167" t="s">
        <v>540</v>
      </c>
      <c r="D1655" s="391" t="str">
        <f t="shared" si="329"/>
        <v/>
      </c>
      <c r="E1655" s="391"/>
      <c r="F1655" s="391"/>
      <c r="G1655" s="391"/>
      <c r="H1655" s="391"/>
      <c r="I1655" s="391"/>
      <c r="J1655" s="391"/>
      <c r="K1655" s="391"/>
      <c r="L1655" s="391"/>
      <c r="M1655" s="437"/>
      <c r="N1655" s="437"/>
      <c r="O1655" s="437"/>
      <c r="P1655" s="437"/>
      <c r="Q1655" s="437"/>
      <c r="R1655" s="437"/>
      <c r="S1655" s="437"/>
      <c r="T1655" s="437"/>
      <c r="U1655" s="437"/>
      <c r="V1655" s="437"/>
      <c r="W1655" s="437"/>
      <c r="X1655" s="437"/>
      <c r="Y1655" s="437"/>
      <c r="Z1655" s="437"/>
      <c r="AA1655" s="437"/>
      <c r="AB1655" s="437"/>
      <c r="AC1655" s="437"/>
      <c r="AD1655" s="437"/>
      <c r="AG1655" s="93">
        <f t="shared" si="330"/>
        <v>0</v>
      </c>
      <c r="AH1655" s="92">
        <f t="shared" si="331"/>
        <v>0</v>
      </c>
      <c r="AI1655" s="92">
        <f t="shared" si="332"/>
        <v>0</v>
      </c>
      <c r="AJ1655" s="92">
        <f t="shared" si="333"/>
        <v>0</v>
      </c>
      <c r="AL1655" s="92">
        <f t="shared" si="334"/>
        <v>0</v>
      </c>
      <c r="AM1655" s="93">
        <f t="shared" si="335"/>
        <v>0</v>
      </c>
      <c r="AN1655" s="92">
        <f t="shared" si="336"/>
        <v>0</v>
      </c>
      <c r="AO1655" s="93">
        <f t="shared" si="337"/>
        <v>0</v>
      </c>
      <c r="AP1655" s="93">
        <f t="shared" si="338"/>
        <v>0</v>
      </c>
      <c r="AS1655" s="93">
        <f t="shared" si="339"/>
        <v>0</v>
      </c>
    </row>
    <row r="1656" spans="1:45" ht="15.05" customHeight="1">
      <c r="A1656" s="105"/>
      <c r="C1656" s="167" t="s">
        <v>541</v>
      </c>
      <c r="D1656" s="391" t="str">
        <f t="shared" si="329"/>
        <v/>
      </c>
      <c r="E1656" s="391"/>
      <c r="F1656" s="391"/>
      <c r="G1656" s="391"/>
      <c r="H1656" s="391"/>
      <c r="I1656" s="391"/>
      <c r="J1656" s="391"/>
      <c r="K1656" s="391"/>
      <c r="L1656" s="391"/>
      <c r="M1656" s="437"/>
      <c r="N1656" s="437"/>
      <c r="O1656" s="437"/>
      <c r="P1656" s="437"/>
      <c r="Q1656" s="437"/>
      <c r="R1656" s="437"/>
      <c r="S1656" s="437"/>
      <c r="T1656" s="437"/>
      <c r="U1656" s="437"/>
      <c r="V1656" s="437"/>
      <c r="W1656" s="437"/>
      <c r="X1656" s="437"/>
      <c r="Y1656" s="437"/>
      <c r="Z1656" s="437"/>
      <c r="AA1656" s="437"/>
      <c r="AB1656" s="437"/>
      <c r="AC1656" s="437"/>
      <c r="AD1656" s="437"/>
      <c r="AG1656" s="93">
        <f t="shared" si="330"/>
        <v>0</v>
      </c>
      <c r="AH1656" s="92">
        <f t="shared" si="331"/>
        <v>0</v>
      </c>
      <c r="AI1656" s="92">
        <f t="shared" si="332"/>
        <v>0</v>
      </c>
      <c r="AJ1656" s="92">
        <f t="shared" si="333"/>
        <v>0</v>
      </c>
      <c r="AL1656" s="92">
        <f t="shared" si="334"/>
        <v>0</v>
      </c>
      <c r="AM1656" s="93">
        <f t="shared" si="335"/>
        <v>0</v>
      </c>
      <c r="AN1656" s="92">
        <f t="shared" si="336"/>
        <v>0</v>
      </c>
      <c r="AO1656" s="93">
        <f t="shared" si="337"/>
        <v>0</v>
      </c>
      <c r="AP1656" s="93">
        <f t="shared" si="338"/>
        <v>0</v>
      </c>
      <c r="AS1656" s="93">
        <f t="shared" si="339"/>
        <v>0</v>
      </c>
    </row>
    <row r="1657" spans="1:45" ht="15.05" customHeight="1">
      <c r="A1657" s="105"/>
      <c r="C1657" s="167" t="s">
        <v>542</v>
      </c>
      <c r="D1657" s="391" t="str">
        <f t="shared" si="329"/>
        <v/>
      </c>
      <c r="E1657" s="391"/>
      <c r="F1657" s="391"/>
      <c r="G1657" s="391"/>
      <c r="H1657" s="391"/>
      <c r="I1657" s="391"/>
      <c r="J1657" s="391"/>
      <c r="K1657" s="391"/>
      <c r="L1657" s="391"/>
      <c r="M1657" s="437"/>
      <c r="N1657" s="437"/>
      <c r="O1657" s="437"/>
      <c r="P1657" s="437"/>
      <c r="Q1657" s="437"/>
      <c r="R1657" s="437"/>
      <c r="S1657" s="437"/>
      <c r="T1657" s="437"/>
      <c r="U1657" s="437"/>
      <c r="V1657" s="437"/>
      <c r="W1657" s="437"/>
      <c r="X1657" s="437"/>
      <c r="Y1657" s="437"/>
      <c r="Z1657" s="437"/>
      <c r="AA1657" s="437"/>
      <c r="AB1657" s="437"/>
      <c r="AC1657" s="437"/>
      <c r="AD1657" s="437"/>
      <c r="AG1657" s="93">
        <f t="shared" si="330"/>
        <v>0</v>
      </c>
      <c r="AH1657" s="92">
        <f t="shared" si="331"/>
        <v>0</v>
      </c>
      <c r="AI1657" s="92">
        <f t="shared" si="332"/>
        <v>0</v>
      </c>
      <c r="AJ1657" s="92">
        <f t="shared" si="333"/>
        <v>0</v>
      </c>
      <c r="AL1657" s="92">
        <f t="shared" si="334"/>
        <v>0</v>
      </c>
      <c r="AM1657" s="93">
        <f t="shared" si="335"/>
        <v>0</v>
      </c>
      <c r="AN1657" s="92">
        <f t="shared" si="336"/>
        <v>0</v>
      </c>
      <c r="AO1657" s="93">
        <f t="shared" si="337"/>
        <v>0</v>
      </c>
      <c r="AP1657" s="93">
        <f t="shared" si="338"/>
        <v>0</v>
      </c>
      <c r="AS1657" s="93">
        <f t="shared" si="339"/>
        <v>0</v>
      </c>
    </row>
    <row r="1658" spans="1:45" ht="15.05" customHeight="1">
      <c r="A1658" s="105"/>
      <c r="C1658" s="167" t="s">
        <v>543</v>
      </c>
      <c r="D1658" s="391" t="str">
        <f t="shared" si="329"/>
        <v/>
      </c>
      <c r="E1658" s="391"/>
      <c r="F1658" s="391"/>
      <c r="G1658" s="391"/>
      <c r="H1658" s="391"/>
      <c r="I1658" s="391"/>
      <c r="J1658" s="391"/>
      <c r="K1658" s="391"/>
      <c r="L1658" s="391"/>
      <c r="M1658" s="437"/>
      <c r="N1658" s="437"/>
      <c r="O1658" s="437"/>
      <c r="P1658" s="437"/>
      <c r="Q1658" s="437"/>
      <c r="R1658" s="437"/>
      <c r="S1658" s="437"/>
      <c r="T1658" s="437"/>
      <c r="U1658" s="437"/>
      <c r="V1658" s="437"/>
      <c r="W1658" s="437"/>
      <c r="X1658" s="437"/>
      <c r="Y1658" s="437"/>
      <c r="Z1658" s="437"/>
      <c r="AA1658" s="437"/>
      <c r="AB1658" s="437"/>
      <c r="AC1658" s="437"/>
      <c r="AD1658" s="437"/>
      <c r="AG1658" s="93">
        <f t="shared" si="330"/>
        <v>0</v>
      </c>
      <c r="AH1658" s="92">
        <f t="shared" si="331"/>
        <v>0</v>
      </c>
      <c r="AI1658" s="92">
        <f t="shared" si="332"/>
        <v>0</v>
      </c>
      <c r="AJ1658" s="92">
        <f t="shared" si="333"/>
        <v>0</v>
      </c>
      <c r="AL1658" s="92">
        <f t="shared" si="334"/>
        <v>0</v>
      </c>
      <c r="AM1658" s="93">
        <f t="shared" si="335"/>
        <v>0</v>
      </c>
      <c r="AN1658" s="92">
        <f t="shared" si="336"/>
        <v>0</v>
      </c>
      <c r="AO1658" s="93">
        <f t="shared" si="337"/>
        <v>0</v>
      </c>
      <c r="AP1658" s="93">
        <f t="shared" si="338"/>
        <v>0</v>
      </c>
      <c r="AS1658" s="93">
        <f t="shared" si="339"/>
        <v>0</v>
      </c>
    </row>
    <row r="1659" spans="1:45" ht="15.05" customHeight="1">
      <c r="A1659" s="105"/>
      <c r="C1659" s="167" t="s">
        <v>544</v>
      </c>
      <c r="D1659" s="391" t="str">
        <f t="shared" si="329"/>
        <v/>
      </c>
      <c r="E1659" s="391"/>
      <c r="F1659" s="391"/>
      <c r="G1659" s="391"/>
      <c r="H1659" s="391"/>
      <c r="I1659" s="391"/>
      <c r="J1659" s="391"/>
      <c r="K1659" s="391"/>
      <c r="L1659" s="391"/>
      <c r="M1659" s="437"/>
      <c r="N1659" s="437"/>
      <c r="O1659" s="437"/>
      <c r="P1659" s="437"/>
      <c r="Q1659" s="437"/>
      <c r="R1659" s="437"/>
      <c r="S1659" s="437"/>
      <c r="T1659" s="437"/>
      <c r="U1659" s="437"/>
      <c r="V1659" s="437"/>
      <c r="W1659" s="437"/>
      <c r="X1659" s="437"/>
      <c r="Y1659" s="437"/>
      <c r="Z1659" s="437"/>
      <c r="AA1659" s="437"/>
      <c r="AB1659" s="437"/>
      <c r="AC1659" s="437"/>
      <c r="AD1659" s="437"/>
      <c r="AG1659" s="93">
        <f t="shared" si="330"/>
        <v>0</v>
      </c>
      <c r="AH1659" s="92">
        <f t="shared" si="331"/>
        <v>0</v>
      </c>
      <c r="AI1659" s="92">
        <f t="shared" si="332"/>
        <v>0</v>
      </c>
      <c r="AJ1659" s="92">
        <f t="shared" si="333"/>
        <v>0</v>
      </c>
      <c r="AL1659" s="92">
        <f t="shared" si="334"/>
        <v>0</v>
      </c>
      <c r="AM1659" s="93">
        <f t="shared" si="335"/>
        <v>0</v>
      </c>
      <c r="AN1659" s="92">
        <f t="shared" si="336"/>
        <v>0</v>
      </c>
      <c r="AO1659" s="93">
        <f t="shared" si="337"/>
        <v>0</v>
      </c>
      <c r="AP1659" s="93">
        <f t="shared" si="338"/>
        <v>0</v>
      </c>
      <c r="AS1659" s="93">
        <f t="shared" si="339"/>
        <v>0</v>
      </c>
    </row>
    <row r="1660" spans="1:45" ht="15.05" customHeight="1">
      <c r="A1660" s="105"/>
      <c r="C1660" s="167" t="s">
        <v>545</v>
      </c>
      <c r="D1660" s="391" t="str">
        <f t="shared" si="329"/>
        <v/>
      </c>
      <c r="E1660" s="391"/>
      <c r="F1660" s="391"/>
      <c r="G1660" s="391"/>
      <c r="H1660" s="391"/>
      <c r="I1660" s="391"/>
      <c r="J1660" s="391"/>
      <c r="K1660" s="391"/>
      <c r="L1660" s="391"/>
      <c r="M1660" s="437"/>
      <c r="N1660" s="437"/>
      <c r="O1660" s="437"/>
      <c r="P1660" s="437"/>
      <c r="Q1660" s="437"/>
      <c r="R1660" s="437"/>
      <c r="S1660" s="437"/>
      <c r="T1660" s="437"/>
      <c r="U1660" s="437"/>
      <c r="V1660" s="437"/>
      <c r="W1660" s="437"/>
      <c r="X1660" s="437"/>
      <c r="Y1660" s="437"/>
      <c r="Z1660" s="437"/>
      <c r="AA1660" s="437"/>
      <c r="AB1660" s="437"/>
      <c r="AC1660" s="437"/>
      <c r="AD1660" s="437"/>
      <c r="AG1660" s="93">
        <f t="shared" si="330"/>
        <v>0</v>
      </c>
      <c r="AH1660" s="92">
        <f t="shared" si="331"/>
        <v>0</v>
      </c>
      <c r="AI1660" s="92">
        <f t="shared" si="332"/>
        <v>0</v>
      </c>
      <c r="AJ1660" s="92">
        <f t="shared" si="333"/>
        <v>0</v>
      </c>
      <c r="AL1660" s="92">
        <f t="shared" si="334"/>
        <v>0</v>
      </c>
      <c r="AM1660" s="93">
        <f t="shared" si="335"/>
        <v>0</v>
      </c>
      <c r="AN1660" s="92">
        <f t="shared" si="336"/>
        <v>0</v>
      </c>
      <c r="AO1660" s="93">
        <f t="shared" si="337"/>
        <v>0</v>
      </c>
      <c r="AP1660" s="93">
        <f t="shared" si="338"/>
        <v>0</v>
      </c>
      <c r="AS1660" s="93">
        <f t="shared" si="339"/>
        <v>0</v>
      </c>
    </row>
    <row r="1661" spans="1:45" ht="15.05" customHeight="1">
      <c r="A1661" s="105"/>
      <c r="C1661" s="167" t="s">
        <v>546</v>
      </c>
      <c r="D1661" s="391" t="str">
        <f t="shared" si="329"/>
        <v/>
      </c>
      <c r="E1661" s="391"/>
      <c r="F1661" s="391"/>
      <c r="G1661" s="391"/>
      <c r="H1661" s="391"/>
      <c r="I1661" s="391"/>
      <c r="J1661" s="391"/>
      <c r="K1661" s="391"/>
      <c r="L1661" s="391"/>
      <c r="M1661" s="437"/>
      <c r="N1661" s="437"/>
      <c r="O1661" s="437"/>
      <c r="P1661" s="437"/>
      <c r="Q1661" s="437"/>
      <c r="R1661" s="437"/>
      <c r="S1661" s="437"/>
      <c r="T1661" s="437"/>
      <c r="U1661" s="437"/>
      <c r="V1661" s="437"/>
      <c r="W1661" s="437"/>
      <c r="X1661" s="437"/>
      <c r="Y1661" s="437"/>
      <c r="Z1661" s="437"/>
      <c r="AA1661" s="437"/>
      <c r="AB1661" s="437"/>
      <c r="AC1661" s="437"/>
      <c r="AD1661" s="437"/>
      <c r="AG1661" s="93">
        <f t="shared" si="330"/>
        <v>0</v>
      </c>
      <c r="AH1661" s="92">
        <f t="shared" si="331"/>
        <v>0</v>
      </c>
      <c r="AI1661" s="92">
        <f t="shared" si="332"/>
        <v>0</v>
      </c>
      <c r="AJ1661" s="92">
        <f t="shared" si="333"/>
        <v>0</v>
      </c>
      <c r="AL1661" s="92">
        <f t="shared" si="334"/>
        <v>0</v>
      </c>
      <c r="AM1661" s="93">
        <f t="shared" si="335"/>
        <v>0</v>
      </c>
      <c r="AN1661" s="92">
        <f t="shared" si="336"/>
        <v>0</v>
      </c>
      <c r="AO1661" s="93">
        <f t="shared" si="337"/>
        <v>0</v>
      </c>
      <c r="AP1661" s="93">
        <f t="shared" si="338"/>
        <v>0</v>
      </c>
      <c r="AS1661" s="93">
        <f t="shared" si="339"/>
        <v>0</v>
      </c>
    </row>
    <row r="1662" spans="1:45" ht="15.05" customHeight="1">
      <c r="A1662" s="105"/>
      <c r="C1662" s="167" t="s">
        <v>547</v>
      </c>
      <c r="D1662" s="391" t="str">
        <f t="shared" si="329"/>
        <v/>
      </c>
      <c r="E1662" s="391"/>
      <c r="F1662" s="391"/>
      <c r="G1662" s="391"/>
      <c r="H1662" s="391"/>
      <c r="I1662" s="391"/>
      <c r="J1662" s="391"/>
      <c r="K1662" s="391"/>
      <c r="L1662" s="391"/>
      <c r="M1662" s="437"/>
      <c r="N1662" s="437"/>
      <c r="O1662" s="437"/>
      <c r="P1662" s="437"/>
      <c r="Q1662" s="437"/>
      <c r="R1662" s="437"/>
      <c r="S1662" s="437"/>
      <c r="T1662" s="437"/>
      <c r="U1662" s="437"/>
      <c r="V1662" s="437"/>
      <c r="W1662" s="437"/>
      <c r="X1662" s="437"/>
      <c r="Y1662" s="437"/>
      <c r="Z1662" s="437"/>
      <c r="AA1662" s="437"/>
      <c r="AB1662" s="437"/>
      <c r="AC1662" s="437"/>
      <c r="AD1662" s="437"/>
      <c r="AG1662" s="93">
        <f t="shared" si="330"/>
        <v>0</v>
      </c>
      <c r="AH1662" s="92">
        <f t="shared" si="331"/>
        <v>0</v>
      </c>
      <c r="AI1662" s="92">
        <f t="shared" si="332"/>
        <v>0</v>
      </c>
      <c r="AJ1662" s="92">
        <f t="shared" si="333"/>
        <v>0</v>
      </c>
      <c r="AL1662" s="92">
        <f t="shared" si="334"/>
        <v>0</v>
      </c>
      <c r="AM1662" s="93">
        <f t="shared" si="335"/>
        <v>0</v>
      </c>
      <c r="AN1662" s="92">
        <f t="shared" si="336"/>
        <v>0</v>
      </c>
      <c r="AO1662" s="93">
        <f t="shared" si="337"/>
        <v>0</v>
      </c>
      <c r="AP1662" s="93">
        <f t="shared" si="338"/>
        <v>0</v>
      </c>
      <c r="AS1662" s="93">
        <f t="shared" si="339"/>
        <v>0</v>
      </c>
    </row>
    <row r="1663" spans="1:45" ht="15.05" customHeight="1">
      <c r="A1663" s="105"/>
      <c r="C1663" s="167" t="s">
        <v>548</v>
      </c>
      <c r="D1663" s="391" t="str">
        <f t="shared" si="329"/>
        <v/>
      </c>
      <c r="E1663" s="391"/>
      <c r="F1663" s="391"/>
      <c r="G1663" s="391"/>
      <c r="H1663" s="391"/>
      <c r="I1663" s="391"/>
      <c r="J1663" s="391"/>
      <c r="K1663" s="391"/>
      <c r="L1663" s="391"/>
      <c r="M1663" s="437"/>
      <c r="N1663" s="437"/>
      <c r="O1663" s="437"/>
      <c r="P1663" s="437"/>
      <c r="Q1663" s="437"/>
      <c r="R1663" s="437"/>
      <c r="S1663" s="437"/>
      <c r="T1663" s="437"/>
      <c r="U1663" s="437"/>
      <c r="V1663" s="437"/>
      <c r="W1663" s="437"/>
      <c r="X1663" s="437"/>
      <c r="Y1663" s="437"/>
      <c r="Z1663" s="437"/>
      <c r="AA1663" s="437"/>
      <c r="AB1663" s="437"/>
      <c r="AC1663" s="437"/>
      <c r="AD1663" s="437"/>
      <c r="AG1663" s="93">
        <f t="shared" si="330"/>
        <v>0</v>
      </c>
      <c r="AH1663" s="92">
        <f t="shared" si="331"/>
        <v>0</v>
      </c>
      <c r="AI1663" s="92">
        <f t="shared" si="332"/>
        <v>0</v>
      </c>
      <c r="AJ1663" s="92">
        <f t="shared" si="333"/>
        <v>0</v>
      </c>
      <c r="AL1663" s="92">
        <f t="shared" si="334"/>
        <v>0</v>
      </c>
      <c r="AM1663" s="93">
        <f t="shared" si="335"/>
        <v>0</v>
      </c>
      <c r="AN1663" s="92">
        <f t="shared" si="336"/>
        <v>0</v>
      </c>
      <c r="AO1663" s="93">
        <f t="shared" si="337"/>
        <v>0</v>
      </c>
      <c r="AP1663" s="93">
        <f t="shared" si="338"/>
        <v>0</v>
      </c>
      <c r="AS1663" s="93">
        <f t="shared" si="339"/>
        <v>0</v>
      </c>
    </row>
    <row r="1664" spans="1:45" ht="15.05" customHeight="1">
      <c r="A1664" s="105"/>
      <c r="C1664" s="167" t="s">
        <v>549</v>
      </c>
      <c r="D1664" s="391" t="str">
        <f t="shared" si="329"/>
        <v/>
      </c>
      <c r="E1664" s="391"/>
      <c r="F1664" s="391"/>
      <c r="G1664" s="391"/>
      <c r="H1664" s="391"/>
      <c r="I1664" s="391"/>
      <c r="J1664" s="391"/>
      <c r="K1664" s="391"/>
      <c r="L1664" s="391"/>
      <c r="M1664" s="437"/>
      <c r="N1664" s="437"/>
      <c r="O1664" s="437"/>
      <c r="P1664" s="437"/>
      <c r="Q1664" s="437"/>
      <c r="R1664" s="437"/>
      <c r="S1664" s="437"/>
      <c r="T1664" s="437"/>
      <c r="U1664" s="437"/>
      <c r="V1664" s="437"/>
      <c r="W1664" s="437"/>
      <c r="X1664" s="437"/>
      <c r="Y1664" s="437"/>
      <c r="Z1664" s="437"/>
      <c r="AA1664" s="437"/>
      <c r="AB1664" s="437"/>
      <c r="AC1664" s="437"/>
      <c r="AD1664" s="437"/>
      <c r="AG1664" s="93">
        <f t="shared" si="330"/>
        <v>0</v>
      </c>
      <c r="AH1664" s="92">
        <f t="shared" si="331"/>
        <v>0</v>
      </c>
      <c r="AI1664" s="92">
        <f t="shared" si="332"/>
        <v>0</v>
      </c>
      <c r="AJ1664" s="92">
        <f t="shared" si="333"/>
        <v>0</v>
      </c>
      <c r="AL1664" s="92">
        <f t="shared" si="334"/>
        <v>0</v>
      </c>
      <c r="AM1664" s="93">
        <f t="shared" si="335"/>
        <v>0</v>
      </c>
      <c r="AN1664" s="92">
        <f t="shared" si="336"/>
        <v>0</v>
      </c>
      <c r="AO1664" s="93">
        <f t="shared" si="337"/>
        <v>0</v>
      </c>
      <c r="AP1664" s="93">
        <f t="shared" si="338"/>
        <v>0</v>
      </c>
      <c r="AS1664" s="93">
        <f t="shared" si="339"/>
        <v>0</v>
      </c>
    </row>
    <row r="1665" spans="1:45" ht="15.05" customHeight="1">
      <c r="A1665" s="105"/>
      <c r="C1665" s="167" t="s">
        <v>550</v>
      </c>
      <c r="D1665" s="391" t="str">
        <f t="shared" si="329"/>
        <v/>
      </c>
      <c r="E1665" s="391"/>
      <c r="F1665" s="391"/>
      <c r="G1665" s="391"/>
      <c r="H1665" s="391"/>
      <c r="I1665" s="391"/>
      <c r="J1665" s="391"/>
      <c r="K1665" s="391"/>
      <c r="L1665" s="391"/>
      <c r="M1665" s="437"/>
      <c r="N1665" s="437"/>
      <c r="O1665" s="437"/>
      <c r="P1665" s="437"/>
      <c r="Q1665" s="437"/>
      <c r="R1665" s="437"/>
      <c r="S1665" s="437"/>
      <c r="T1665" s="437"/>
      <c r="U1665" s="437"/>
      <c r="V1665" s="437"/>
      <c r="W1665" s="437"/>
      <c r="X1665" s="437"/>
      <c r="Y1665" s="437"/>
      <c r="Z1665" s="437"/>
      <c r="AA1665" s="437"/>
      <c r="AB1665" s="437"/>
      <c r="AC1665" s="437"/>
      <c r="AD1665" s="437"/>
      <c r="AG1665" s="93">
        <f t="shared" si="330"/>
        <v>0</v>
      </c>
      <c r="AH1665" s="92">
        <f t="shared" si="331"/>
        <v>0</v>
      </c>
      <c r="AI1665" s="92">
        <f t="shared" si="332"/>
        <v>0</v>
      </c>
      <c r="AJ1665" s="92">
        <f t="shared" si="333"/>
        <v>0</v>
      </c>
      <c r="AL1665" s="92">
        <f t="shared" si="334"/>
        <v>0</v>
      </c>
      <c r="AM1665" s="93">
        <f t="shared" si="335"/>
        <v>0</v>
      </c>
      <c r="AN1665" s="92">
        <f t="shared" si="336"/>
        <v>0</v>
      </c>
      <c r="AO1665" s="93">
        <f t="shared" si="337"/>
        <v>0</v>
      </c>
      <c r="AP1665" s="93">
        <f t="shared" si="338"/>
        <v>0</v>
      </c>
      <c r="AS1665" s="93">
        <f t="shared" si="339"/>
        <v>0</v>
      </c>
    </row>
    <row r="1666" spans="1:45" ht="15.05" customHeight="1">
      <c r="A1666" s="105"/>
      <c r="C1666" s="167" t="s">
        <v>551</v>
      </c>
      <c r="D1666" s="391" t="str">
        <f t="shared" si="329"/>
        <v/>
      </c>
      <c r="E1666" s="391"/>
      <c r="F1666" s="391"/>
      <c r="G1666" s="391"/>
      <c r="H1666" s="391"/>
      <c r="I1666" s="391"/>
      <c r="J1666" s="391"/>
      <c r="K1666" s="391"/>
      <c r="L1666" s="391"/>
      <c r="M1666" s="437"/>
      <c r="N1666" s="437"/>
      <c r="O1666" s="437"/>
      <c r="P1666" s="437"/>
      <c r="Q1666" s="437"/>
      <c r="R1666" s="437"/>
      <c r="S1666" s="437"/>
      <c r="T1666" s="437"/>
      <c r="U1666" s="437"/>
      <c r="V1666" s="437"/>
      <c r="W1666" s="437"/>
      <c r="X1666" s="437"/>
      <c r="Y1666" s="437"/>
      <c r="Z1666" s="437"/>
      <c r="AA1666" s="437"/>
      <c r="AB1666" s="437"/>
      <c r="AC1666" s="437"/>
      <c r="AD1666" s="437"/>
      <c r="AG1666" s="93">
        <f t="shared" si="330"/>
        <v>0</v>
      </c>
      <c r="AH1666" s="92">
        <f t="shared" si="331"/>
        <v>0</v>
      </c>
      <c r="AI1666" s="92">
        <f t="shared" si="332"/>
        <v>0</v>
      </c>
      <c r="AJ1666" s="92">
        <f t="shared" si="333"/>
        <v>0</v>
      </c>
      <c r="AL1666" s="92">
        <f t="shared" si="334"/>
        <v>0</v>
      </c>
      <c r="AM1666" s="93">
        <f t="shared" si="335"/>
        <v>0</v>
      </c>
      <c r="AN1666" s="92">
        <f t="shared" si="336"/>
        <v>0</v>
      </c>
      <c r="AO1666" s="93">
        <f t="shared" si="337"/>
        <v>0</v>
      </c>
      <c r="AP1666" s="93">
        <f t="shared" si="338"/>
        <v>0</v>
      </c>
      <c r="AS1666" s="93">
        <f t="shared" si="339"/>
        <v>0</v>
      </c>
    </row>
    <row r="1667" spans="1:45" ht="15.05" customHeight="1">
      <c r="A1667" s="105"/>
      <c r="C1667" s="167" t="s">
        <v>552</v>
      </c>
      <c r="D1667" s="391" t="str">
        <f t="shared" si="329"/>
        <v/>
      </c>
      <c r="E1667" s="391"/>
      <c r="F1667" s="391"/>
      <c r="G1667" s="391"/>
      <c r="H1667" s="391"/>
      <c r="I1667" s="391"/>
      <c r="J1667" s="391"/>
      <c r="K1667" s="391"/>
      <c r="L1667" s="391"/>
      <c r="M1667" s="437"/>
      <c r="N1667" s="437"/>
      <c r="O1667" s="437"/>
      <c r="P1667" s="437"/>
      <c r="Q1667" s="437"/>
      <c r="R1667" s="437"/>
      <c r="S1667" s="437"/>
      <c r="T1667" s="437"/>
      <c r="U1667" s="437"/>
      <c r="V1667" s="437"/>
      <c r="W1667" s="437"/>
      <c r="X1667" s="437"/>
      <c r="Y1667" s="437"/>
      <c r="Z1667" s="437"/>
      <c r="AA1667" s="437"/>
      <c r="AB1667" s="437"/>
      <c r="AC1667" s="437"/>
      <c r="AD1667" s="437"/>
      <c r="AG1667" s="93">
        <f t="shared" si="330"/>
        <v>0</v>
      </c>
      <c r="AH1667" s="92">
        <f t="shared" si="331"/>
        <v>0</v>
      </c>
      <c r="AI1667" s="92">
        <f t="shared" si="332"/>
        <v>0</v>
      </c>
      <c r="AJ1667" s="92">
        <f t="shared" si="333"/>
        <v>0</v>
      </c>
      <c r="AL1667" s="92">
        <f t="shared" si="334"/>
        <v>0</v>
      </c>
      <c r="AM1667" s="93">
        <f t="shared" si="335"/>
        <v>0</v>
      </c>
      <c r="AN1667" s="92">
        <f t="shared" si="336"/>
        <v>0</v>
      </c>
      <c r="AO1667" s="93">
        <f t="shared" si="337"/>
        <v>0</v>
      </c>
      <c r="AP1667" s="93">
        <f t="shared" si="338"/>
        <v>0</v>
      </c>
      <c r="AS1667" s="93">
        <f t="shared" si="339"/>
        <v>0</v>
      </c>
    </row>
    <row r="1668" spans="1:45" ht="15.05" customHeight="1">
      <c r="A1668" s="105"/>
      <c r="C1668" s="167" t="s">
        <v>553</v>
      </c>
      <c r="D1668" s="391" t="str">
        <f t="shared" si="329"/>
        <v/>
      </c>
      <c r="E1668" s="391"/>
      <c r="F1668" s="391"/>
      <c r="G1668" s="391"/>
      <c r="H1668" s="391"/>
      <c r="I1668" s="391"/>
      <c r="J1668" s="391"/>
      <c r="K1668" s="391"/>
      <c r="L1668" s="391"/>
      <c r="M1668" s="437"/>
      <c r="N1668" s="437"/>
      <c r="O1668" s="437"/>
      <c r="P1668" s="437"/>
      <c r="Q1668" s="437"/>
      <c r="R1668" s="437"/>
      <c r="S1668" s="437"/>
      <c r="T1668" s="437"/>
      <c r="U1668" s="437"/>
      <c r="V1668" s="437"/>
      <c r="W1668" s="437"/>
      <c r="X1668" s="437"/>
      <c r="Y1668" s="437"/>
      <c r="Z1668" s="437"/>
      <c r="AA1668" s="437"/>
      <c r="AB1668" s="437"/>
      <c r="AC1668" s="437"/>
      <c r="AD1668" s="437"/>
      <c r="AG1668" s="93">
        <f t="shared" si="330"/>
        <v>0</v>
      </c>
      <c r="AH1668" s="92">
        <f t="shared" si="331"/>
        <v>0</v>
      </c>
      <c r="AI1668" s="92">
        <f t="shared" si="332"/>
        <v>0</v>
      </c>
      <c r="AJ1668" s="92">
        <f t="shared" si="333"/>
        <v>0</v>
      </c>
      <c r="AL1668" s="92">
        <f t="shared" si="334"/>
        <v>0</v>
      </c>
      <c r="AM1668" s="93">
        <f t="shared" si="335"/>
        <v>0</v>
      </c>
      <c r="AN1668" s="92">
        <f t="shared" si="336"/>
        <v>0</v>
      </c>
      <c r="AO1668" s="93">
        <f t="shared" si="337"/>
        <v>0</v>
      </c>
      <c r="AP1668" s="93">
        <f t="shared" si="338"/>
        <v>0</v>
      </c>
      <c r="AS1668" s="93">
        <f t="shared" si="339"/>
        <v>0</v>
      </c>
    </row>
    <row r="1669" spans="1:45" ht="15.05" customHeight="1">
      <c r="A1669" s="105"/>
      <c r="C1669" s="167" t="s">
        <v>554</v>
      </c>
      <c r="D1669" s="391" t="str">
        <f t="shared" si="329"/>
        <v/>
      </c>
      <c r="E1669" s="391"/>
      <c r="F1669" s="391"/>
      <c r="G1669" s="391"/>
      <c r="H1669" s="391"/>
      <c r="I1669" s="391"/>
      <c r="J1669" s="391"/>
      <c r="K1669" s="391"/>
      <c r="L1669" s="391"/>
      <c r="M1669" s="437"/>
      <c r="N1669" s="437"/>
      <c r="O1669" s="437"/>
      <c r="P1669" s="437"/>
      <c r="Q1669" s="437"/>
      <c r="R1669" s="437"/>
      <c r="S1669" s="437"/>
      <c r="T1669" s="437"/>
      <c r="U1669" s="437"/>
      <c r="V1669" s="437"/>
      <c r="W1669" s="437"/>
      <c r="X1669" s="437"/>
      <c r="Y1669" s="437"/>
      <c r="Z1669" s="437"/>
      <c r="AA1669" s="437"/>
      <c r="AB1669" s="437"/>
      <c r="AC1669" s="437"/>
      <c r="AD1669" s="437"/>
      <c r="AG1669" s="93">
        <f t="shared" si="330"/>
        <v>0</v>
      </c>
      <c r="AH1669" s="92">
        <f t="shared" si="331"/>
        <v>0</v>
      </c>
      <c r="AI1669" s="92">
        <f t="shared" si="332"/>
        <v>0</v>
      </c>
      <c r="AJ1669" s="92">
        <f t="shared" si="333"/>
        <v>0</v>
      </c>
      <c r="AL1669" s="92">
        <f t="shared" si="334"/>
        <v>0</v>
      </c>
      <c r="AM1669" s="93">
        <f t="shared" si="335"/>
        <v>0</v>
      </c>
      <c r="AN1669" s="92">
        <f t="shared" si="336"/>
        <v>0</v>
      </c>
      <c r="AO1669" s="93">
        <f t="shared" si="337"/>
        <v>0</v>
      </c>
      <c r="AP1669" s="93">
        <f t="shared" si="338"/>
        <v>0</v>
      </c>
      <c r="AS1669" s="93">
        <f t="shared" si="339"/>
        <v>0</v>
      </c>
    </row>
    <row r="1670" spans="1:45" ht="15.05" customHeight="1">
      <c r="A1670" s="105"/>
      <c r="C1670" s="167" t="s">
        <v>555</v>
      </c>
      <c r="D1670" s="391" t="str">
        <f t="shared" si="329"/>
        <v/>
      </c>
      <c r="E1670" s="391"/>
      <c r="F1670" s="391"/>
      <c r="G1670" s="391"/>
      <c r="H1670" s="391"/>
      <c r="I1670" s="391"/>
      <c r="J1670" s="391"/>
      <c r="K1670" s="391"/>
      <c r="L1670" s="391"/>
      <c r="M1670" s="437"/>
      <c r="N1670" s="437"/>
      <c r="O1670" s="437"/>
      <c r="P1670" s="437"/>
      <c r="Q1670" s="437"/>
      <c r="R1670" s="437"/>
      <c r="S1670" s="437"/>
      <c r="T1670" s="437"/>
      <c r="U1670" s="437"/>
      <c r="V1670" s="437"/>
      <c r="W1670" s="437"/>
      <c r="X1670" s="437"/>
      <c r="Y1670" s="437"/>
      <c r="Z1670" s="437"/>
      <c r="AA1670" s="437"/>
      <c r="AB1670" s="437"/>
      <c r="AC1670" s="437"/>
      <c r="AD1670" s="437"/>
      <c r="AG1670" s="93">
        <f t="shared" si="330"/>
        <v>0</v>
      </c>
      <c r="AH1670" s="92">
        <f t="shared" si="331"/>
        <v>0</v>
      </c>
      <c r="AI1670" s="92">
        <f t="shared" si="332"/>
        <v>0</v>
      </c>
      <c r="AJ1670" s="92">
        <f t="shared" si="333"/>
        <v>0</v>
      </c>
      <c r="AL1670" s="92">
        <f t="shared" si="334"/>
        <v>0</v>
      </c>
      <c r="AM1670" s="93">
        <f t="shared" si="335"/>
        <v>0</v>
      </c>
      <c r="AN1670" s="92">
        <f t="shared" si="336"/>
        <v>0</v>
      </c>
      <c r="AO1670" s="93">
        <f t="shared" si="337"/>
        <v>0</v>
      </c>
      <c r="AP1670" s="93">
        <f t="shared" si="338"/>
        <v>0</v>
      </c>
      <c r="AS1670" s="93">
        <f t="shared" si="339"/>
        <v>0</v>
      </c>
    </row>
    <row r="1671" spans="1:45" ht="15.05" customHeight="1">
      <c r="A1671" s="105"/>
      <c r="C1671" s="167" t="s">
        <v>556</v>
      </c>
      <c r="D1671" s="391" t="str">
        <f t="shared" si="329"/>
        <v/>
      </c>
      <c r="E1671" s="391"/>
      <c r="F1671" s="391"/>
      <c r="G1671" s="391"/>
      <c r="H1671" s="391"/>
      <c r="I1671" s="391"/>
      <c r="J1671" s="391"/>
      <c r="K1671" s="391"/>
      <c r="L1671" s="391"/>
      <c r="M1671" s="437"/>
      <c r="N1671" s="437"/>
      <c r="O1671" s="437"/>
      <c r="P1671" s="437"/>
      <c r="Q1671" s="437"/>
      <c r="R1671" s="437"/>
      <c r="S1671" s="437"/>
      <c r="T1671" s="437"/>
      <c r="U1671" s="437"/>
      <c r="V1671" s="437"/>
      <c r="W1671" s="437"/>
      <c r="X1671" s="437"/>
      <c r="Y1671" s="437"/>
      <c r="Z1671" s="437"/>
      <c r="AA1671" s="437"/>
      <c r="AB1671" s="437"/>
      <c r="AC1671" s="437"/>
      <c r="AD1671" s="437"/>
      <c r="AG1671" s="93">
        <f t="shared" si="330"/>
        <v>0</v>
      </c>
      <c r="AH1671" s="92">
        <f t="shared" si="331"/>
        <v>0</v>
      </c>
      <c r="AI1671" s="92">
        <f t="shared" si="332"/>
        <v>0</v>
      </c>
      <c r="AJ1671" s="92">
        <f t="shared" si="333"/>
        <v>0</v>
      </c>
      <c r="AL1671" s="92">
        <f t="shared" si="334"/>
        <v>0</v>
      </c>
      <c r="AM1671" s="93">
        <f t="shared" si="335"/>
        <v>0</v>
      </c>
      <c r="AN1671" s="92">
        <f t="shared" si="336"/>
        <v>0</v>
      </c>
      <c r="AO1671" s="93">
        <f t="shared" si="337"/>
        <v>0</v>
      </c>
      <c r="AP1671" s="93">
        <f t="shared" si="338"/>
        <v>0</v>
      </c>
      <c r="AS1671" s="93">
        <f t="shared" si="339"/>
        <v>0</v>
      </c>
    </row>
    <row r="1672" spans="1:45" ht="15.05" customHeight="1">
      <c r="A1672" s="105"/>
      <c r="C1672" s="141"/>
      <c r="D1672" s="141"/>
      <c r="E1672" s="141"/>
      <c r="F1672" s="21"/>
      <c r="G1672" s="141"/>
      <c r="H1672" s="141"/>
      <c r="I1672" s="141"/>
      <c r="J1672" s="141"/>
      <c r="K1672" s="141"/>
      <c r="L1672" s="21" t="s">
        <v>109</v>
      </c>
      <c r="M1672" s="395">
        <f>IF(AND(SUM(M1612:M1671)=0,COUNTIF(M1612:M1671,"NS")&gt;0),"NS",
IF(AND(SUM(M1612:M1671)=0,COUNTIF(M1612:M1671,0)&gt;0),0,
IF(AND(SUM(M1612:M1671)=0,COUNTIF(M1612:M1671,"NA")&gt;0),"NA",
SUM(M1612:M1671))))</f>
        <v>0</v>
      </c>
      <c r="N1672" s="395"/>
      <c r="O1672" s="395"/>
      <c r="P1672" s="395"/>
      <c r="Q1672" s="395"/>
      <c r="R1672" s="395"/>
      <c r="S1672" s="395">
        <f t="shared" ref="S1672" si="340">IF(AND(SUM(S1612:S1671)=0,COUNTIF(S1612:S1671,"NS")&gt;0),"NS",
IF(AND(SUM(S1612:S1671)=0,COUNTIF(S1612:S1671,0)&gt;0),0,
IF(AND(SUM(S1612:S1671)=0,COUNTIF(S1612:S1671,"NA")&gt;0),"NA",
SUM(S1612:S1671))))</f>
        <v>0</v>
      </c>
      <c r="T1672" s="395"/>
      <c r="U1672" s="395"/>
      <c r="V1672" s="395"/>
      <c r="W1672" s="395"/>
      <c r="X1672" s="395"/>
      <c r="Y1672" s="395">
        <f t="shared" ref="Y1672" si="341">IF(AND(SUM(Y1612:Y1671)=0,COUNTIF(Y1612:Y1671,"NS")&gt;0),"NS",
IF(AND(SUM(Y1612:Y1671)=0,COUNTIF(Y1612:Y1671,0)&gt;0),0,
IF(AND(SUM(Y1612:Y1671)=0,COUNTIF(Y1612:Y1671,"NA")&gt;0),"NA",
SUM(Y1612:Y1671))))</f>
        <v>0</v>
      </c>
      <c r="Z1672" s="395"/>
      <c r="AA1672" s="395"/>
      <c r="AB1672" s="395"/>
      <c r="AC1672" s="395"/>
      <c r="AD1672" s="395"/>
      <c r="AJ1672" s="109">
        <f>SUM(AJ1612:AJ1671)</f>
        <v>0</v>
      </c>
      <c r="AL1672" s="92"/>
      <c r="AP1672" s="225">
        <f>SUM(AP1612:AP1671)</f>
        <v>0</v>
      </c>
      <c r="AS1672" s="111">
        <f>SUM(AS1612:AS1671)</f>
        <v>0</v>
      </c>
    </row>
    <row r="1673" spans="1:45" ht="15.05" customHeight="1">
      <c r="A1673" s="105"/>
    </row>
    <row r="1674" spans="1:45" ht="24.05" customHeight="1">
      <c r="A1674" s="105"/>
      <c r="C1674" s="423" t="s">
        <v>187</v>
      </c>
      <c r="D1674" s="423"/>
      <c r="E1674" s="423"/>
      <c r="F1674" s="423"/>
      <c r="G1674" s="423"/>
      <c r="H1674" s="423"/>
      <c r="I1674" s="423"/>
      <c r="J1674" s="423"/>
      <c r="K1674" s="423"/>
      <c r="L1674" s="423"/>
      <c r="M1674" s="423"/>
      <c r="N1674" s="423"/>
      <c r="O1674" s="423"/>
      <c r="P1674" s="423"/>
      <c r="Q1674" s="423"/>
      <c r="R1674" s="423"/>
      <c r="S1674" s="423"/>
      <c r="T1674" s="423"/>
      <c r="U1674" s="423"/>
      <c r="V1674" s="423"/>
      <c r="W1674" s="423"/>
      <c r="X1674" s="423"/>
      <c r="Y1674" s="423"/>
      <c r="Z1674" s="423"/>
      <c r="AA1674" s="423"/>
      <c r="AB1674" s="423"/>
      <c r="AC1674" s="423"/>
      <c r="AD1674" s="423"/>
    </row>
    <row r="1675" spans="1:45" ht="60.05" customHeight="1">
      <c r="A1675" s="105"/>
      <c r="C1675" s="532"/>
      <c r="D1675" s="533"/>
      <c r="E1675" s="533"/>
      <c r="F1675" s="533"/>
      <c r="G1675" s="533"/>
      <c r="H1675" s="533"/>
      <c r="I1675" s="533"/>
      <c r="J1675" s="533"/>
      <c r="K1675" s="533"/>
      <c r="L1675" s="533"/>
      <c r="M1675" s="533"/>
      <c r="N1675" s="533"/>
      <c r="O1675" s="533"/>
      <c r="P1675" s="533"/>
      <c r="Q1675" s="533"/>
      <c r="R1675" s="533"/>
      <c r="S1675" s="533"/>
      <c r="T1675" s="533"/>
      <c r="U1675" s="533"/>
      <c r="V1675" s="533"/>
      <c r="W1675" s="533"/>
      <c r="X1675" s="533"/>
      <c r="Y1675" s="533"/>
      <c r="Z1675" s="533"/>
      <c r="AA1675" s="533"/>
      <c r="AB1675" s="533"/>
      <c r="AC1675" s="533"/>
      <c r="AD1675" s="534"/>
    </row>
    <row r="1676" spans="1:45" ht="15.05" customHeight="1">
      <c r="A1676" s="105"/>
    </row>
    <row r="1677" spans="1:45" ht="15.05" customHeight="1">
      <c r="A1677" s="105"/>
      <c r="B1677" s="366" t="str">
        <f>IF(AJ1672=0,"","Error: verificar sumas por fila.")</f>
        <v/>
      </c>
      <c r="C1677" s="366"/>
      <c r="D1677" s="366"/>
      <c r="E1677" s="366"/>
      <c r="F1677" s="366"/>
      <c r="G1677" s="366"/>
      <c r="H1677" s="366"/>
      <c r="I1677" s="366"/>
      <c r="J1677" s="366"/>
      <c r="K1677" s="366"/>
      <c r="L1677" s="366"/>
      <c r="M1677" s="366"/>
      <c r="N1677" s="366"/>
      <c r="O1677" s="366"/>
      <c r="P1677" s="366"/>
      <c r="Q1677" s="366"/>
      <c r="R1677" s="366"/>
      <c r="S1677" s="366"/>
      <c r="T1677" s="366"/>
      <c r="U1677" s="366"/>
      <c r="V1677" s="366"/>
      <c r="W1677" s="366"/>
      <c r="X1677" s="366"/>
      <c r="Y1677" s="366"/>
      <c r="Z1677" s="366"/>
      <c r="AA1677" s="366"/>
      <c r="AB1677" s="366"/>
      <c r="AC1677" s="366"/>
      <c r="AD1677" s="366"/>
    </row>
    <row r="1678" spans="1:45" ht="15.05" customHeight="1">
      <c r="A1678" s="263"/>
      <c r="B1678" s="366" t="str">
        <f>IF(AP1672=0,"","Error: el numeral "&amp;AQ1612&amp;" y/o demás numerales no puede(n) ser mayor(es) a la suma de lo registrado en la pregunta 39.")</f>
        <v/>
      </c>
      <c r="C1678" s="366"/>
      <c r="D1678" s="366"/>
      <c r="E1678" s="366"/>
      <c r="F1678" s="366"/>
      <c r="G1678" s="366"/>
      <c r="H1678" s="366"/>
      <c r="I1678" s="366"/>
      <c r="J1678" s="366"/>
      <c r="K1678" s="366"/>
      <c r="L1678" s="366"/>
      <c r="M1678" s="366"/>
      <c r="N1678" s="366"/>
      <c r="O1678" s="366"/>
      <c r="P1678" s="366"/>
      <c r="Q1678" s="366"/>
      <c r="R1678" s="366"/>
      <c r="S1678" s="366"/>
      <c r="T1678" s="366"/>
      <c r="U1678" s="366"/>
      <c r="V1678" s="366"/>
      <c r="W1678" s="366"/>
      <c r="X1678" s="366"/>
      <c r="Y1678" s="366"/>
      <c r="Z1678" s="366"/>
      <c r="AA1678" s="366"/>
      <c r="AB1678" s="366"/>
      <c r="AC1678" s="366"/>
      <c r="AD1678" s="366"/>
      <c r="AE1678" s="269"/>
    </row>
    <row r="1679" spans="1:45" ht="15.05" customHeight="1">
      <c r="A1679" s="263"/>
      <c r="B1679" s="367" t="str">
        <f>IF(AS1672=0,"","Error: debe completar toda la información requerida.")</f>
        <v/>
      </c>
      <c r="C1679" s="367"/>
      <c r="D1679" s="367"/>
      <c r="E1679" s="367"/>
      <c r="F1679" s="367"/>
      <c r="G1679" s="367"/>
      <c r="H1679" s="367"/>
      <c r="I1679" s="367"/>
      <c r="J1679" s="367"/>
      <c r="K1679" s="367"/>
      <c r="L1679" s="367"/>
      <c r="M1679" s="367"/>
      <c r="N1679" s="367"/>
      <c r="O1679" s="367"/>
      <c r="P1679" s="367"/>
      <c r="Q1679" s="367"/>
      <c r="R1679" s="367"/>
      <c r="S1679" s="367"/>
      <c r="T1679" s="367"/>
      <c r="U1679" s="367"/>
      <c r="V1679" s="367"/>
      <c r="W1679" s="367"/>
      <c r="X1679" s="367"/>
      <c r="Y1679" s="367"/>
      <c r="Z1679" s="367"/>
      <c r="AA1679" s="367"/>
      <c r="AB1679" s="367"/>
      <c r="AC1679" s="367"/>
      <c r="AD1679" s="367"/>
      <c r="AE1679" s="269"/>
    </row>
    <row r="1680" spans="1:45" ht="15.05" customHeight="1">
      <c r="A1680" s="263"/>
      <c r="B1680" s="269"/>
      <c r="C1680" s="269"/>
      <c r="D1680" s="269"/>
      <c r="E1680" s="269"/>
      <c r="F1680" s="269"/>
      <c r="G1680" s="269"/>
      <c r="H1680" s="269"/>
      <c r="I1680" s="269"/>
      <c r="J1680" s="269"/>
      <c r="K1680" s="269"/>
      <c r="L1680" s="269"/>
      <c r="M1680" s="269"/>
      <c r="N1680" s="269"/>
      <c r="O1680" s="269"/>
      <c r="P1680" s="269"/>
      <c r="Q1680" s="269"/>
      <c r="R1680" s="269"/>
      <c r="S1680" s="269"/>
      <c r="T1680" s="269"/>
      <c r="U1680" s="269"/>
      <c r="V1680" s="269"/>
      <c r="W1680" s="269"/>
      <c r="X1680" s="269"/>
      <c r="Y1680" s="269"/>
      <c r="Z1680" s="269"/>
      <c r="AA1680" s="269"/>
      <c r="AB1680" s="269"/>
      <c r="AC1680" s="269"/>
      <c r="AD1680" s="269"/>
      <c r="AE1680" s="269"/>
    </row>
    <row r="1681" spans="1:31" ht="15.05" customHeight="1">
      <c r="A1681" s="263"/>
      <c r="B1681" s="269"/>
      <c r="C1681" s="269"/>
      <c r="D1681" s="269"/>
      <c r="E1681" s="269"/>
      <c r="F1681" s="269"/>
      <c r="G1681" s="269"/>
      <c r="H1681" s="269"/>
      <c r="I1681" s="269"/>
      <c r="J1681" s="269"/>
      <c r="K1681" s="269"/>
      <c r="L1681" s="269"/>
      <c r="M1681" s="269"/>
      <c r="N1681" s="269"/>
      <c r="O1681" s="269"/>
      <c r="P1681" s="269"/>
      <c r="Q1681" s="269"/>
      <c r="R1681" s="269"/>
      <c r="S1681" s="269"/>
      <c r="T1681" s="269"/>
      <c r="U1681" s="269"/>
      <c r="V1681" s="269"/>
      <c r="W1681" s="269"/>
      <c r="X1681" s="269"/>
      <c r="Y1681" s="269"/>
      <c r="Z1681" s="269"/>
      <c r="AA1681" s="269"/>
      <c r="AB1681" s="269"/>
      <c r="AC1681" s="269"/>
      <c r="AD1681" s="269"/>
      <c r="AE1681" s="269"/>
    </row>
    <row r="1682" spans="1:31" ht="15.05" hidden="1" customHeight="1">
      <c r="A1682" s="263"/>
      <c r="B1682" s="269"/>
      <c r="C1682" s="269"/>
      <c r="D1682" s="269"/>
      <c r="E1682" s="269"/>
      <c r="F1682" s="269"/>
      <c r="G1682" s="269"/>
      <c r="H1682" s="269"/>
      <c r="I1682" s="269"/>
      <c r="J1682" s="269"/>
      <c r="K1682" s="269"/>
      <c r="L1682" s="269"/>
      <c r="M1682" s="269"/>
      <c r="N1682" s="269"/>
      <c r="O1682" s="269"/>
      <c r="P1682" s="269"/>
      <c r="Q1682" s="269"/>
      <c r="R1682" s="269"/>
      <c r="S1682" s="269"/>
      <c r="T1682" s="269"/>
      <c r="U1682" s="269"/>
      <c r="V1682" s="269"/>
      <c r="W1682" s="269"/>
      <c r="X1682" s="269"/>
      <c r="Y1682" s="269"/>
      <c r="Z1682" s="269"/>
      <c r="AA1682" s="269"/>
      <c r="AB1682" s="269"/>
      <c r="AC1682" s="269"/>
      <c r="AD1682" s="269"/>
      <c r="AE1682" s="269"/>
    </row>
  </sheetData>
  <sheetProtection algorithmName="SHA-512" hashValue="7H/Euyy0XSbQrS9EGmA1dhi1Dzn8ptSo+7Af8fabxz3ua4W40qVBrC9gDbJVuXSR/KxuCHEFQv3ip+wdsdSHRQ==" saltValue="h6jDIBp3gDP5eb46RxDisA==" spinCount="100000" sheet="1" objects="1" scenarios="1"/>
  <mergeCells count="3795">
    <mergeCell ref="B38:AD38"/>
    <mergeCell ref="B130:AD130"/>
    <mergeCell ref="B161:AD161"/>
    <mergeCell ref="B162:AD162"/>
    <mergeCell ref="B182:AD182"/>
    <mergeCell ref="B183:AD183"/>
    <mergeCell ref="B184:AD184"/>
    <mergeCell ref="B203:AD203"/>
    <mergeCell ref="B204:AD204"/>
    <mergeCell ref="B205:AD205"/>
    <mergeCell ref="B229:AD229"/>
    <mergeCell ref="B230:AD230"/>
    <mergeCell ref="B231:AD231"/>
    <mergeCell ref="B262:AD262"/>
    <mergeCell ref="B263:AD263"/>
    <mergeCell ref="B264:AD264"/>
    <mergeCell ref="B287:AD287"/>
    <mergeCell ref="C45:AD45"/>
    <mergeCell ref="B55:AD55"/>
    <mergeCell ref="C56:AD56"/>
    <mergeCell ref="C125:F125"/>
    <mergeCell ref="B135:AD135"/>
    <mergeCell ref="D96:AD96"/>
    <mergeCell ref="D97:AD97"/>
    <mergeCell ref="D79:AD79"/>
    <mergeCell ref="D80:AD80"/>
    <mergeCell ref="D81:AD81"/>
    <mergeCell ref="D82:AD82"/>
    <mergeCell ref="D83:AD83"/>
    <mergeCell ref="D84:AD84"/>
    <mergeCell ref="D85:AD85"/>
    <mergeCell ref="K177:L177"/>
    <mergeCell ref="AL676:AM677"/>
    <mergeCell ref="AU1029:AV1029"/>
    <mergeCell ref="C627:E627"/>
    <mergeCell ref="F627:AD627"/>
    <mergeCell ref="W450:X450"/>
    <mergeCell ref="Y450:Z450"/>
    <mergeCell ref="B440:AD440"/>
    <mergeCell ref="C441:AD441"/>
    <mergeCell ref="C442:AD442"/>
    <mergeCell ref="M247:N247"/>
    <mergeCell ref="O247:P247"/>
    <mergeCell ref="C159:AD159"/>
    <mergeCell ref="S155:X155"/>
    <mergeCell ref="B166:AD166"/>
    <mergeCell ref="AA191:AB191"/>
    <mergeCell ref="AC191:AD191"/>
    <mergeCell ref="K193:L193"/>
    <mergeCell ref="AA456:AB456"/>
    <mergeCell ref="AC456:AD456"/>
    <mergeCell ref="S457:T457"/>
    <mergeCell ref="U457:V457"/>
    <mergeCell ref="W457:X457"/>
    <mergeCell ref="Y457:Z457"/>
    <mergeCell ref="AA457:AB457"/>
    <mergeCell ref="AC457:AD457"/>
    <mergeCell ref="S456:T456"/>
    <mergeCell ref="U456:V456"/>
    <mergeCell ref="W456:X456"/>
    <mergeCell ref="Y456:Z456"/>
    <mergeCell ref="AA454:AB454"/>
    <mergeCell ref="AC454:AD454"/>
    <mergeCell ref="S455:T455"/>
    <mergeCell ref="BA1029:BB1029"/>
    <mergeCell ref="BC1029:BD1029"/>
    <mergeCell ref="C1381:D1381"/>
    <mergeCell ref="E1381:R1381"/>
    <mergeCell ref="C1333:D1333"/>
    <mergeCell ref="E1333:R1333"/>
    <mergeCell ref="C1341:G1341"/>
    <mergeCell ref="C1343:G1343"/>
    <mergeCell ref="H1341:AD1341"/>
    <mergeCell ref="H1343:AD1343"/>
    <mergeCell ref="D1334:R1334"/>
    <mergeCell ref="D1335:R1335"/>
    <mergeCell ref="S1333:X1333"/>
    <mergeCell ref="Y1333:AD1333"/>
    <mergeCell ref="D1338:R1338"/>
    <mergeCell ref="S1338:X1338"/>
    <mergeCell ref="Y1338:AD1338"/>
    <mergeCell ref="Y1339:AD1339"/>
    <mergeCell ref="H1345:AD1345"/>
    <mergeCell ref="C1345:G1345"/>
    <mergeCell ref="C1356:D1356"/>
    <mergeCell ref="E1356:R1356"/>
    <mergeCell ref="C1357:D1357"/>
    <mergeCell ref="D1336:R1336"/>
    <mergeCell ref="S1336:X1336"/>
    <mergeCell ref="Y1336:AD1336"/>
    <mergeCell ref="D1337:R1337"/>
    <mergeCell ref="S1337:X1337"/>
    <mergeCell ref="Y1337:AD1337"/>
    <mergeCell ref="S1334:X1334"/>
    <mergeCell ref="D1363:R1363"/>
    <mergeCell ref="Y1363:AD1363"/>
    <mergeCell ref="C1383:D1383"/>
    <mergeCell ref="E1383:R1383"/>
    <mergeCell ref="S1383:X1383"/>
    <mergeCell ref="Y1383:AD1383"/>
    <mergeCell ref="C1384:D1384"/>
    <mergeCell ref="C26:AD26"/>
    <mergeCell ref="D1391:R1391"/>
    <mergeCell ref="S1391:X1391"/>
    <mergeCell ref="Y1391:AD1391"/>
    <mergeCell ref="Y1392:AD1392"/>
    <mergeCell ref="S1382:X1382"/>
    <mergeCell ref="Y1382:AD1382"/>
    <mergeCell ref="E1384:R1384"/>
    <mergeCell ref="S1384:X1384"/>
    <mergeCell ref="Y1384:AD1384"/>
    <mergeCell ref="C1375:D1375"/>
    <mergeCell ref="E1375:R1375"/>
    <mergeCell ref="S1375:X1375"/>
    <mergeCell ref="Y1375:AD1375"/>
    <mergeCell ref="C1376:D1376"/>
    <mergeCell ref="E1376:R1376"/>
    <mergeCell ref="S1376:X1376"/>
    <mergeCell ref="Y1376:AD1376"/>
    <mergeCell ref="C1377:D1377"/>
    <mergeCell ref="E1377:R1377"/>
    <mergeCell ref="C1379:D1379"/>
    <mergeCell ref="E1379:R1379"/>
    <mergeCell ref="S1379:X1379"/>
    <mergeCell ref="Y1379:AD1379"/>
    <mergeCell ref="D1380:R1380"/>
    <mergeCell ref="S1380:X1380"/>
    <mergeCell ref="Y1380:AD1380"/>
    <mergeCell ref="C1394:G1394"/>
    <mergeCell ref="H1394:AD1394"/>
    <mergeCell ref="C1396:G1396"/>
    <mergeCell ref="H1396:AD1396"/>
    <mergeCell ref="C1398:G1398"/>
    <mergeCell ref="H1398:AD1398"/>
    <mergeCell ref="C1385:D1385"/>
    <mergeCell ref="E1385:R1385"/>
    <mergeCell ref="S1385:X1385"/>
    <mergeCell ref="Y1385:AD1385"/>
    <mergeCell ref="C1386:D1386"/>
    <mergeCell ref="E1386:R1386"/>
    <mergeCell ref="S1386:X1386"/>
    <mergeCell ref="Y1386:AD1386"/>
    <mergeCell ref="D1387:R1387"/>
    <mergeCell ref="S1387:X1387"/>
    <mergeCell ref="Y1387:AD1387"/>
    <mergeCell ref="D1388:R1388"/>
    <mergeCell ref="S1388:X1388"/>
    <mergeCell ref="Y1388:AD1388"/>
    <mergeCell ref="Y1389:AD1389"/>
    <mergeCell ref="D1390:R1390"/>
    <mergeCell ref="S1390:X1390"/>
    <mergeCell ref="Y1390:AD1390"/>
    <mergeCell ref="D1389:R1389"/>
    <mergeCell ref="S1389:X1389"/>
    <mergeCell ref="S1360:X1360"/>
    <mergeCell ref="Y1360:AD1360"/>
    <mergeCell ref="S1361:X1361"/>
    <mergeCell ref="Y1334:AD1334"/>
    <mergeCell ref="S1335:X1335"/>
    <mergeCell ref="Y1335:AD1335"/>
    <mergeCell ref="S1363:X1363"/>
    <mergeCell ref="C1331:D1331"/>
    <mergeCell ref="E1331:R1331"/>
    <mergeCell ref="S1331:X1331"/>
    <mergeCell ref="Y1331:AD1331"/>
    <mergeCell ref="Y1361:AD1361"/>
    <mergeCell ref="S1358:X1358"/>
    <mergeCell ref="Y1358:AD1358"/>
    <mergeCell ref="S1359:X1359"/>
    <mergeCell ref="Y1359:AD1359"/>
    <mergeCell ref="C1358:D1358"/>
    <mergeCell ref="E1358:R1358"/>
    <mergeCell ref="C1359:D1359"/>
    <mergeCell ref="E1359:R1359"/>
    <mergeCell ref="C1360:D1360"/>
    <mergeCell ref="E1360:R1360"/>
    <mergeCell ref="C1361:D1361"/>
    <mergeCell ref="E1361:R1361"/>
    <mergeCell ref="C1362:D1362"/>
    <mergeCell ref="E1362:R1362"/>
    <mergeCell ref="S1362:X1362"/>
    <mergeCell ref="Y1362:AD1362"/>
    <mergeCell ref="B1346:AD1346"/>
    <mergeCell ref="C1332:D1332"/>
    <mergeCell ref="E1332:R1332"/>
    <mergeCell ref="S1332:X1332"/>
    <mergeCell ref="S1323:X1323"/>
    <mergeCell ref="Y1332:AD1332"/>
    <mergeCell ref="C1326:D1326"/>
    <mergeCell ref="E1326:R1326"/>
    <mergeCell ref="S1326:X1326"/>
    <mergeCell ref="Y1326:AD1326"/>
    <mergeCell ref="E1330:R1330"/>
    <mergeCell ref="S1330:X1330"/>
    <mergeCell ref="Y1330:AD1330"/>
    <mergeCell ref="S1327:X1327"/>
    <mergeCell ref="Y1327:AD1327"/>
    <mergeCell ref="E1357:R1357"/>
    <mergeCell ref="C1354:R1354"/>
    <mergeCell ref="S1354:X1354"/>
    <mergeCell ref="Y1354:AD1354"/>
    <mergeCell ref="D1355:R1355"/>
    <mergeCell ref="S1355:X1355"/>
    <mergeCell ref="Y1355:AD1355"/>
    <mergeCell ref="B1348:AD1348"/>
    <mergeCell ref="B1349:AD1349"/>
    <mergeCell ref="B1350:AD1350"/>
    <mergeCell ref="B1351:AD1351"/>
    <mergeCell ref="B1342:AD1342"/>
    <mergeCell ref="B1344:AD1344"/>
    <mergeCell ref="B140:AD140"/>
    <mergeCell ref="S1322:X1322"/>
    <mergeCell ref="Y1322:AD1322"/>
    <mergeCell ref="D1327:R1327"/>
    <mergeCell ref="C1328:D1328"/>
    <mergeCell ref="E1328:R1328"/>
    <mergeCell ref="S1328:X1328"/>
    <mergeCell ref="Y1328:AD1328"/>
    <mergeCell ref="C1329:D1329"/>
    <mergeCell ref="E1329:R1329"/>
    <mergeCell ref="S1329:X1329"/>
    <mergeCell ref="Y1329:AD1329"/>
    <mergeCell ref="C1330:D1330"/>
    <mergeCell ref="C1316:D1316"/>
    <mergeCell ref="E1316:R1316"/>
    <mergeCell ref="S1316:X1316"/>
    <mergeCell ref="Y1316:AD1316"/>
    <mergeCell ref="C1317:D1317"/>
    <mergeCell ref="E1317:R1317"/>
    <mergeCell ref="S1317:X1317"/>
    <mergeCell ref="Y1317:AD1317"/>
    <mergeCell ref="D1318:R1318"/>
    <mergeCell ref="S1318:X1318"/>
    <mergeCell ref="Y1318:AD1318"/>
    <mergeCell ref="C1320:D1320"/>
    <mergeCell ref="C1321:D1321"/>
    <mergeCell ref="C1322:D1322"/>
    <mergeCell ref="C1323:D1323"/>
    <mergeCell ref="C1324:D1324"/>
    <mergeCell ref="C1325:D1325"/>
    <mergeCell ref="Y1319:AD1319"/>
    <mergeCell ref="E1325:R1325"/>
    <mergeCell ref="O176:P176"/>
    <mergeCell ref="Y1323:AD1323"/>
    <mergeCell ref="S1324:X1324"/>
    <mergeCell ref="Y1324:AD1324"/>
    <mergeCell ref="S1325:X1325"/>
    <mergeCell ref="Y1325:AD1325"/>
    <mergeCell ref="E1319:R1319"/>
    <mergeCell ref="E1320:R1320"/>
    <mergeCell ref="E1321:R1321"/>
    <mergeCell ref="E1322:R1322"/>
    <mergeCell ref="E1323:R1323"/>
    <mergeCell ref="E1324:R1324"/>
    <mergeCell ref="B30:AD30"/>
    <mergeCell ref="C31:AD31"/>
    <mergeCell ref="B43:AD43"/>
    <mergeCell ref="Q611:R611"/>
    <mergeCell ref="S611:T611"/>
    <mergeCell ref="U611:V611"/>
    <mergeCell ref="C629:AD629"/>
    <mergeCell ref="C630:AD630"/>
    <mergeCell ref="B579:AD579"/>
    <mergeCell ref="C580:AD580"/>
    <mergeCell ref="C581:AD581"/>
    <mergeCell ref="C590:AD590"/>
    <mergeCell ref="C591:AD591"/>
    <mergeCell ref="B598:AD598"/>
    <mergeCell ref="C603:AD603"/>
    <mergeCell ref="C604:AD604"/>
    <mergeCell ref="C605:AD605"/>
    <mergeCell ref="C179:AD179"/>
    <mergeCell ref="S1321:X1321"/>
    <mergeCell ref="Y1321:AD1321"/>
    <mergeCell ref="B15:AD15"/>
    <mergeCell ref="S1320:X1320"/>
    <mergeCell ref="Y1320:AD1320"/>
    <mergeCell ref="C141:AD141"/>
    <mergeCell ref="C142:AD142"/>
    <mergeCell ref="B136:AD136"/>
    <mergeCell ref="D108:AD108"/>
    <mergeCell ref="D109:AD109"/>
    <mergeCell ref="D110:AD110"/>
    <mergeCell ref="D111:AD111"/>
    <mergeCell ref="D112:AD112"/>
    <mergeCell ref="D86:AD86"/>
    <mergeCell ref="D87:AD87"/>
    <mergeCell ref="D88:AD88"/>
    <mergeCell ref="D120:AD120"/>
    <mergeCell ref="M248:N248"/>
    <mergeCell ref="O248:P248"/>
    <mergeCell ref="C158:AD158"/>
    <mergeCell ref="K172:L172"/>
    <mergeCell ref="M172:N172"/>
    <mergeCell ref="O172:P172"/>
    <mergeCell ref="K173:L173"/>
    <mergeCell ref="M173:N173"/>
    <mergeCell ref="O173:P173"/>
    <mergeCell ref="K174:L174"/>
    <mergeCell ref="M174:N174"/>
    <mergeCell ref="O174:P174"/>
    <mergeCell ref="K175:L175"/>
    <mergeCell ref="M175:N175"/>
    <mergeCell ref="O175:P175"/>
    <mergeCell ref="K176:L176"/>
    <mergeCell ref="M176:N176"/>
    <mergeCell ref="O195:P195"/>
    <mergeCell ref="C180:AD180"/>
    <mergeCell ref="D174:J174"/>
    <mergeCell ref="D175:J175"/>
    <mergeCell ref="K196:L196"/>
    <mergeCell ref="M196:N196"/>
    <mergeCell ref="O196:P196"/>
    <mergeCell ref="K197:L197"/>
    <mergeCell ref="M197:N197"/>
    <mergeCell ref="O197:P197"/>
    <mergeCell ref="B1:AD1"/>
    <mergeCell ref="B3:AD3"/>
    <mergeCell ref="B5:AD5"/>
    <mergeCell ref="AA7:AD7"/>
    <mergeCell ref="B8:L8"/>
    <mergeCell ref="B10:AD10"/>
    <mergeCell ref="N8:O8"/>
    <mergeCell ref="C22:AD22"/>
    <mergeCell ref="C23:AD23"/>
    <mergeCell ref="C24:AD24"/>
    <mergeCell ref="C25:AD25"/>
    <mergeCell ref="B28:AD28"/>
    <mergeCell ref="C16:AD16"/>
    <mergeCell ref="C17:AD17"/>
    <mergeCell ref="C18:AD18"/>
    <mergeCell ref="C19:AD19"/>
    <mergeCell ref="C20:AD20"/>
    <mergeCell ref="C21:AD21"/>
    <mergeCell ref="C11:AD11"/>
    <mergeCell ref="C12:AD12"/>
    <mergeCell ref="C13:AD13"/>
    <mergeCell ref="C14:AD14"/>
    <mergeCell ref="O279:P279"/>
    <mergeCell ref="K280:L280"/>
    <mergeCell ref="M280:N280"/>
    <mergeCell ref="M252:N252"/>
    <mergeCell ref="O252:P252"/>
    <mergeCell ref="K253:L253"/>
    <mergeCell ref="M253:N253"/>
    <mergeCell ref="O253:P253"/>
    <mergeCell ref="K254:L254"/>
    <mergeCell ref="O276:P276"/>
    <mergeCell ref="K277:L277"/>
    <mergeCell ref="M277:N277"/>
    <mergeCell ref="C35:AD35"/>
    <mergeCell ref="C36:AD36"/>
    <mergeCell ref="C47:AD47"/>
    <mergeCell ref="C48:AD48"/>
    <mergeCell ref="C127:AD127"/>
    <mergeCell ref="C128:AD128"/>
    <mergeCell ref="B144:AD144"/>
    <mergeCell ref="C145:AD145"/>
    <mergeCell ref="B137:AD137"/>
    <mergeCell ref="C138:AD138"/>
    <mergeCell ref="C139:AD139"/>
    <mergeCell ref="C167:AD167"/>
    <mergeCell ref="M249:N249"/>
    <mergeCell ref="O249:P249"/>
    <mergeCell ref="K250:L250"/>
    <mergeCell ref="B267:AD267"/>
    <mergeCell ref="C268:AD268"/>
    <mergeCell ref="K194:L194"/>
    <mergeCell ref="M194:N194"/>
    <mergeCell ref="O194:P194"/>
    <mergeCell ref="M254:N254"/>
    <mergeCell ref="O254:P254"/>
    <mergeCell ref="K255:L255"/>
    <mergeCell ref="M255:N255"/>
    <mergeCell ref="O255:P255"/>
    <mergeCell ref="D274:J274"/>
    <mergeCell ref="K275:L275"/>
    <mergeCell ref="M275:N275"/>
    <mergeCell ref="O275:P275"/>
    <mergeCell ref="K256:L256"/>
    <mergeCell ref="M256:N256"/>
    <mergeCell ref="O256:P256"/>
    <mergeCell ref="M257:N257"/>
    <mergeCell ref="O257:P257"/>
    <mergeCell ref="M250:N250"/>
    <mergeCell ref="O250:P250"/>
    <mergeCell ref="M251:N251"/>
    <mergeCell ref="O251:P251"/>
    <mergeCell ref="O272:P273"/>
    <mergeCell ref="Q272:R272"/>
    <mergeCell ref="S272:T272"/>
    <mergeCell ref="U272:V272"/>
    <mergeCell ref="W272:X272"/>
    <mergeCell ref="Y272:Z272"/>
    <mergeCell ref="AA272:AB272"/>
    <mergeCell ref="AC272:AD272"/>
    <mergeCell ref="K274:L274"/>
    <mergeCell ref="M274:N274"/>
    <mergeCell ref="O274:P274"/>
    <mergeCell ref="D311:J311"/>
    <mergeCell ref="AA452:AB452"/>
    <mergeCell ref="AC452:AD452"/>
    <mergeCell ref="S453:T453"/>
    <mergeCell ref="U453:V453"/>
    <mergeCell ref="W453:X453"/>
    <mergeCell ref="Y453:Z453"/>
    <mergeCell ref="AA453:AB453"/>
    <mergeCell ref="AC453:AD453"/>
    <mergeCell ref="S452:T452"/>
    <mergeCell ref="U452:V452"/>
    <mergeCell ref="W452:X452"/>
    <mergeCell ref="Y452:Z452"/>
    <mergeCell ref="AA450:AB450"/>
    <mergeCell ref="AC450:AD450"/>
    <mergeCell ref="S451:T451"/>
    <mergeCell ref="U451:V451"/>
    <mergeCell ref="W451:X451"/>
    <mergeCell ref="Y451:Z451"/>
    <mergeCell ref="C284:AD284"/>
    <mergeCell ref="C285:AD285"/>
    <mergeCell ref="AA458:AB458"/>
    <mergeCell ref="AC458:AD458"/>
    <mergeCell ref="S459:T459"/>
    <mergeCell ref="U459:V459"/>
    <mergeCell ref="W459:X459"/>
    <mergeCell ref="Y459:Z459"/>
    <mergeCell ref="AA459:AB459"/>
    <mergeCell ref="AC459:AD459"/>
    <mergeCell ref="S458:T458"/>
    <mergeCell ref="U458:V458"/>
    <mergeCell ref="W458:X458"/>
    <mergeCell ref="Y458:Z458"/>
    <mergeCell ref="C443:AD443"/>
    <mergeCell ref="C444:AD444"/>
    <mergeCell ref="C445:AD445"/>
    <mergeCell ref="C259:AD259"/>
    <mergeCell ref="C260:AD260"/>
    <mergeCell ref="AA451:AB451"/>
    <mergeCell ref="AC451:AD451"/>
    <mergeCell ref="S449:X449"/>
    <mergeCell ref="Y449:AD449"/>
    <mergeCell ref="U450:V450"/>
    <mergeCell ref="O280:P280"/>
    <mergeCell ref="U455:V455"/>
    <mergeCell ref="W455:X455"/>
    <mergeCell ref="Y455:Z455"/>
    <mergeCell ref="AA455:AB455"/>
    <mergeCell ref="AC455:AD455"/>
    <mergeCell ref="S454:T454"/>
    <mergeCell ref="U454:V454"/>
    <mergeCell ref="W454:X454"/>
    <mergeCell ref="Y454:Z454"/>
    <mergeCell ref="F464:AD464"/>
    <mergeCell ref="C466:E466"/>
    <mergeCell ref="F466:AD466"/>
    <mergeCell ref="C468:AD468"/>
    <mergeCell ref="C469:AD469"/>
    <mergeCell ref="S462:T462"/>
    <mergeCell ref="U462:V462"/>
    <mergeCell ref="W462:X462"/>
    <mergeCell ref="Y462:Z462"/>
    <mergeCell ref="AA462:AB462"/>
    <mergeCell ref="AC462:AD462"/>
    <mergeCell ref="B470:AD470"/>
    <mergeCell ref="B471:AD471"/>
    <mergeCell ref="B474:AD474"/>
    <mergeCell ref="B472:AD472"/>
    <mergeCell ref="B473:AD473"/>
    <mergeCell ref="AA460:AB460"/>
    <mergeCell ref="AC460:AD460"/>
    <mergeCell ref="S461:T461"/>
    <mergeCell ref="U461:V461"/>
    <mergeCell ref="W461:X461"/>
    <mergeCell ref="Y461:Z461"/>
    <mergeCell ref="AA461:AB461"/>
    <mergeCell ref="AC461:AD461"/>
    <mergeCell ref="S460:T460"/>
    <mergeCell ref="U460:V460"/>
    <mergeCell ref="W460:X460"/>
    <mergeCell ref="Y460:Z460"/>
    <mergeCell ref="D461:L461"/>
    <mergeCell ref="C488:AD488"/>
    <mergeCell ref="C489:AD489"/>
    <mergeCell ref="B496:AD496"/>
    <mergeCell ref="C497:AD497"/>
    <mergeCell ref="C498:AD498"/>
    <mergeCell ref="C499:AD499"/>
    <mergeCell ref="C486:F486"/>
    <mergeCell ref="G486:K486"/>
    <mergeCell ref="L486:P486"/>
    <mergeCell ref="Q486:T486"/>
    <mergeCell ref="U486:Y486"/>
    <mergeCell ref="Z486:AD486"/>
    <mergeCell ref="C482:AD482"/>
    <mergeCell ref="C484:P484"/>
    <mergeCell ref="Q484:AD484"/>
    <mergeCell ref="C485:F485"/>
    <mergeCell ref="G485:K485"/>
    <mergeCell ref="L485:P485"/>
    <mergeCell ref="Q485:T485"/>
    <mergeCell ref="U485:Y485"/>
    <mergeCell ref="Z485:AD485"/>
    <mergeCell ref="B491:AD491"/>
    <mergeCell ref="B492:AD492"/>
    <mergeCell ref="B493:AD493"/>
    <mergeCell ref="B476:AD476"/>
    <mergeCell ref="C477:AD477"/>
    <mergeCell ref="C478:AD478"/>
    <mergeCell ref="C479:AD479"/>
    <mergeCell ref="C480:AD480"/>
    <mergeCell ref="C481:AD481"/>
    <mergeCell ref="C464:E464"/>
    <mergeCell ref="AB504:AD504"/>
    <mergeCell ref="D505:L505"/>
    <mergeCell ref="M505:O505"/>
    <mergeCell ref="P505:R505"/>
    <mergeCell ref="S505:U505"/>
    <mergeCell ref="V505:X505"/>
    <mergeCell ref="Y505:AA505"/>
    <mergeCell ref="AB505:AD505"/>
    <mergeCell ref="C500:AD500"/>
    <mergeCell ref="C501:AD501"/>
    <mergeCell ref="C503:L504"/>
    <mergeCell ref="M503:U503"/>
    <mergeCell ref="V503:AD503"/>
    <mergeCell ref="M504:O504"/>
    <mergeCell ref="P504:R504"/>
    <mergeCell ref="S504:U504"/>
    <mergeCell ref="V504:X504"/>
    <mergeCell ref="Y504:AA504"/>
    <mergeCell ref="Y508:AA508"/>
    <mergeCell ref="AB508:AD508"/>
    <mergeCell ref="D509:L509"/>
    <mergeCell ref="M509:O509"/>
    <mergeCell ref="P509:R509"/>
    <mergeCell ref="S509:U509"/>
    <mergeCell ref="V509:X509"/>
    <mergeCell ref="Y509:AA509"/>
    <mergeCell ref="AB509:AD509"/>
    <mergeCell ref="C508:D508"/>
    <mergeCell ref="E508:L508"/>
    <mergeCell ref="M508:O508"/>
    <mergeCell ref="P508:R508"/>
    <mergeCell ref="S508:U508"/>
    <mergeCell ref="V508:X508"/>
    <mergeCell ref="Y506:AA506"/>
    <mergeCell ref="AB506:AD506"/>
    <mergeCell ref="C507:D507"/>
    <mergeCell ref="E507:L507"/>
    <mergeCell ref="M507:O507"/>
    <mergeCell ref="P507:R507"/>
    <mergeCell ref="S507:U507"/>
    <mergeCell ref="V507:X507"/>
    <mergeCell ref="Y507:AA507"/>
    <mergeCell ref="AB507:AD507"/>
    <mergeCell ref="C506:D506"/>
    <mergeCell ref="E506:L506"/>
    <mergeCell ref="M506:O506"/>
    <mergeCell ref="P506:R506"/>
    <mergeCell ref="S506:U506"/>
    <mergeCell ref="V506:X506"/>
    <mergeCell ref="C513:E513"/>
    <mergeCell ref="F513:AD513"/>
    <mergeCell ref="B523:AD523"/>
    <mergeCell ref="C524:AD524"/>
    <mergeCell ref="C525:AD525"/>
    <mergeCell ref="AB510:AD510"/>
    <mergeCell ref="M511:O511"/>
    <mergeCell ref="P511:R511"/>
    <mergeCell ref="S511:U511"/>
    <mergeCell ref="V511:X511"/>
    <mergeCell ref="Y511:AA511"/>
    <mergeCell ref="AB511:AD511"/>
    <mergeCell ref="D510:L510"/>
    <mergeCell ref="M510:O510"/>
    <mergeCell ref="P510:R510"/>
    <mergeCell ref="S510:U510"/>
    <mergeCell ref="V510:X510"/>
    <mergeCell ref="Y510:AA510"/>
    <mergeCell ref="C515:AD515"/>
    <mergeCell ref="C516:AD516"/>
    <mergeCell ref="B517:AD517"/>
    <mergeCell ref="B520:AD520"/>
    <mergeCell ref="B522:AD522"/>
    <mergeCell ref="B518:AD518"/>
    <mergeCell ref="B521:AD521"/>
    <mergeCell ref="B519:AD519"/>
    <mergeCell ref="AB530:AD530"/>
    <mergeCell ref="D531:L531"/>
    <mergeCell ref="M531:O531"/>
    <mergeCell ref="P531:R531"/>
    <mergeCell ref="S531:U531"/>
    <mergeCell ref="V531:X531"/>
    <mergeCell ref="Y531:AA531"/>
    <mergeCell ref="AB531:AD531"/>
    <mergeCell ref="C526:AD526"/>
    <mergeCell ref="C527:AD527"/>
    <mergeCell ref="C529:L530"/>
    <mergeCell ref="M529:U529"/>
    <mergeCell ref="V529:AD529"/>
    <mergeCell ref="M530:O530"/>
    <mergeCell ref="P530:R530"/>
    <mergeCell ref="S530:U530"/>
    <mergeCell ref="V530:X530"/>
    <mergeCell ref="Y530:AA530"/>
    <mergeCell ref="AB534:AD534"/>
    <mergeCell ref="D535:L535"/>
    <mergeCell ref="M535:O535"/>
    <mergeCell ref="P535:R535"/>
    <mergeCell ref="S535:U535"/>
    <mergeCell ref="V535:X535"/>
    <mergeCell ref="Y535:AA535"/>
    <mergeCell ref="AB535:AD535"/>
    <mergeCell ref="D534:L534"/>
    <mergeCell ref="M534:O534"/>
    <mergeCell ref="P534:R534"/>
    <mergeCell ref="S534:U534"/>
    <mergeCell ref="V534:X534"/>
    <mergeCell ref="Y534:AA534"/>
    <mergeCell ref="AB532:AD532"/>
    <mergeCell ref="D533:L533"/>
    <mergeCell ref="M533:O533"/>
    <mergeCell ref="P533:R533"/>
    <mergeCell ref="S533:U533"/>
    <mergeCell ref="V533:X533"/>
    <mergeCell ref="Y533:AA533"/>
    <mergeCell ref="AB533:AD533"/>
    <mergeCell ref="D532:L532"/>
    <mergeCell ref="M532:O532"/>
    <mergeCell ref="P532:R532"/>
    <mergeCell ref="S532:U532"/>
    <mergeCell ref="V532:X532"/>
    <mergeCell ref="Y532:AA532"/>
    <mergeCell ref="AB538:AD538"/>
    <mergeCell ref="D539:L539"/>
    <mergeCell ref="M539:O539"/>
    <mergeCell ref="P539:R539"/>
    <mergeCell ref="S539:U539"/>
    <mergeCell ref="V539:X539"/>
    <mergeCell ref="Y539:AA539"/>
    <mergeCell ref="AB539:AD539"/>
    <mergeCell ref="D538:L538"/>
    <mergeCell ref="M538:O538"/>
    <mergeCell ref="P538:R538"/>
    <mergeCell ref="S538:U538"/>
    <mergeCell ref="V538:X538"/>
    <mergeCell ref="Y538:AA538"/>
    <mergeCell ref="AB536:AD536"/>
    <mergeCell ref="D537:L537"/>
    <mergeCell ref="M537:O537"/>
    <mergeCell ref="P537:R537"/>
    <mergeCell ref="S537:U537"/>
    <mergeCell ref="V537:X537"/>
    <mergeCell ref="Y537:AA537"/>
    <mergeCell ref="AB537:AD537"/>
    <mergeCell ref="D536:L536"/>
    <mergeCell ref="M536:O536"/>
    <mergeCell ref="P536:R536"/>
    <mergeCell ref="S536:U536"/>
    <mergeCell ref="V536:X536"/>
    <mergeCell ref="Y536:AA536"/>
    <mergeCell ref="AB542:AD542"/>
    <mergeCell ref="D543:L543"/>
    <mergeCell ref="M543:O543"/>
    <mergeCell ref="P543:R543"/>
    <mergeCell ref="S543:U543"/>
    <mergeCell ref="V543:X543"/>
    <mergeCell ref="Y543:AA543"/>
    <mergeCell ref="AB543:AD543"/>
    <mergeCell ref="D542:L542"/>
    <mergeCell ref="M542:O542"/>
    <mergeCell ref="P542:R542"/>
    <mergeCell ref="S542:U542"/>
    <mergeCell ref="V542:X542"/>
    <mergeCell ref="Y542:AA542"/>
    <mergeCell ref="AB540:AD540"/>
    <mergeCell ref="D541:L541"/>
    <mergeCell ref="M541:O541"/>
    <mergeCell ref="P541:R541"/>
    <mergeCell ref="S541:U541"/>
    <mergeCell ref="V541:X541"/>
    <mergeCell ref="Y541:AA541"/>
    <mergeCell ref="AB541:AD541"/>
    <mergeCell ref="D540:L540"/>
    <mergeCell ref="M540:O540"/>
    <mergeCell ref="P540:R540"/>
    <mergeCell ref="S540:U540"/>
    <mergeCell ref="V540:X540"/>
    <mergeCell ref="Y540:AA540"/>
    <mergeCell ref="C548:E548"/>
    <mergeCell ref="F548:AD548"/>
    <mergeCell ref="B558:AD558"/>
    <mergeCell ref="M546:O546"/>
    <mergeCell ref="P546:R546"/>
    <mergeCell ref="S546:U546"/>
    <mergeCell ref="V546:X546"/>
    <mergeCell ref="Y546:AA546"/>
    <mergeCell ref="AB546:AD546"/>
    <mergeCell ref="AB544:AD544"/>
    <mergeCell ref="D545:L545"/>
    <mergeCell ref="M545:O545"/>
    <mergeCell ref="P545:R545"/>
    <mergeCell ref="S545:U545"/>
    <mergeCell ref="V545:X545"/>
    <mergeCell ref="Y545:AA545"/>
    <mergeCell ref="AB545:AD545"/>
    <mergeCell ref="D544:L544"/>
    <mergeCell ref="M544:O544"/>
    <mergeCell ref="P544:R544"/>
    <mergeCell ref="S544:U544"/>
    <mergeCell ref="V544:X544"/>
    <mergeCell ref="Y544:AA544"/>
    <mergeCell ref="C550:AD550"/>
    <mergeCell ref="C551:AD551"/>
    <mergeCell ref="B553:AD553"/>
    <mergeCell ref="B554:AD554"/>
    <mergeCell ref="B555:AD555"/>
    <mergeCell ref="B557:AD557"/>
    <mergeCell ref="B556:AD556"/>
    <mergeCell ref="B559:AD559"/>
    <mergeCell ref="C560:AD560"/>
    <mergeCell ref="C647:F647"/>
    <mergeCell ref="B657:AD657"/>
    <mergeCell ref="C658:AD658"/>
    <mergeCell ref="C659:AD659"/>
    <mergeCell ref="B637:AD637"/>
    <mergeCell ref="B638:AD638"/>
    <mergeCell ref="B641:AD641"/>
    <mergeCell ref="C642:AD642"/>
    <mergeCell ref="B644:AD644"/>
    <mergeCell ref="C649:AD649"/>
    <mergeCell ref="C650:AD650"/>
    <mergeCell ref="Y664:AA664"/>
    <mergeCell ref="AB664:AD664"/>
    <mergeCell ref="B749:AD749"/>
    <mergeCell ref="W611:X611"/>
    <mergeCell ref="Y611:Z611"/>
    <mergeCell ref="AA611:AB611"/>
    <mergeCell ref="AC611:AD611"/>
    <mergeCell ref="C661:AD661"/>
    <mergeCell ref="C571:AD571"/>
    <mergeCell ref="C572:AD572"/>
    <mergeCell ref="P611:P612"/>
    <mergeCell ref="O611:O612"/>
    <mergeCell ref="N611:N612"/>
    <mergeCell ref="M610:M612"/>
    <mergeCell ref="L610:L612"/>
    <mergeCell ref="K610:K612"/>
    <mergeCell ref="C610:J612"/>
    <mergeCell ref="D613:J613"/>
    <mergeCell ref="C640:AD640"/>
    <mergeCell ref="B750:AD750"/>
    <mergeCell ref="B752:AD752"/>
    <mergeCell ref="C754:AD754"/>
    <mergeCell ref="V663:X663"/>
    <mergeCell ref="Y663:AA663"/>
    <mergeCell ref="AB663:AD663"/>
    <mergeCell ref="C664:E664"/>
    <mergeCell ref="F664:H664"/>
    <mergeCell ref="I664:K664"/>
    <mergeCell ref="L664:O664"/>
    <mergeCell ref="P664:R664"/>
    <mergeCell ref="S664:U664"/>
    <mergeCell ref="V664:X664"/>
    <mergeCell ref="C663:E663"/>
    <mergeCell ref="F663:H663"/>
    <mergeCell ref="I663:K663"/>
    <mergeCell ref="L663:O663"/>
    <mergeCell ref="P663:R663"/>
    <mergeCell ref="S663:U663"/>
    <mergeCell ref="C666:AD666"/>
    <mergeCell ref="C667:AD667"/>
    <mergeCell ref="C753:AD753"/>
    <mergeCell ref="D683:X683"/>
    <mergeCell ref="Y683:AD683"/>
    <mergeCell ref="D684:X684"/>
    <mergeCell ref="Y684:AD684"/>
    <mergeCell ref="D685:X685"/>
    <mergeCell ref="Y685:AD685"/>
    <mergeCell ref="D686:X686"/>
    <mergeCell ref="Y686:AD686"/>
    <mergeCell ref="D687:X687"/>
    <mergeCell ref="Y687:AD687"/>
    <mergeCell ref="B776:AD776"/>
    <mergeCell ref="C778:AD778"/>
    <mergeCell ref="C777:AD777"/>
    <mergeCell ref="C780:F780"/>
    <mergeCell ref="E782:H782"/>
    <mergeCell ref="E784:H784"/>
    <mergeCell ref="C756:F756"/>
    <mergeCell ref="E758:H758"/>
    <mergeCell ref="E760:H760"/>
    <mergeCell ref="E762:H762"/>
    <mergeCell ref="B772:AD772"/>
    <mergeCell ref="C764:AD764"/>
    <mergeCell ref="C765:AD765"/>
    <mergeCell ref="C796:AD796"/>
    <mergeCell ref="C797:AD797"/>
    <mergeCell ref="B773:AD773"/>
    <mergeCell ref="C774:AD774"/>
    <mergeCell ref="E788:H788"/>
    <mergeCell ref="E790:H790"/>
    <mergeCell ref="E792:H792"/>
    <mergeCell ref="C807:AD807"/>
    <mergeCell ref="C808:AD808"/>
    <mergeCell ref="C812:P812"/>
    <mergeCell ref="Q812:AD812"/>
    <mergeCell ref="C813:H813"/>
    <mergeCell ref="Q813:V813"/>
    <mergeCell ref="I813:L813"/>
    <mergeCell ref="M813:P813"/>
    <mergeCell ref="C816:AD816"/>
    <mergeCell ref="C817:AD817"/>
    <mergeCell ref="B819:AD819"/>
    <mergeCell ref="B821:AD821"/>
    <mergeCell ref="B820:AD820"/>
    <mergeCell ref="B822:AD822"/>
    <mergeCell ref="E786:H786"/>
    <mergeCell ref="E794:H794"/>
    <mergeCell ref="B804:AD804"/>
    <mergeCell ref="B806:AD806"/>
    <mergeCell ref="C809:AD809"/>
    <mergeCell ref="C810:AD810"/>
    <mergeCell ref="B800:AD800"/>
    <mergeCell ref="B801:AD801"/>
    <mergeCell ref="B799:AD799"/>
    <mergeCell ref="C833:AD833"/>
    <mergeCell ref="C834:AD834"/>
    <mergeCell ref="C835:AD835"/>
    <mergeCell ref="C830:AD830"/>
    <mergeCell ref="C838:K838"/>
    <mergeCell ref="L838:T838"/>
    <mergeCell ref="AA838:AD839"/>
    <mergeCell ref="C839:E839"/>
    <mergeCell ref="AA840:AD840"/>
    <mergeCell ref="B824:AD824"/>
    <mergeCell ref="B825:AD825"/>
    <mergeCell ref="C826:AD826"/>
    <mergeCell ref="B829:AD829"/>
    <mergeCell ref="C831:AD831"/>
    <mergeCell ref="C832:AD832"/>
    <mergeCell ref="W813:Z813"/>
    <mergeCell ref="AA813:AD813"/>
    <mergeCell ref="C814:H814"/>
    <mergeCell ref="I814:L814"/>
    <mergeCell ref="M814:P814"/>
    <mergeCell ref="Q814:V814"/>
    <mergeCell ref="W814:Z814"/>
    <mergeCell ref="AA814:AD814"/>
    <mergeCell ref="C827:AD827"/>
    <mergeCell ref="C836:AD836"/>
    <mergeCell ref="C994:AD994"/>
    <mergeCell ref="C995:AD995"/>
    <mergeCell ref="B997:AD997"/>
    <mergeCell ref="Y870:AD870"/>
    <mergeCell ref="Y871:AD871"/>
    <mergeCell ref="Y872:AD872"/>
    <mergeCell ref="S866:X866"/>
    <mergeCell ref="D867:L867"/>
    <mergeCell ref="M867:R867"/>
    <mergeCell ref="L839:N839"/>
    <mergeCell ref="F839:H839"/>
    <mergeCell ref="I839:K839"/>
    <mergeCell ref="O839:Q839"/>
    <mergeCell ref="R839:T839"/>
    <mergeCell ref="U838:V839"/>
    <mergeCell ref="W838:X839"/>
    <mergeCell ref="Y838:Z839"/>
    <mergeCell ref="Y840:Z840"/>
    <mergeCell ref="W840:X840"/>
    <mergeCell ref="U840:V840"/>
    <mergeCell ref="Y884:AD884"/>
    <mergeCell ref="Y885:AD885"/>
    <mergeCell ref="Y886:AD886"/>
    <mergeCell ref="Y887:AD887"/>
    <mergeCell ref="Y888:AD888"/>
    <mergeCell ref="Y907:AD907"/>
    <mergeCell ref="Y908:AD908"/>
    <mergeCell ref="D882:L882"/>
    <mergeCell ref="M882:R882"/>
    <mergeCell ref="S882:X882"/>
    <mergeCell ref="D883:L883"/>
    <mergeCell ref="M883:R883"/>
    <mergeCell ref="M1029:AD1029"/>
    <mergeCell ref="C1029:L1030"/>
    <mergeCell ref="M1030:R1030"/>
    <mergeCell ref="Y1030:AD1030"/>
    <mergeCell ref="S1030:X1030"/>
    <mergeCell ref="S1038:X1038"/>
    <mergeCell ref="Y1038:AD1038"/>
    <mergeCell ref="M1039:R1039"/>
    <mergeCell ref="S1039:X1039"/>
    <mergeCell ref="B990:AD990"/>
    <mergeCell ref="B991:AD991"/>
    <mergeCell ref="C992:AD992"/>
    <mergeCell ref="C840:E840"/>
    <mergeCell ref="F840:H840"/>
    <mergeCell ref="I840:K840"/>
    <mergeCell ref="L840:N840"/>
    <mergeCell ref="O840:Q840"/>
    <mergeCell ref="R840:T840"/>
    <mergeCell ref="C842:AD842"/>
    <mergeCell ref="C843:AD843"/>
    <mergeCell ref="B1023:AD1023"/>
    <mergeCell ref="C1024:AD1024"/>
    <mergeCell ref="C1025:AD1025"/>
    <mergeCell ref="C1026:AD1026"/>
    <mergeCell ref="C1027:AD1027"/>
    <mergeCell ref="E1003:H1003"/>
    <mergeCell ref="G1005:J1005"/>
    <mergeCell ref="G1007:J1007"/>
    <mergeCell ref="E1009:H1009"/>
    <mergeCell ref="G1011:J1011"/>
    <mergeCell ref="G1013:J1013"/>
    <mergeCell ref="C993:AD993"/>
    <mergeCell ref="B999:AD999"/>
    <mergeCell ref="C1001:F1001"/>
    <mergeCell ref="D1035:L1035"/>
    <mergeCell ref="D1036:L1036"/>
    <mergeCell ref="D1037:L1037"/>
    <mergeCell ref="D1038:L1038"/>
    <mergeCell ref="D1039:L1039"/>
    <mergeCell ref="M1040:R1040"/>
    <mergeCell ref="S1040:X1040"/>
    <mergeCell ref="Y1040:AD1040"/>
    <mergeCell ref="C1033:D1033"/>
    <mergeCell ref="C1034:D1034"/>
    <mergeCell ref="C1032:D1032"/>
    <mergeCell ref="D1031:L1031"/>
    <mergeCell ref="E1032:L1032"/>
    <mergeCell ref="E1033:L1033"/>
    <mergeCell ref="E1034:L1034"/>
    <mergeCell ref="M1031:R1031"/>
    <mergeCell ref="S1031:X1031"/>
    <mergeCell ref="Y1031:AD1031"/>
    <mergeCell ref="M1032:R1032"/>
    <mergeCell ref="S1032:X1032"/>
    <mergeCell ref="Y1032:AD1032"/>
    <mergeCell ref="M1033:R1033"/>
    <mergeCell ref="S1033:X1033"/>
    <mergeCell ref="Y1033:AD1033"/>
    <mergeCell ref="Y1039:AD1039"/>
    <mergeCell ref="Y1036:AD1036"/>
    <mergeCell ref="M1037:R1037"/>
    <mergeCell ref="S1037:X1037"/>
    <mergeCell ref="Y1037:AD1037"/>
    <mergeCell ref="M1038:R1038"/>
    <mergeCell ref="C1065:J1066"/>
    <mergeCell ref="K1065:N1066"/>
    <mergeCell ref="O1065:AD1065"/>
    <mergeCell ref="O1066:R1066"/>
    <mergeCell ref="S1066:V1066"/>
    <mergeCell ref="W1066:Z1066"/>
    <mergeCell ref="AA1066:AD1066"/>
    <mergeCell ref="C1054:AD1054"/>
    <mergeCell ref="C1055:AD1055"/>
    <mergeCell ref="C1056:AD1056"/>
    <mergeCell ref="C1057:AD1057"/>
    <mergeCell ref="C1058:AD1058"/>
    <mergeCell ref="C1059:AD1059"/>
    <mergeCell ref="C1042:E1042"/>
    <mergeCell ref="F1042:AD1042"/>
    <mergeCell ref="C1044:AD1044"/>
    <mergeCell ref="C1045:AD1045"/>
    <mergeCell ref="B1052:AD1052"/>
    <mergeCell ref="C1053:AD1053"/>
    <mergeCell ref="D1069:J1069"/>
    <mergeCell ref="K1069:N1069"/>
    <mergeCell ref="O1069:R1069"/>
    <mergeCell ref="S1069:V1069"/>
    <mergeCell ref="W1069:Z1069"/>
    <mergeCell ref="AA1069:AD1069"/>
    <mergeCell ref="D1068:J1068"/>
    <mergeCell ref="K1068:N1068"/>
    <mergeCell ref="O1068:R1068"/>
    <mergeCell ref="S1068:V1068"/>
    <mergeCell ref="W1068:Z1068"/>
    <mergeCell ref="AA1068:AD1068"/>
    <mergeCell ref="D1067:J1067"/>
    <mergeCell ref="K1067:N1067"/>
    <mergeCell ref="O1067:R1067"/>
    <mergeCell ref="S1067:V1067"/>
    <mergeCell ref="W1067:Z1067"/>
    <mergeCell ref="AA1067:AD1067"/>
    <mergeCell ref="D1072:J1072"/>
    <mergeCell ref="K1072:N1072"/>
    <mergeCell ref="O1072:R1072"/>
    <mergeCell ref="S1072:V1072"/>
    <mergeCell ref="W1072:Z1072"/>
    <mergeCell ref="AA1072:AD1072"/>
    <mergeCell ref="D1071:J1071"/>
    <mergeCell ref="K1071:N1071"/>
    <mergeCell ref="O1071:R1071"/>
    <mergeCell ref="S1071:V1071"/>
    <mergeCell ref="W1071:Z1071"/>
    <mergeCell ref="AA1071:AD1071"/>
    <mergeCell ref="D1070:J1070"/>
    <mergeCell ref="K1070:N1070"/>
    <mergeCell ref="O1070:R1070"/>
    <mergeCell ref="S1070:V1070"/>
    <mergeCell ref="W1070:Z1070"/>
    <mergeCell ref="AA1070:AD1070"/>
    <mergeCell ref="D1075:J1075"/>
    <mergeCell ref="K1075:N1075"/>
    <mergeCell ref="O1075:R1075"/>
    <mergeCell ref="S1075:V1075"/>
    <mergeCell ref="W1075:Z1075"/>
    <mergeCell ref="AA1075:AD1075"/>
    <mergeCell ref="D1074:J1074"/>
    <mergeCell ref="K1074:N1074"/>
    <mergeCell ref="O1074:R1074"/>
    <mergeCell ref="S1074:V1074"/>
    <mergeCell ref="W1074:Z1074"/>
    <mergeCell ref="AA1074:AD1074"/>
    <mergeCell ref="D1073:J1073"/>
    <mergeCell ref="K1073:N1073"/>
    <mergeCell ref="O1073:R1073"/>
    <mergeCell ref="S1073:V1073"/>
    <mergeCell ref="W1073:Z1073"/>
    <mergeCell ref="AA1073:AD1073"/>
    <mergeCell ref="O1078:R1078"/>
    <mergeCell ref="S1078:V1078"/>
    <mergeCell ref="W1078:Z1078"/>
    <mergeCell ref="AA1078:AD1078"/>
    <mergeCell ref="C1087:J1088"/>
    <mergeCell ref="K1087:N1088"/>
    <mergeCell ref="O1087:AD1087"/>
    <mergeCell ref="O1088:R1088"/>
    <mergeCell ref="S1088:V1088"/>
    <mergeCell ref="W1088:Z1088"/>
    <mergeCell ref="D1077:J1077"/>
    <mergeCell ref="K1077:N1077"/>
    <mergeCell ref="O1077:R1077"/>
    <mergeCell ref="S1077:V1077"/>
    <mergeCell ref="W1077:Z1077"/>
    <mergeCell ref="AA1077:AD1077"/>
    <mergeCell ref="D1076:J1076"/>
    <mergeCell ref="K1076:N1076"/>
    <mergeCell ref="O1076:R1076"/>
    <mergeCell ref="S1076:V1076"/>
    <mergeCell ref="W1076:Z1076"/>
    <mergeCell ref="AA1076:AD1076"/>
    <mergeCell ref="O1092:R1092"/>
    <mergeCell ref="S1092:V1092"/>
    <mergeCell ref="W1092:Z1092"/>
    <mergeCell ref="AA1092:AD1092"/>
    <mergeCell ref="D1091:J1091"/>
    <mergeCell ref="K1091:N1091"/>
    <mergeCell ref="O1091:R1091"/>
    <mergeCell ref="S1091:V1091"/>
    <mergeCell ref="W1091:Z1091"/>
    <mergeCell ref="AA1091:AD1091"/>
    <mergeCell ref="D1090:J1090"/>
    <mergeCell ref="K1090:N1090"/>
    <mergeCell ref="O1090:R1090"/>
    <mergeCell ref="S1090:V1090"/>
    <mergeCell ref="W1090:Z1090"/>
    <mergeCell ref="AA1090:AD1090"/>
    <mergeCell ref="AA1088:AD1088"/>
    <mergeCell ref="D1089:J1089"/>
    <mergeCell ref="K1089:N1089"/>
    <mergeCell ref="O1089:R1089"/>
    <mergeCell ref="S1089:V1089"/>
    <mergeCell ref="W1089:Z1089"/>
    <mergeCell ref="AA1089:AD1089"/>
    <mergeCell ref="D1092:J1092"/>
    <mergeCell ref="K1092:N1092"/>
    <mergeCell ref="D1144:F1144"/>
    <mergeCell ref="D1145:F1145"/>
    <mergeCell ref="D1098:J1098"/>
    <mergeCell ref="K1098:N1098"/>
    <mergeCell ref="O1098:R1098"/>
    <mergeCell ref="C1120:F1121"/>
    <mergeCell ref="K1097:N1097"/>
    <mergeCell ref="O1097:R1097"/>
    <mergeCell ref="S1097:V1097"/>
    <mergeCell ref="W1097:Z1097"/>
    <mergeCell ref="AA1097:AD1097"/>
    <mergeCell ref="D1096:J1096"/>
    <mergeCell ref="K1096:N1096"/>
    <mergeCell ref="O1096:R1096"/>
    <mergeCell ref="S1096:V1096"/>
    <mergeCell ref="W1096:Z1096"/>
    <mergeCell ref="AA1096:AD1096"/>
    <mergeCell ref="D1122:F1122"/>
    <mergeCell ref="D1123:F1123"/>
    <mergeCell ref="D1124:F1124"/>
    <mergeCell ref="D1125:F1125"/>
    <mergeCell ref="D1126:F1126"/>
    <mergeCell ref="D1127:F1127"/>
    <mergeCell ref="D1128:F1128"/>
    <mergeCell ref="D1129:F1129"/>
    <mergeCell ref="D1130:F1130"/>
    <mergeCell ref="D1131:F1131"/>
    <mergeCell ref="S1310:X1310"/>
    <mergeCell ref="D1132:F1132"/>
    <mergeCell ref="D1133:F1133"/>
    <mergeCell ref="D1134:F1134"/>
    <mergeCell ref="D1135:F1135"/>
    <mergeCell ref="D1136:F1136"/>
    <mergeCell ref="D1137:F1137"/>
    <mergeCell ref="D1138:F1138"/>
    <mergeCell ref="C1304:D1304"/>
    <mergeCell ref="C1305:D1305"/>
    <mergeCell ref="C1306:D1306"/>
    <mergeCell ref="C1307:D1307"/>
    <mergeCell ref="E1303:R1303"/>
    <mergeCell ref="D1302:R1302"/>
    <mergeCell ref="S1302:X1302"/>
    <mergeCell ref="Y1302:AD1302"/>
    <mergeCell ref="S1307:X1307"/>
    <mergeCell ref="Y1307:AD1307"/>
    <mergeCell ref="O1272:V1272"/>
    <mergeCell ref="W1272:AD1272"/>
    <mergeCell ref="O1273:R1273"/>
    <mergeCell ref="S1273:V1273"/>
    <mergeCell ref="B1263:AD1263"/>
    <mergeCell ref="C1264:AD1264"/>
    <mergeCell ref="C1265:AD1265"/>
    <mergeCell ref="C1266:AD1266"/>
    <mergeCell ref="D1146:F1146"/>
    <mergeCell ref="D1147:F1147"/>
    <mergeCell ref="D1148:F1148"/>
    <mergeCell ref="D1149:F1149"/>
    <mergeCell ref="D1150:F1150"/>
    <mergeCell ref="D1151:F1151"/>
    <mergeCell ref="C1301:R1301"/>
    <mergeCell ref="S1301:X1301"/>
    <mergeCell ref="Y1301:AD1301"/>
    <mergeCell ref="O1276:R1276"/>
    <mergeCell ref="S1276:V1276"/>
    <mergeCell ref="W1276:Z1276"/>
    <mergeCell ref="AA1276:AD1276"/>
    <mergeCell ref="C1278:AD1278"/>
    <mergeCell ref="C1279:AD1279"/>
    <mergeCell ref="C1308:D1308"/>
    <mergeCell ref="E1308:R1308"/>
    <mergeCell ref="C1309:D1309"/>
    <mergeCell ref="E1309:R1309"/>
    <mergeCell ref="S1303:X1303"/>
    <mergeCell ref="Y1303:AD1303"/>
    <mergeCell ref="S1304:X1304"/>
    <mergeCell ref="Y1304:AD1304"/>
    <mergeCell ref="S1305:X1305"/>
    <mergeCell ref="Y1305:AD1305"/>
    <mergeCell ref="S1306:X1306"/>
    <mergeCell ref="Y1306:AD1306"/>
    <mergeCell ref="C1303:D1303"/>
    <mergeCell ref="C1292:AD1292"/>
    <mergeCell ref="B1286:AD1286"/>
    <mergeCell ref="C1287:AD1287"/>
    <mergeCell ref="C1293:AD1293"/>
    <mergeCell ref="C1294:AD1294"/>
    <mergeCell ref="C1295:AD1295"/>
    <mergeCell ref="Y1310:AD1310"/>
    <mergeCell ref="E1304:R1304"/>
    <mergeCell ref="E1305:R1305"/>
    <mergeCell ref="E1306:R1306"/>
    <mergeCell ref="E1307:R1307"/>
    <mergeCell ref="S1308:X1308"/>
    <mergeCell ref="Y1308:AD1308"/>
    <mergeCell ref="S1309:X1309"/>
    <mergeCell ref="Y1309:AD1309"/>
    <mergeCell ref="C1311:D1311"/>
    <mergeCell ref="E1311:R1311"/>
    <mergeCell ref="C1319:D1319"/>
    <mergeCell ref="S1319:X1319"/>
    <mergeCell ref="S1311:X1311"/>
    <mergeCell ref="Y1311:AD1311"/>
    <mergeCell ref="C1312:D1312"/>
    <mergeCell ref="E1312:R1312"/>
    <mergeCell ref="S1312:X1312"/>
    <mergeCell ref="Y1312:AD1312"/>
    <mergeCell ref="C1313:D1313"/>
    <mergeCell ref="E1313:R1313"/>
    <mergeCell ref="S1313:X1313"/>
    <mergeCell ref="Y1313:AD1313"/>
    <mergeCell ref="C1314:D1314"/>
    <mergeCell ref="E1314:R1314"/>
    <mergeCell ref="S1314:X1314"/>
    <mergeCell ref="Y1314:AD1314"/>
    <mergeCell ref="C1315:D1315"/>
    <mergeCell ref="E1315:R1315"/>
    <mergeCell ref="S1315:X1315"/>
    <mergeCell ref="Y1315:AD1315"/>
    <mergeCell ref="D1310:R1310"/>
    <mergeCell ref="C1481:AD1481"/>
    <mergeCell ref="C1482:AD1482"/>
    <mergeCell ref="C1456:F1456"/>
    <mergeCell ref="E1458:H1458"/>
    <mergeCell ref="G1460:J1460"/>
    <mergeCell ref="G1462:J1462"/>
    <mergeCell ref="E1464:H1464"/>
    <mergeCell ref="G1466:J1466"/>
    <mergeCell ref="B1451:AD1451"/>
    <mergeCell ref="B1453:AD1453"/>
    <mergeCell ref="C1454:AD1454"/>
    <mergeCell ref="C1470:AD1470"/>
    <mergeCell ref="C1471:AD1471"/>
    <mergeCell ref="Y1438:AD1438"/>
    <mergeCell ref="D1438:X1438"/>
    <mergeCell ref="Y1433:AD1433"/>
    <mergeCell ref="Y1434:AD1434"/>
    <mergeCell ref="Y1435:AD1435"/>
    <mergeCell ref="Y1436:AD1436"/>
    <mergeCell ref="Y1437:AD1437"/>
    <mergeCell ref="D1433:X1433"/>
    <mergeCell ref="D1434:X1434"/>
    <mergeCell ref="B1446:AD1446"/>
    <mergeCell ref="B1447:AD1447"/>
    <mergeCell ref="B1448:AD1448"/>
    <mergeCell ref="B1449:AD1449"/>
    <mergeCell ref="B1473:AD1473"/>
    <mergeCell ref="B1474:AD1474"/>
    <mergeCell ref="B1475:AD1475"/>
    <mergeCell ref="Y1427:AD1427"/>
    <mergeCell ref="E1382:R1382"/>
    <mergeCell ref="B1408:AD1408"/>
    <mergeCell ref="C1411:AD1411"/>
    <mergeCell ref="C1412:AD1412"/>
    <mergeCell ref="D1371:R1371"/>
    <mergeCell ref="S1371:X1371"/>
    <mergeCell ref="Y1371:AD1371"/>
    <mergeCell ref="C1372:D1372"/>
    <mergeCell ref="E1372:R1372"/>
    <mergeCell ref="S1372:X1372"/>
    <mergeCell ref="Y1372:AD1372"/>
    <mergeCell ref="C1373:D1373"/>
    <mergeCell ref="E1373:R1373"/>
    <mergeCell ref="S1373:X1373"/>
    <mergeCell ref="Y1373:AD1373"/>
    <mergeCell ref="C1374:D1374"/>
    <mergeCell ref="E1374:R1374"/>
    <mergeCell ref="S1374:X1374"/>
    <mergeCell ref="Y1374:AD1374"/>
    <mergeCell ref="D1421:X1421"/>
    <mergeCell ref="B1406:AD1406"/>
    <mergeCell ref="B1402:AD1402"/>
    <mergeCell ref="B1395:AD1395"/>
    <mergeCell ref="B1397:AD1397"/>
    <mergeCell ref="B1399:AD1399"/>
    <mergeCell ref="S1377:X1377"/>
    <mergeCell ref="Y1377:AD1377"/>
    <mergeCell ref="C1378:D1378"/>
    <mergeCell ref="E1378:R1378"/>
    <mergeCell ref="S1378:X1378"/>
    <mergeCell ref="Y1378:AD1378"/>
    <mergeCell ref="C1370:D1370"/>
    <mergeCell ref="E1370:R1370"/>
    <mergeCell ref="Q1489:T1489"/>
    <mergeCell ref="U1489:V1490"/>
    <mergeCell ref="W1489:Z1489"/>
    <mergeCell ref="AA1489:AD1489"/>
    <mergeCell ref="M1490:N1490"/>
    <mergeCell ref="O1490:P1490"/>
    <mergeCell ref="Q1490:R1490"/>
    <mergeCell ref="S1490:T1490"/>
    <mergeCell ref="W1490:X1490"/>
    <mergeCell ref="Y1490:Z1490"/>
    <mergeCell ref="C1483:AD1483"/>
    <mergeCell ref="C1485:AD1485"/>
    <mergeCell ref="C1486:AD1486"/>
    <mergeCell ref="C1488:H1490"/>
    <mergeCell ref="I1488:J1490"/>
    <mergeCell ref="K1488:T1488"/>
    <mergeCell ref="D1435:X1435"/>
    <mergeCell ref="D1436:X1436"/>
    <mergeCell ref="D1437:X1437"/>
    <mergeCell ref="G1468:J1468"/>
    <mergeCell ref="B1478:AD1478"/>
    <mergeCell ref="C1479:AD1479"/>
    <mergeCell ref="C1480:AD1480"/>
    <mergeCell ref="U1488:AD1488"/>
    <mergeCell ref="K1489:L1490"/>
    <mergeCell ref="M1489:P1489"/>
    <mergeCell ref="C1409:AD1409"/>
    <mergeCell ref="C1410:AD1410"/>
    <mergeCell ref="D1419:X1419"/>
    <mergeCell ref="D1420:X1420"/>
    <mergeCell ref="W1491:X1491"/>
    <mergeCell ref="Y1491:Z1491"/>
    <mergeCell ref="AA1491:AB1491"/>
    <mergeCell ref="AC1491:AD1491"/>
    <mergeCell ref="D1492:H1492"/>
    <mergeCell ref="I1492:J1492"/>
    <mergeCell ref="K1492:L1492"/>
    <mergeCell ref="M1492:N1492"/>
    <mergeCell ref="O1492:P1492"/>
    <mergeCell ref="Q1492:R1492"/>
    <mergeCell ref="AA1490:AB1490"/>
    <mergeCell ref="AC1490:AD1490"/>
    <mergeCell ref="D1491:H1491"/>
    <mergeCell ref="I1491:J1491"/>
    <mergeCell ref="K1491:L1491"/>
    <mergeCell ref="M1491:N1491"/>
    <mergeCell ref="O1491:P1491"/>
    <mergeCell ref="Q1491:R1491"/>
    <mergeCell ref="S1491:T1491"/>
    <mergeCell ref="U1491:V1491"/>
    <mergeCell ref="S1493:T1493"/>
    <mergeCell ref="U1493:V1493"/>
    <mergeCell ref="W1493:X1493"/>
    <mergeCell ref="Y1493:Z1493"/>
    <mergeCell ref="AA1493:AB1493"/>
    <mergeCell ref="AC1493:AD1493"/>
    <mergeCell ref="D1493:H1493"/>
    <mergeCell ref="I1493:J1493"/>
    <mergeCell ref="K1493:L1493"/>
    <mergeCell ref="M1493:N1493"/>
    <mergeCell ref="O1493:P1493"/>
    <mergeCell ref="Q1493:R1493"/>
    <mergeCell ref="S1492:T1492"/>
    <mergeCell ref="U1492:V1492"/>
    <mergeCell ref="W1492:X1492"/>
    <mergeCell ref="Y1492:Z1492"/>
    <mergeCell ref="AA1492:AB1492"/>
    <mergeCell ref="AC1492:AD1492"/>
    <mergeCell ref="S1495:T1495"/>
    <mergeCell ref="U1495:V1495"/>
    <mergeCell ref="W1495:X1495"/>
    <mergeCell ref="Y1495:Z1495"/>
    <mergeCell ref="AA1495:AB1495"/>
    <mergeCell ref="AC1495:AD1495"/>
    <mergeCell ref="D1495:H1495"/>
    <mergeCell ref="I1495:J1495"/>
    <mergeCell ref="K1495:L1495"/>
    <mergeCell ref="M1495:N1495"/>
    <mergeCell ref="O1495:P1495"/>
    <mergeCell ref="Q1495:R1495"/>
    <mergeCell ref="S1494:T1494"/>
    <mergeCell ref="U1494:V1494"/>
    <mergeCell ref="W1494:X1494"/>
    <mergeCell ref="Y1494:Z1494"/>
    <mergeCell ref="AA1494:AB1494"/>
    <mergeCell ref="AC1494:AD1494"/>
    <mergeCell ref="D1494:H1494"/>
    <mergeCell ref="I1494:J1494"/>
    <mergeCell ref="K1494:L1494"/>
    <mergeCell ref="M1494:N1494"/>
    <mergeCell ref="O1494:P1494"/>
    <mergeCell ref="Q1494:R1494"/>
    <mergeCell ref="S1497:T1497"/>
    <mergeCell ref="U1497:V1497"/>
    <mergeCell ref="W1497:X1497"/>
    <mergeCell ref="Y1497:Z1497"/>
    <mergeCell ref="AA1497:AB1497"/>
    <mergeCell ref="AC1497:AD1497"/>
    <mergeCell ref="D1497:H1497"/>
    <mergeCell ref="I1497:J1497"/>
    <mergeCell ref="K1497:L1497"/>
    <mergeCell ref="M1497:N1497"/>
    <mergeCell ref="O1497:P1497"/>
    <mergeCell ref="Q1497:R1497"/>
    <mergeCell ref="S1496:T1496"/>
    <mergeCell ref="U1496:V1496"/>
    <mergeCell ref="W1496:X1496"/>
    <mergeCell ref="Y1496:Z1496"/>
    <mergeCell ref="AA1496:AB1496"/>
    <mergeCell ref="AC1496:AD1496"/>
    <mergeCell ref="D1496:H1496"/>
    <mergeCell ref="I1496:J1496"/>
    <mergeCell ref="K1496:L1496"/>
    <mergeCell ref="M1496:N1496"/>
    <mergeCell ref="O1496:P1496"/>
    <mergeCell ref="Q1496:R1496"/>
    <mergeCell ref="C1531:AD1531"/>
    <mergeCell ref="C1532:AD1532"/>
    <mergeCell ref="Y1536:AA1536"/>
    <mergeCell ref="AC1500:AD1500"/>
    <mergeCell ref="D1500:H1500"/>
    <mergeCell ref="I1500:J1500"/>
    <mergeCell ref="K1500:L1500"/>
    <mergeCell ref="M1500:N1500"/>
    <mergeCell ref="O1500:P1500"/>
    <mergeCell ref="Q1500:R1500"/>
    <mergeCell ref="S1499:T1499"/>
    <mergeCell ref="U1499:V1499"/>
    <mergeCell ref="W1499:X1499"/>
    <mergeCell ref="Y1499:Z1499"/>
    <mergeCell ref="AA1499:AB1499"/>
    <mergeCell ref="AC1499:AD1499"/>
    <mergeCell ref="D1499:H1499"/>
    <mergeCell ref="I1499:J1499"/>
    <mergeCell ref="K1499:L1499"/>
    <mergeCell ref="M1499:N1499"/>
    <mergeCell ref="O1499:P1499"/>
    <mergeCell ref="Q1499:R1499"/>
    <mergeCell ref="S1500:T1500"/>
    <mergeCell ref="U1500:V1500"/>
    <mergeCell ref="Y1500:Z1500"/>
    <mergeCell ref="AA1500:AB1500"/>
    <mergeCell ref="AB1536:AD1536"/>
    <mergeCell ref="Y1519:Z1519"/>
    <mergeCell ref="AA1519:AB1519"/>
    <mergeCell ref="AC1519:AD1519"/>
    <mergeCell ref="C1517:D1518"/>
    <mergeCell ref="I1517:L1517"/>
    <mergeCell ref="C1267:AD1267"/>
    <mergeCell ref="C1268:AD1268"/>
    <mergeCell ref="C1269:AD1269"/>
    <mergeCell ref="C1271:J1273"/>
    <mergeCell ref="D1152:F1152"/>
    <mergeCell ref="D1139:F1139"/>
    <mergeCell ref="D1140:F1140"/>
    <mergeCell ref="D1141:F1141"/>
    <mergeCell ref="D1142:F1142"/>
    <mergeCell ref="D1143:F1143"/>
    <mergeCell ref="C639:AD639"/>
    <mergeCell ref="N610:AD610"/>
    <mergeCell ref="K1271:N1273"/>
    <mergeCell ref="O1271:AD1271"/>
    <mergeCell ref="C1674:AD1674"/>
    <mergeCell ref="C1675:AD1675"/>
    <mergeCell ref="B1606:AD1606"/>
    <mergeCell ref="C1608:AD1608"/>
    <mergeCell ref="W1502:X1502"/>
    <mergeCell ref="Y1502:Z1502"/>
    <mergeCell ref="AA1502:AB1502"/>
    <mergeCell ref="AC1502:AD1502"/>
    <mergeCell ref="C1504:AD1504"/>
    <mergeCell ref="C1505:AD1505"/>
    <mergeCell ref="K1502:L1502"/>
    <mergeCell ref="M1502:N1502"/>
    <mergeCell ref="O1502:P1502"/>
    <mergeCell ref="Q1502:R1502"/>
    <mergeCell ref="S1502:T1502"/>
    <mergeCell ref="U1502:V1502"/>
    <mergeCell ref="S1501:T1501"/>
    <mergeCell ref="U1501:V1501"/>
    <mergeCell ref="D1275:J1275"/>
    <mergeCell ref="K1275:N1275"/>
    <mergeCell ref="O1275:R1275"/>
    <mergeCell ref="S1275:V1275"/>
    <mergeCell ref="W1275:Z1275"/>
    <mergeCell ref="AA1275:AD1275"/>
    <mergeCell ref="W1273:Z1273"/>
    <mergeCell ref="AA1273:AD1273"/>
    <mergeCell ref="D1274:J1274"/>
    <mergeCell ref="K1274:N1274"/>
    <mergeCell ref="O1274:R1274"/>
    <mergeCell ref="S1274:V1274"/>
    <mergeCell ref="W1274:Z1274"/>
    <mergeCell ref="AA1274:AD1274"/>
    <mergeCell ref="C599:AD599"/>
    <mergeCell ref="C600:AD600"/>
    <mergeCell ref="C601:AD601"/>
    <mergeCell ref="C602:AD602"/>
    <mergeCell ref="C607:AD607"/>
    <mergeCell ref="C606:AD606"/>
    <mergeCell ref="I662:K662"/>
    <mergeCell ref="L662:O662"/>
    <mergeCell ref="P662:R662"/>
    <mergeCell ref="S662:U662"/>
    <mergeCell ref="V662:X662"/>
    <mergeCell ref="Y662:AA662"/>
    <mergeCell ref="AB662:AD662"/>
    <mergeCell ref="C645:AD645"/>
    <mergeCell ref="D688:X688"/>
    <mergeCell ref="Y688:AD688"/>
    <mergeCell ref="D689:X689"/>
    <mergeCell ref="Y689:AD689"/>
    <mergeCell ref="G585:J587"/>
    <mergeCell ref="C585:F587"/>
    <mergeCell ref="K585:AD585"/>
    <mergeCell ref="K586:L587"/>
    <mergeCell ref="M586:N587"/>
    <mergeCell ref="O586:P587"/>
    <mergeCell ref="Q586:R586"/>
    <mergeCell ref="S586:T586"/>
    <mergeCell ref="U586:V586"/>
    <mergeCell ref="W586:X586"/>
    <mergeCell ref="Y586:Z586"/>
    <mergeCell ref="AA586:AB586"/>
    <mergeCell ref="AC586:AD586"/>
    <mergeCell ref="G588:J588"/>
    <mergeCell ref="C588:F588"/>
    <mergeCell ref="K588:L588"/>
    <mergeCell ref="M588:N588"/>
    <mergeCell ref="O588:P588"/>
    <mergeCell ref="B563:AD563"/>
    <mergeCell ref="C564:AD564"/>
    <mergeCell ref="C582:AD582"/>
    <mergeCell ref="C583:AD583"/>
    <mergeCell ref="B566:AD566"/>
    <mergeCell ref="C567:AD567"/>
    <mergeCell ref="M177:N177"/>
    <mergeCell ref="O177:P177"/>
    <mergeCell ref="AC170:AD170"/>
    <mergeCell ref="AA170:AB170"/>
    <mergeCell ref="Y170:Z170"/>
    <mergeCell ref="W170:X170"/>
    <mergeCell ref="U170:V170"/>
    <mergeCell ref="S170:T170"/>
    <mergeCell ref="Q170:R170"/>
    <mergeCell ref="O170:P171"/>
    <mergeCell ref="M170:N171"/>
    <mergeCell ref="K170:L171"/>
    <mergeCell ref="C169:J171"/>
    <mergeCell ref="K169:AD169"/>
    <mergeCell ref="D172:J172"/>
    <mergeCell ref="D173:J173"/>
    <mergeCell ref="B187:AD187"/>
    <mergeCell ref="K190:AD190"/>
    <mergeCell ref="K191:L192"/>
    <mergeCell ref="M191:N192"/>
    <mergeCell ref="O191:P192"/>
    <mergeCell ref="Q191:R191"/>
    <mergeCell ref="S191:T191"/>
    <mergeCell ref="U191:V191"/>
    <mergeCell ref="W191:X191"/>
    <mergeCell ref="Y191:Z191"/>
    <mergeCell ref="C190:J192"/>
    <mergeCell ref="D193:J193"/>
    <mergeCell ref="D194:J194"/>
    <mergeCell ref="D195:J195"/>
    <mergeCell ref="D196:J196"/>
    <mergeCell ref="D197:J197"/>
    <mergeCell ref="C188:AD188"/>
    <mergeCell ref="M193:N193"/>
    <mergeCell ref="O193:P193"/>
    <mergeCell ref="D176:J176"/>
    <mergeCell ref="K198:L198"/>
    <mergeCell ref="M198:N198"/>
    <mergeCell ref="O198:P198"/>
    <mergeCell ref="C200:AD200"/>
    <mergeCell ref="C201:AD201"/>
    <mergeCell ref="C212:J214"/>
    <mergeCell ref="K212:AD212"/>
    <mergeCell ref="K213:L214"/>
    <mergeCell ref="M213:N214"/>
    <mergeCell ref="O213:P214"/>
    <mergeCell ref="Q213:R213"/>
    <mergeCell ref="S213:T213"/>
    <mergeCell ref="U213:V213"/>
    <mergeCell ref="W213:X213"/>
    <mergeCell ref="Y213:Z213"/>
    <mergeCell ref="AA213:AB213"/>
    <mergeCell ref="AC213:AD213"/>
    <mergeCell ref="B208:AD208"/>
    <mergeCell ref="C209:AD209"/>
    <mergeCell ref="C210:AD210"/>
    <mergeCell ref="K195:L195"/>
    <mergeCell ref="M195:N195"/>
    <mergeCell ref="D215:J215"/>
    <mergeCell ref="D216:J216"/>
    <mergeCell ref="D217:J217"/>
    <mergeCell ref="D218:J218"/>
    <mergeCell ref="D219:J219"/>
    <mergeCell ref="D220:J220"/>
    <mergeCell ref="D221:J221"/>
    <mergeCell ref="D222:J222"/>
    <mergeCell ref="D223:J223"/>
    <mergeCell ref="K215:L215"/>
    <mergeCell ref="M215:N215"/>
    <mergeCell ref="O215:P215"/>
    <mergeCell ref="K216:L216"/>
    <mergeCell ref="M216:N216"/>
    <mergeCell ref="O216:P216"/>
    <mergeCell ref="K217:L217"/>
    <mergeCell ref="M217:N217"/>
    <mergeCell ref="O217:P217"/>
    <mergeCell ref="K218:L218"/>
    <mergeCell ref="M218:N218"/>
    <mergeCell ref="O218:P218"/>
    <mergeCell ref="K219:L219"/>
    <mergeCell ref="M219:N219"/>
    <mergeCell ref="O219:P219"/>
    <mergeCell ref="K220:L220"/>
    <mergeCell ref="M220:N220"/>
    <mergeCell ref="O220:P220"/>
    <mergeCell ref="K221:L221"/>
    <mergeCell ref="M221:N221"/>
    <mergeCell ref="O221:P221"/>
    <mergeCell ref="K222:L222"/>
    <mergeCell ref="M222:N222"/>
    <mergeCell ref="O222:P222"/>
    <mergeCell ref="K223:L223"/>
    <mergeCell ref="M223:N223"/>
    <mergeCell ref="O223:P223"/>
    <mergeCell ref="K224:L224"/>
    <mergeCell ref="M224:N224"/>
    <mergeCell ref="O224:P224"/>
    <mergeCell ref="C238:J240"/>
    <mergeCell ref="K238:AD238"/>
    <mergeCell ref="K239:L240"/>
    <mergeCell ref="M239:N240"/>
    <mergeCell ref="O239:P240"/>
    <mergeCell ref="Q239:R239"/>
    <mergeCell ref="S239:T239"/>
    <mergeCell ref="U239:V239"/>
    <mergeCell ref="W239:X239"/>
    <mergeCell ref="Y239:Z239"/>
    <mergeCell ref="AA239:AB239"/>
    <mergeCell ref="AC239:AD239"/>
    <mergeCell ref="C226:AD226"/>
    <mergeCell ref="C227:AD227"/>
    <mergeCell ref="B234:AD234"/>
    <mergeCell ref="C235:AD235"/>
    <mergeCell ref="C236:AD236"/>
    <mergeCell ref="M241:N241"/>
    <mergeCell ref="O241:P241"/>
    <mergeCell ref="K242:L242"/>
    <mergeCell ref="M242:N242"/>
    <mergeCell ref="O242:P242"/>
    <mergeCell ref="K243:L243"/>
    <mergeCell ref="M243:N243"/>
    <mergeCell ref="O243:P243"/>
    <mergeCell ref="K244:L244"/>
    <mergeCell ref="M244:N244"/>
    <mergeCell ref="O244:P244"/>
    <mergeCell ref="K245:L245"/>
    <mergeCell ref="M245:N245"/>
    <mergeCell ref="O245:P245"/>
    <mergeCell ref="K246:L246"/>
    <mergeCell ref="M246:N246"/>
    <mergeCell ref="O246:P246"/>
    <mergeCell ref="D241:J241"/>
    <mergeCell ref="D242:J242"/>
    <mergeCell ref="D243:J243"/>
    <mergeCell ref="D244:J244"/>
    <mergeCell ref="D245:J245"/>
    <mergeCell ref="D246:J246"/>
    <mergeCell ref="D247:J247"/>
    <mergeCell ref="D248:J248"/>
    <mergeCell ref="D249:J249"/>
    <mergeCell ref="D250:J250"/>
    <mergeCell ref="D251:J251"/>
    <mergeCell ref="D252:J252"/>
    <mergeCell ref="D253:J253"/>
    <mergeCell ref="D254:J254"/>
    <mergeCell ref="D255:J255"/>
    <mergeCell ref="D256:J256"/>
    <mergeCell ref="K257:L257"/>
    <mergeCell ref="K241:L241"/>
    <mergeCell ref="K247:L247"/>
    <mergeCell ref="K251:L251"/>
    <mergeCell ref="K252:L252"/>
    <mergeCell ref="K248:L248"/>
    <mergeCell ref="K249:L249"/>
    <mergeCell ref="S297:T297"/>
    <mergeCell ref="U297:V297"/>
    <mergeCell ref="W297:X297"/>
    <mergeCell ref="Y297:Z297"/>
    <mergeCell ref="AA297:AB297"/>
    <mergeCell ref="AC297:AD297"/>
    <mergeCell ref="K299:L299"/>
    <mergeCell ref="M299:N299"/>
    <mergeCell ref="O299:P299"/>
    <mergeCell ref="K300:L300"/>
    <mergeCell ref="M300:N300"/>
    <mergeCell ref="O300:P300"/>
    <mergeCell ref="K301:L301"/>
    <mergeCell ref="M301:N301"/>
    <mergeCell ref="O301:P301"/>
    <mergeCell ref="C271:J273"/>
    <mergeCell ref="D275:J275"/>
    <mergeCell ref="D276:J276"/>
    <mergeCell ref="D277:J277"/>
    <mergeCell ref="D278:J278"/>
    <mergeCell ref="D279:J279"/>
    <mergeCell ref="D280:J280"/>
    <mergeCell ref="D281:J281"/>
    <mergeCell ref="K282:L282"/>
    <mergeCell ref="M282:N282"/>
    <mergeCell ref="O282:P282"/>
    <mergeCell ref="B292:AD292"/>
    <mergeCell ref="K296:AD296"/>
    <mergeCell ref="K297:L298"/>
    <mergeCell ref="M297:N298"/>
    <mergeCell ref="K276:L276"/>
    <mergeCell ref="M276:N276"/>
    <mergeCell ref="O277:P277"/>
    <mergeCell ref="K278:L278"/>
    <mergeCell ref="M278:N278"/>
    <mergeCell ref="O278:P278"/>
    <mergeCell ref="K279:L279"/>
    <mergeCell ref="M279:N279"/>
    <mergeCell ref="Q297:R297"/>
    <mergeCell ref="M281:N281"/>
    <mergeCell ref="O281:P281"/>
    <mergeCell ref="B288:AD288"/>
    <mergeCell ref="B289:AD289"/>
    <mergeCell ref="K281:L281"/>
    <mergeCell ref="K271:AD271"/>
    <mergeCell ref="K272:L273"/>
    <mergeCell ref="M272:N273"/>
    <mergeCell ref="M321:N321"/>
    <mergeCell ref="O321:P321"/>
    <mergeCell ref="C296:J298"/>
    <mergeCell ref="O307:P307"/>
    <mergeCell ref="D299:J299"/>
    <mergeCell ref="D300:J300"/>
    <mergeCell ref="D301:J301"/>
    <mergeCell ref="D302:J302"/>
    <mergeCell ref="D303:J303"/>
    <mergeCell ref="D304:J304"/>
    <mergeCell ref="D305:J305"/>
    <mergeCell ref="D306:J306"/>
    <mergeCell ref="D307:J307"/>
    <mergeCell ref="O297:P298"/>
    <mergeCell ref="K308:L308"/>
    <mergeCell ref="M308:N308"/>
    <mergeCell ref="O308:P308"/>
    <mergeCell ref="K322:L322"/>
    <mergeCell ref="M322:N322"/>
    <mergeCell ref="O322:P322"/>
    <mergeCell ref="K323:L323"/>
    <mergeCell ref="M323:N323"/>
    <mergeCell ref="O323:P323"/>
    <mergeCell ref="D308:J308"/>
    <mergeCell ref="D309:J309"/>
    <mergeCell ref="D310:J310"/>
    <mergeCell ref="K302:L302"/>
    <mergeCell ref="M302:N302"/>
    <mergeCell ref="O302:P302"/>
    <mergeCell ref="K303:L303"/>
    <mergeCell ref="M303:N303"/>
    <mergeCell ref="O303:P303"/>
    <mergeCell ref="K304:L304"/>
    <mergeCell ref="M304:N304"/>
    <mergeCell ref="O304:P304"/>
    <mergeCell ref="K305:L305"/>
    <mergeCell ref="M305:N305"/>
    <mergeCell ref="O305:P305"/>
    <mergeCell ref="K306:L306"/>
    <mergeCell ref="M306:N306"/>
    <mergeCell ref="O306:P306"/>
    <mergeCell ref="K309:L309"/>
    <mergeCell ref="D312:J312"/>
    <mergeCell ref="D313:J313"/>
    <mergeCell ref="D314:J314"/>
    <mergeCell ref="D315:J315"/>
    <mergeCell ref="D316:J316"/>
    <mergeCell ref="K307:L307"/>
    <mergeCell ref="M307:N307"/>
    <mergeCell ref="M309:N309"/>
    <mergeCell ref="O309:P309"/>
    <mergeCell ref="K310:L310"/>
    <mergeCell ref="M310:N310"/>
    <mergeCell ref="O310:P310"/>
    <mergeCell ref="K311:L311"/>
    <mergeCell ref="M311:N311"/>
    <mergeCell ref="O311:P311"/>
    <mergeCell ref="K312:L312"/>
    <mergeCell ref="M312:N312"/>
    <mergeCell ref="O312:P312"/>
    <mergeCell ref="K313:L313"/>
    <mergeCell ref="M313:N313"/>
    <mergeCell ref="O313:P313"/>
    <mergeCell ref="D317:J317"/>
    <mergeCell ref="D318:J318"/>
    <mergeCell ref="D319:J319"/>
    <mergeCell ref="D320:J320"/>
    <mergeCell ref="D321:J321"/>
    <mergeCell ref="D323:J323"/>
    <mergeCell ref="D322:J322"/>
    <mergeCell ref="K325:L325"/>
    <mergeCell ref="M325:N325"/>
    <mergeCell ref="O325:P325"/>
    <mergeCell ref="B335:AD335"/>
    <mergeCell ref="K314:L314"/>
    <mergeCell ref="M314:N314"/>
    <mergeCell ref="O314:P314"/>
    <mergeCell ref="K315:L315"/>
    <mergeCell ref="M315:N315"/>
    <mergeCell ref="O315:P315"/>
    <mergeCell ref="K316:L316"/>
    <mergeCell ref="M316:N316"/>
    <mergeCell ref="O316:P316"/>
    <mergeCell ref="K317:L317"/>
    <mergeCell ref="M317:N317"/>
    <mergeCell ref="O317:P317"/>
    <mergeCell ref="K318:L318"/>
    <mergeCell ref="M318:N318"/>
    <mergeCell ref="O318:P318"/>
    <mergeCell ref="K319:L319"/>
    <mergeCell ref="M319:N319"/>
    <mergeCell ref="O319:P319"/>
    <mergeCell ref="C328:AD328"/>
    <mergeCell ref="C327:AD327"/>
    <mergeCell ref="K320:L320"/>
    <mergeCell ref="M320:N320"/>
    <mergeCell ref="O320:P320"/>
    <mergeCell ref="K321:L321"/>
    <mergeCell ref="Y340:Z340"/>
    <mergeCell ref="AA340:AB340"/>
    <mergeCell ref="AC340:AD340"/>
    <mergeCell ref="C339:J341"/>
    <mergeCell ref="K342:L342"/>
    <mergeCell ref="M342:N342"/>
    <mergeCell ref="O342:P342"/>
    <mergeCell ref="K343:L343"/>
    <mergeCell ref="M343:N343"/>
    <mergeCell ref="O343:P343"/>
    <mergeCell ref="K347:L347"/>
    <mergeCell ref="M347:N347"/>
    <mergeCell ref="O347:P347"/>
    <mergeCell ref="B330:AD330"/>
    <mergeCell ref="B331:AD331"/>
    <mergeCell ref="B333:AD333"/>
    <mergeCell ref="B332:AD332"/>
    <mergeCell ref="D350:J350"/>
    <mergeCell ref="K344:L344"/>
    <mergeCell ref="K352:L352"/>
    <mergeCell ref="M352:N352"/>
    <mergeCell ref="O352:P352"/>
    <mergeCell ref="M344:N344"/>
    <mergeCell ref="O344:P344"/>
    <mergeCell ref="K345:L345"/>
    <mergeCell ref="M345:N345"/>
    <mergeCell ref="O345:P345"/>
    <mergeCell ref="K346:L346"/>
    <mergeCell ref="M346:N346"/>
    <mergeCell ref="O346:P346"/>
    <mergeCell ref="D342:J342"/>
    <mergeCell ref="D343:J343"/>
    <mergeCell ref="D344:J344"/>
    <mergeCell ref="D345:J345"/>
    <mergeCell ref="D346:J346"/>
    <mergeCell ref="D347:J347"/>
    <mergeCell ref="D348:J348"/>
    <mergeCell ref="D349:J349"/>
    <mergeCell ref="K353:L353"/>
    <mergeCell ref="M353:N353"/>
    <mergeCell ref="O353:P353"/>
    <mergeCell ref="D376:J376"/>
    <mergeCell ref="K376:L376"/>
    <mergeCell ref="M376:N376"/>
    <mergeCell ref="O376:P376"/>
    <mergeCell ref="D377:J377"/>
    <mergeCell ref="K377:L377"/>
    <mergeCell ref="M377:N377"/>
    <mergeCell ref="O377:P377"/>
    <mergeCell ref="D378:J378"/>
    <mergeCell ref="K378:L378"/>
    <mergeCell ref="D352:J352"/>
    <mergeCell ref="B363:AD363"/>
    <mergeCell ref="C367:J369"/>
    <mergeCell ref="K367:AD367"/>
    <mergeCell ref="K368:L369"/>
    <mergeCell ref="M368:N369"/>
    <mergeCell ref="O368:P369"/>
    <mergeCell ref="Q368:R368"/>
    <mergeCell ref="S368:T368"/>
    <mergeCell ref="U368:V368"/>
    <mergeCell ref="W368:X368"/>
    <mergeCell ref="Y368:Z368"/>
    <mergeCell ref="AA368:AB368"/>
    <mergeCell ref="AC368:AD368"/>
    <mergeCell ref="K370:L370"/>
    <mergeCell ref="M370:N370"/>
    <mergeCell ref="O370:P370"/>
    <mergeCell ref="D370:J370"/>
    <mergeCell ref="C355:AD355"/>
    <mergeCell ref="C356:AD356"/>
    <mergeCell ref="D371:J371"/>
    <mergeCell ref="K371:L371"/>
    <mergeCell ref="M371:N371"/>
    <mergeCell ref="O371:P371"/>
    <mergeCell ref="D372:J372"/>
    <mergeCell ref="K372:L372"/>
    <mergeCell ref="M372:N372"/>
    <mergeCell ref="O372:P372"/>
    <mergeCell ref="D373:J373"/>
    <mergeCell ref="K373:L373"/>
    <mergeCell ref="M373:N373"/>
    <mergeCell ref="O373:P373"/>
    <mergeCell ref="D374:J374"/>
    <mergeCell ref="K374:L374"/>
    <mergeCell ref="M374:N374"/>
    <mergeCell ref="O374:P374"/>
    <mergeCell ref="C364:AD364"/>
    <mergeCell ref="C365:AD365"/>
    <mergeCell ref="B358:AD358"/>
    <mergeCell ref="B359:AD359"/>
    <mergeCell ref="B360:AD360"/>
    <mergeCell ref="B361:AD361"/>
    <mergeCell ref="D375:J375"/>
    <mergeCell ref="K375:L375"/>
    <mergeCell ref="M375:N375"/>
    <mergeCell ref="O375:P375"/>
    <mergeCell ref="M378:N378"/>
    <mergeCell ref="O378:P378"/>
    <mergeCell ref="D379:J379"/>
    <mergeCell ref="K379:L379"/>
    <mergeCell ref="M379:N379"/>
    <mergeCell ref="O379:P379"/>
    <mergeCell ref="D380:J380"/>
    <mergeCell ref="K380:L380"/>
    <mergeCell ref="M380:N380"/>
    <mergeCell ref="O380:P380"/>
    <mergeCell ref="D381:J381"/>
    <mergeCell ref="K381:L381"/>
    <mergeCell ref="M381:N381"/>
    <mergeCell ref="O381:P381"/>
    <mergeCell ref="D382:J382"/>
    <mergeCell ref="K382:L382"/>
    <mergeCell ref="M382:N382"/>
    <mergeCell ref="O382:P382"/>
    <mergeCell ref="D383:J383"/>
    <mergeCell ref="K383:L383"/>
    <mergeCell ref="M383:N383"/>
    <mergeCell ref="O383:P383"/>
    <mergeCell ref="D384:J384"/>
    <mergeCell ref="K384:L384"/>
    <mergeCell ref="M384:N384"/>
    <mergeCell ref="O384:P384"/>
    <mergeCell ref="D385:J385"/>
    <mergeCell ref="K385:L385"/>
    <mergeCell ref="M385:N385"/>
    <mergeCell ref="O385:P385"/>
    <mergeCell ref="D386:J386"/>
    <mergeCell ref="K386:L386"/>
    <mergeCell ref="M386:N386"/>
    <mergeCell ref="O386:P386"/>
    <mergeCell ref="D387:J387"/>
    <mergeCell ref="K387:L387"/>
    <mergeCell ref="M387:N387"/>
    <mergeCell ref="O387:P387"/>
    <mergeCell ref="D388:J388"/>
    <mergeCell ref="K388:L388"/>
    <mergeCell ref="M388:N388"/>
    <mergeCell ref="O388:P388"/>
    <mergeCell ref="D389:J389"/>
    <mergeCell ref="K389:L389"/>
    <mergeCell ref="M389:N389"/>
    <mergeCell ref="O389:P389"/>
    <mergeCell ref="D390:J390"/>
    <mergeCell ref="K390:L390"/>
    <mergeCell ref="M390:N390"/>
    <mergeCell ref="O390:P390"/>
    <mergeCell ref="D391:J391"/>
    <mergeCell ref="K391:L391"/>
    <mergeCell ref="M391:N391"/>
    <mergeCell ref="O391:P391"/>
    <mergeCell ref="D392:J392"/>
    <mergeCell ref="K392:L392"/>
    <mergeCell ref="M392:N392"/>
    <mergeCell ref="O392:P392"/>
    <mergeCell ref="D393:J393"/>
    <mergeCell ref="K393:L393"/>
    <mergeCell ref="M393:N393"/>
    <mergeCell ref="O393:P393"/>
    <mergeCell ref="D394:J394"/>
    <mergeCell ref="K394:L394"/>
    <mergeCell ref="M394:N394"/>
    <mergeCell ref="O394:P394"/>
    <mergeCell ref="D395:J395"/>
    <mergeCell ref="K395:L395"/>
    <mergeCell ref="M395:N395"/>
    <mergeCell ref="O395:P395"/>
    <mergeCell ref="D396:J396"/>
    <mergeCell ref="K396:L396"/>
    <mergeCell ref="M396:N396"/>
    <mergeCell ref="O396:P396"/>
    <mergeCell ref="D397:J397"/>
    <mergeCell ref="K397:L397"/>
    <mergeCell ref="M397:N397"/>
    <mergeCell ref="O397:P397"/>
    <mergeCell ref="D398:J398"/>
    <mergeCell ref="K398:L398"/>
    <mergeCell ref="M398:N398"/>
    <mergeCell ref="O398:P398"/>
    <mergeCell ref="D399:J399"/>
    <mergeCell ref="K399:L399"/>
    <mergeCell ref="M399:N399"/>
    <mergeCell ref="O399:P399"/>
    <mergeCell ref="D400:J400"/>
    <mergeCell ref="K400:L400"/>
    <mergeCell ref="M400:N400"/>
    <mergeCell ref="O400:P400"/>
    <mergeCell ref="D401:J401"/>
    <mergeCell ref="K401:L401"/>
    <mergeCell ref="M401:N401"/>
    <mergeCell ref="O401:P401"/>
    <mergeCell ref="M410:N410"/>
    <mergeCell ref="O410:P410"/>
    <mergeCell ref="D411:J411"/>
    <mergeCell ref="K411:L411"/>
    <mergeCell ref="M411:N411"/>
    <mergeCell ref="O411:P411"/>
    <mergeCell ref="D402:J402"/>
    <mergeCell ref="K402:L402"/>
    <mergeCell ref="M402:N402"/>
    <mergeCell ref="O402:P402"/>
    <mergeCell ref="D403:J403"/>
    <mergeCell ref="K403:L403"/>
    <mergeCell ref="M403:N403"/>
    <mergeCell ref="O403:P403"/>
    <mergeCell ref="D404:J404"/>
    <mergeCell ref="K404:L404"/>
    <mergeCell ref="M404:N404"/>
    <mergeCell ref="O404:P404"/>
    <mergeCell ref="D405:J405"/>
    <mergeCell ref="K405:L405"/>
    <mergeCell ref="M405:N405"/>
    <mergeCell ref="O405:P405"/>
    <mergeCell ref="D406:J406"/>
    <mergeCell ref="K406:L406"/>
    <mergeCell ref="M406:N406"/>
    <mergeCell ref="O406:P406"/>
    <mergeCell ref="D423:J423"/>
    <mergeCell ref="K423:L423"/>
    <mergeCell ref="M423:N423"/>
    <mergeCell ref="O423:P423"/>
    <mergeCell ref="D417:J417"/>
    <mergeCell ref="K417:L417"/>
    <mergeCell ref="M417:N417"/>
    <mergeCell ref="O417:P417"/>
    <mergeCell ref="D418:J418"/>
    <mergeCell ref="K418:L418"/>
    <mergeCell ref="M418:N418"/>
    <mergeCell ref="O418:P418"/>
    <mergeCell ref="D419:J419"/>
    <mergeCell ref="K419:L419"/>
    <mergeCell ref="M419:N419"/>
    <mergeCell ref="O419:P419"/>
    <mergeCell ref="D420:J420"/>
    <mergeCell ref="M148:R148"/>
    <mergeCell ref="D119:AD119"/>
    <mergeCell ref="D121:AD121"/>
    <mergeCell ref="M413:N413"/>
    <mergeCell ref="O413:P413"/>
    <mergeCell ref="D414:J414"/>
    <mergeCell ref="K414:L414"/>
    <mergeCell ref="K420:L420"/>
    <mergeCell ref="M420:N420"/>
    <mergeCell ref="O420:P420"/>
    <mergeCell ref="D421:J421"/>
    <mergeCell ref="K421:L421"/>
    <mergeCell ref="M421:N421"/>
    <mergeCell ref="O421:P421"/>
    <mergeCell ref="D422:J422"/>
    <mergeCell ref="K422:L422"/>
    <mergeCell ref="M422:N422"/>
    <mergeCell ref="O422:P422"/>
    <mergeCell ref="D407:J407"/>
    <mergeCell ref="K407:L407"/>
    <mergeCell ref="M407:N407"/>
    <mergeCell ref="O407:P407"/>
    <mergeCell ref="D408:J408"/>
    <mergeCell ref="K408:L408"/>
    <mergeCell ref="M408:N408"/>
    <mergeCell ref="O408:P408"/>
    <mergeCell ref="D409:J409"/>
    <mergeCell ref="K409:L409"/>
    <mergeCell ref="M409:N409"/>
    <mergeCell ref="O409:P409"/>
    <mergeCell ref="D410:J410"/>
    <mergeCell ref="K410:L410"/>
    <mergeCell ref="D93:AD93"/>
    <mergeCell ref="D94:AD94"/>
    <mergeCell ref="D95:AD95"/>
    <mergeCell ref="D98:AD98"/>
    <mergeCell ref="D412:J412"/>
    <mergeCell ref="K412:L412"/>
    <mergeCell ref="M412:N412"/>
    <mergeCell ref="O412:P412"/>
    <mergeCell ref="C432:AD432"/>
    <mergeCell ref="C433:AD433"/>
    <mergeCell ref="D427:J427"/>
    <mergeCell ref="K427:L427"/>
    <mergeCell ref="M427:N427"/>
    <mergeCell ref="O427:P427"/>
    <mergeCell ref="M414:N414"/>
    <mergeCell ref="O414:P414"/>
    <mergeCell ref="D415:J415"/>
    <mergeCell ref="K415:L415"/>
    <mergeCell ref="M415:N415"/>
    <mergeCell ref="O415:P415"/>
    <mergeCell ref="D416:J416"/>
    <mergeCell ref="K416:L416"/>
    <mergeCell ref="M416:N416"/>
    <mergeCell ref="O416:P416"/>
    <mergeCell ref="D413:J413"/>
    <mergeCell ref="K413:L413"/>
    <mergeCell ref="D150:L150"/>
    <mergeCell ref="D151:L151"/>
    <mergeCell ref="D152:L152"/>
    <mergeCell ref="D153:L153"/>
    <mergeCell ref="D154:L154"/>
    <mergeCell ref="D155:L155"/>
    <mergeCell ref="M147:AD147"/>
    <mergeCell ref="C147:L148"/>
    <mergeCell ref="D149:L149"/>
    <mergeCell ref="C269:AD269"/>
    <mergeCell ref="C293:AD293"/>
    <mergeCell ref="C336:AD336"/>
    <mergeCell ref="C561:AD561"/>
    <mergeCell ref="C562:AD562"/>
    <mergeCell ref="S148:X148"/>
    <mergeCell ref="Y148:AD148"/>
    <mergeCell ref="M149:R149"/>
    <mergeCell ref="D77:AD77"/>
    <mergeCell ref="D78:AD78"/>
    <mergeCell ref="D99:AD99"/>
    <mergeCell ref="D100:AD100"/>
    <mergeCell ref="D101:AD101"/>
    <mergeCell ref="D102:AD102"/>
    <mergeCell ref="D103:AD103"/>
    <mergeCell ref="D104:AD104"/>
    <mergeCell ref="D105:AD105"/>
    <mergeCell ref="D106:AD106"/>
    <mergeCell ref="D107:AD107"/>
    <mergeCell ref="D113:AD113"/>
    <mergeCell ref="D114:AD114"/>
    <mergeCell ref="D115:AD115"/>
    <mergeCell ref="D116:AD116"/>
    <mergeCell ref="D117:AD117"/>
    <mergeCell ref="D118:AD118"/>
    <mergeCell ref="D89:AD89"/>
    <mergeCell ref="D90:AD90"/>
    <mergeCell ref="D91:AD91"/>
    <mergeCell ref="D92:AD92"/>
    <mergeCell ref="D679:X679"/>
    <mergeCell ref="Y679:AD679"/>
    <mergeCell ref="B674:AD674"/>
    <mergeCell ref="C676:AD676"/>
    <mergeCell ref="C675:AD675"/>
    <mergeCell ref="D680:X680"/>
    <mergeCell ref="Y680:AD680"/>
    <mergeCell ref="D681:X681"/>
    <mergeCell ref="Y681:AD681"/>
    <mergeCell ref="D682:X682"/>
    <mergeCell ref="Y682:AD682"/>
    <mergeCell ref="D122:AD122"/>
    <mergeCell ref="D123:AD123"/>
    <mergeCell ref="C59:AD59"/>
    <mergeCell ref="C57:AD57"/>
    <mergeCell ref="C58:AD58"/>
    <mergeCell ref="AA61:AD61"/>
    <mergeCell ref="C608:AD608"/>
    <mergeCell ref="C63:AD63"/>
    <mergeCell ref="D64:AD64"/>
    <mergeCell ref="D65:AD65"/>
    <mergeCell ref="D66:AD66"/>
    <mergeCell ref="D67:AD67"/>
    <mergeCell ref="D68:AD68"/>
    <mergeCell ref="D69:AD69"/>
    <mergeCell ref="D70:AD70"/>
    <mergeCell ref="D71:AD71"/>
    <mergeCell ref="D72:AD72"/>
    <mergeCell ref="D73:AD73"/>
    <mergeCell ref="D74:AD74"/>
    <mergeCell ref="D75:AD75"/>
    <mergeCell ref="D76:AD76"/>
    <mergeCell ref="C662:E662"/>
    <mergeCell ref="F662:H662"/>
    <mergeCell ref="D696:X696"/>
    <mergeCell ref="Y696:AD696"/>
    <mergeCell ref="D697:X697"/>
    <mergeCell ref="Y697:AD697"/>
    <mergeCell ref="D698:X698"/>
    <mergeCell ref="Y698:AD698"/>
    <mergeCell ref="D699:X699"/>
    <mergeCell ref="Y699:AD699"/>
    <mergeCell ref="D700:X700"/>
    <mergeCell ref="Y700:AD700"/>
    <mergeCell ref="D701:X701"/>
    <mergeCell ref="Y701:AD701"/>
    <mergeCell ref="D702:X702"/>
    <mergeCell ref="Y702:AD702"/>
    <mergeCell ref="D703:X703"/>
    <mergeCell ref="Y703:AD703"/>
    <mergeCell ref="D690:X690"/>
    <mergeCell ref="Y690:AD690"/>
    <mergeCell ref="D691:X691"/>
    <mergeCell ref="Y691:AD691"/>
    <mergeCell ref="D692:X692"/>
    <mergeCell ref="Y692:AD692"/>
    <mergeCell ref="D693:X693"/>
    <mergeCell ref="Y693:AD693"/>
    <mergeCell ref="D694:X694"/>
    <mergeCell ref="Y694:AD694"/>
    <mergeCell ref="D695:X695"/>
    <mergeCell ref="Y695:AD695"/>
    <mergeCell ref="C678:X678"/>
    <mergeCell ref="Y678:AD678"/>
    <mergeCell ref="D704:X704"/>
    <mergeCell ref="Y704:AD704"/>
    <mergeCell ref="D705:X705"/>
    <mergeCell ref="Y705:AD705"/>
    <mergeCell ref="D706:X706"/>
    <mergeCell ref="Y706:AD706"/>
    <mergeCell ref="D707:X707"/>
    <mergeCell ref="Y707:AD707"/>
    <mergeCell ref="D708:X708"/>
    <mergeCell ref="Y708:AD708"/>
    <mergeCell ref="D709:X709"/>
    <mergeCell ref="Y709:AD709"/>
    <mergeCell ref="D710:X710"/>
    <mergeCell ref="Y710:AD710"/>
    <mergeCell ref="D711:X711"/>
    <mergeCell ref="Y711:AD711"/>
    <mergeCell ref="D712:X712"/>
    <mergeCell ref="Y712:AD712"/>
    <mergeCell ref="D713:X713"/>
    <mergeCell ref="Y713:AD713"/>
    <mergeCell ref="D714:X714"/>
    <mergeCell ref="Y714:AD714"/>
    <mergeCell ref="D715:X715"/>
    <mergeCell ref="Y715:AD715"/>
    <mergeCell ref="D716:X716"/>
    <mergeCell ref="Y716:AD716"/>
    <mergeCell ref="D717:X717"/>
    <mergeCell ref="Y717:AD717"/>
    <mergeCell ref="D718:X718"/>
    <mergeCell ref="Y718:AD718"/>
    <mergeCell ref="D719:X719"/>
    <mergeCell ref="Y719:AD719"/>
    <mergeCell ref="D720:X720"/>
    <mergeCell ref="Y720:AD720"/>
    <mergeCell ref="D721:X721"/>
    <mergeCell ref="Y721:AD721"/>
    <mergeCell ref="D722:X722"/>
    <mergeCell ref="Y722:AD722"/>
    <mergeCell ref="D728:X728"/>
    <mergeCell ref="Y728:AD728"/>
    <mergeCell ref="D729:X729"/>
    <mergeCell ref="Y729:AD729"/>
    <mergeCell ref="D730:X730"/>
    <mergeCell ref="Y730:AD730"/>
    <mergeCell ref="D731:X731"/>
    <mergeCell ref="Y731:AD731"/>
    <mergeCell ref="D1095:J1095"/>
    <mergeCell ref="K1095:N1095"/>
    <mergeCell ref="O1095:R1095"/>
    <mergeCell ref="S1095:V1095"/>
    <mergeCell ref="W1095:Z1095"/>
    <mergeCell ref="AA1095:AD1095"/>
    <mergeCell ref="AA1098:AD1098"/>
    <mergeCell ref="D1097:J1097"/>
    <mergeCell ref="D1094:J1094"/>
    <mergeCell ref="K1094:N1094"/>
    <mergeCell ref="O1094:R1094"/>
    <mergeCell ref="S1094:V1094"/>
    <mergeCell ref="W1094:Z1094"/>
    <mergeCell ref="C1060:AD1060"/>
    <mergeCell ref="C1061:AD1061"/>
    <mergeCell ref="C1015:AD1015"/>
    <mergeCell ref="C1016:AD1016"/>
    <mergeCell ref="AA1094:AD1094"/>
    <mergeCell ref="D1093:J1093"/>
    <mergeCell ref="K1093:N1093"/>
    <mergeCell ref="O1093:R1093"/>
    <mergeCell ref="S1093:V1093"/>
    <mergeCell ref="W1093:Z1093"/>
    <mergeCell ref="AA1093:AD1093"/>
    <mergeCell ref="S1120:AD1120"/>
    <mergeCell ref="D733:X733"/>
    <mergeCell ref="Y733:AD733"/>
    <mergeCell ref="D734:X734"/>
    <mergeCell ref="Y734:AD734"/>
    <mergeCell ref="D735:X735"/>
    <mergeCell ref="Y735:AD735"/>
    <mergeCell ref="D736:X736"/>
    <mergeCell ref="Y736:AD736"/>
    <mergeCell ref="D737:X737"/>
    <mergeCell ref="Y737:AD737"/>
    <mergeCell ref="D738:X738"/>
    <mergeCell ref="Y738:AD738"/>
    <mergeCell ref="Y739:AD739"/>
    <mergeCell ref="C741:AD741"/>
    <mergeCell ref="C742:AD742"/>
    <mergeCell ref="O1100:R1100"/>
    <mergeCell ref="S1100:V1100"/>
    <mergeCell ref="W1100:Z1100"/>
    <mergeCell ref="AA1100:AD1100"/>
    <mergeCell ref="C1102:AD1102"/>
    <mergeCell ref="C1103:AD1103"/>
    <mergeCell ref="D1099:J1099"/>
    <mergeCell ref="K1099:N1099"/>
    <mergeCell ref="O1099:R1099"/>
    <mergeCell ref="S1099:V1099"/>
    <mergeCell ref="W1099:Z1099"/>
    <mergeCell ref="AA1099:AD1099"/>
    <mergeCell ref="S1098:V1098"/>
    <mergeCell ref="W1098:Z1098"/>
    <mergeCell ref="D1236:F1236"/>
    <mergeCell ref="C1191:F1192"/>
    <mergeCell ref="S1191:AD1191"/>
    <mergeCell ref="D1153:F1153"/>
    <mergeCell ref="D1154:F1154"/>
    <mergeCell ref="D1155:F1155"/>
    <mergeCell ref="D1156:F1156"/>
    <mergeCell ref="D1157:F1157"/>
    <mergeCell ref="D1158:F1158"/>
    <mergeCell ref="D1159:F1159"/>
    <mergeCell ref="D1160:F1160"/>
    <mergeCell ref="D1161:F1161"/>
    <mergeCell ref="D1162:F1162"/>
    <mergeCell ref="D1163:F1163"/>
    <mergeCell ref="D1164:F1164"/>
    <mergeCell ref="D1165:F1165"/>
    <mergeCell ref="D1166:F1166"/>
    <mergeCell ref="D1167:F1167"/>
    <mergeCell ref="D1168:F1168"/>
    <mergeCell ref="D1169:F1169"/>
    <mergeCell ref="D1207:F1207"/>
    <mergeCell ref="D1208:F1208"/>
    <mergeCell ref="D1209:F1209"/>
    <mergeCell ref="D1230:F1230"/>
    <mergeCell ref="D1196:F1196"/>
    <mergeCell ref="D1197:F1197"/>
    <mergeCell ref="D1198:F1198"/>
    <mergeCell ref="D1199:F1199"/>
    <mergeCell ref="D1200:F1200"/>
    <mergeCell ref="D1201:F1201"/>
    <mergeCell ref="D1202:F1202"/>
    <mergeCell ref="D1203:F1203"/>
    <mergeCell ref="D1237:F1237"/>
    <mergeCell ref="D1238:F1238"/>
    <mergeCell ref="D1239:F1239"/>
    <mergeCell ref="D1240:F1240"/>
    <mergeCell ref="D1241:F1241"/>
    <mergeCell ref="D1242:F1242"/>
    <mergeCell ref="D1243:F1243"/>
    <mergeCell ref="D1210:F1210"/>
    <mergeCell ref="D1211:F1211"/>
    <mergeCell ref="D1212:F1212"/>
    <mergeCell ref="D1213:F1213"/>
    <mergeCell ref="D1214:F1214"/>
    <mergeCell ref="D1215:F1215"/>
    <mergeCell ref="D1216:F1216"/>
    <mergeCell ref="D1217:F1217"/>
    <mergeCell ref="D1218:F1218"/>
    <mergeCell ref="D1219:F1219"/>
    <mergeCell ref="D1220:F1220"/>
    <mergeCell ref="D1221:F1221"/>
    <mergeCell ref="D1222:F1222"/>
    <mergeCell ref="D1223:F1223"/>
    <mergeCell ref="D1224:F1224"/>
    <mergeCell ref="D1225:F1225"/>
    <mergeCell ref="D1226:F1226"/>
    <mergeCell ref="D1231:F1231"/>
    <mergeCell ref="D1232:F1232"/>
    <mergeCell ref="D1233:F1233"/>
    <mergeCell ref="D1234:F1234"/>
    <mergeCell ref="D1235:F1235"/>
    <mergeCell ref="D1227:F1227"/>
    <mergeCell ref="D1228:F1228"/>
    <mergeCell ref="D1229:F1229"/>
    <mergeCell ref="D1537:L1537"/>
    <mergeCell ref="M1537:O1537"/>
    <mergeCell ref="P1537:R1537"/>
    <mergeCell ref="S1537:U1537"/>
    <mergeCell ref="V1537:X1537"/>
    <mergeCell ref="Y1537:AA1537"/>
    <mergeCell ref="AB1537:AD1537"/>
    <mergeCell ref="D1538:L1538"/>
    <mergeCell ref="M1538:O1538"/>
    <mergeCell ref="P1538:R1538"/>
    <mergeCell ref="S1538:U1538"/>
    <mergeCell ref="V1538:X1538"/>
    <mergeCell ref="Y1538:AA1538"/>
    <mergeCell ref="S1535:U1535"/>
    <mergeCell ref="V1535:X1535"/>
    <mergeCell ref="Y1535:AA1535"/>
    <mergeCell ref="AB1535:AD1535"/>
    <mergeCell ref="C1534:L1535"/>
    <mergeCell ref="M1534:U1534"/>
    <mergeCell ref="V1534:AD1534"/>
    <mergeCell ref="M1535:O1535"/>
    <mergeCell ref="P1535:R1535"/>
    <mergeCell ref="D1536:L1536"/>
    <mergeCell ref="M1536:O1536"/>
    <mergeCell ref="P1536:R1536"/>
    <mergeCell ref="S1536:U1536"/>
    <mergeCell ref="V1536:X1536"/>
    <mergeCell ref="AB1538:AD1538"/>
    <mergeCell ref="D1539:L1539"/>
    <mergeCell ref="M1539:O1539"/>
    <mergeCell ref="P1539:R1539"/>
    <mergeCell ref="S1539:U1539"/>
    <mergeCell ref="V1539:X1539"/>
    <mergeCell ref="Y1539:AA1539"/>
    <mergeCell ref="AB1539:AD1539"/>
    <mergeCell ref="D1540:L1540"/>
    <mergeCell ref="M1540:O1540"/>
    <mergeCell ref="P1540:R1540"/>
    <mergeCell ref="S1540:U1540"/>
    <mergeCell ref="V1540:X1540"/>
    <mergeCell ref="Y1540:AA1540"/>
    <mergeCell ref="AB1540:AD1540"/>
    <mergeCell ref="D1541:L1541"/>
    <mergeCell ref="M1541:O1541"/>
    <mergeCell ref="P1541:R1541"/>
    <mergeCell ref="S1541:U1541"/>
    <mergeCell ref="V1541:X1541"/>
    <mergeCell ref="Y1541:AA1541"/>
    <mergeCell ref="AB1541:AD1541"/>
    <mergeCell ref="P1542:R1542"/>
    <mergeCell ref="S1542:U1542"/>
    <mergeCell ref="V1542:X1542"/>
    <mergeCell ref="Y1542:AA1542"/>
    <mergeCell ref="AB1542:AD1542"/>
    <mergeCell ref="D1543:L1543"/>
    <mergeCell ref="M1543:O1543"/>
    <mergeCell ref="P1543:R1543"/>
    <mergeCell ref="S1543:U1543"/>
    <mergeCell ref="V1543:X1543"/>
    <mergeCell ref="Y1543:AA1543"/>
    <mergeCell ref="AB1543:AD1543"/>
    <mergeCell ref="D1544:L1544"/>
    <mergeCell ref="M1544:O1544"/>
    <mergeCell ref="P1544:R1544"/>
    <mergeCell ref="S1544:U1544"/>
    <mergeCell ref="V1544:X1544"/>
    <mergeCell ref="Y1544:AA1544"/>
    <mergeCell ref="AB1544:AD1544"/>
    <mergeCell ref="D1542:L1542"/>
    <mergeCell ref="M1542:O1542"/>
    <mergeCell ref="D1545:L1545"/>
    <mergeCell ref="M1545:O1545"/>
    <mergeCell ref="P1545:R1545"/>
    <mergeCell ref="S1545:U1545"/>
    <mergeCell ref="V1545:X1545"/>
    <mergeCell ref="Y1545:AA1545"/>
    <mergeCell ref="AB1545:AD1545"/>
    <mergeCell ref="D1546:L1546"/>
    <mergeCell ref="M1546:O1546"/>
    <mergeCell ref="P1546:R1546"/>
    <mergeCell ref="S1546:U1546"/>
    <mergeCell ref="V1546:X1546"/>
    <mergeCell ref="Y1546:AA1546"/>
    <mergeCell ref="AB1546:AD1546"/>
    <mergeCell ref="D1547:L1547"/>
    <mergeCell ref="M1547:O1547"/>
    <mergeCell ref="P1547:R1547"/>
    <mergeCell ref="S1547:U1547"/>
    <mergeCell ref="V1547:X1547"/>
    <mergeCell ref="Y1547:AA1547"/>
    <mergeCell ref="AB1547:AD1547"/>
    <mergeCell ref="D1548:L1548"/>
    <mergeCell ref="M1548:O1548"/>
    <mergeCell ref="P1548:R1548"/>
    <mergeCell ref="S1548:U1548"/>
    <mergeCell ref="V1548:X1548"/>
    <mergeCell ref="Y1548:AA1548"/>
    <mergeCell ref="AB1548:AD1548"/>
    <mergeCell ref="D1549:L1549"/>
    <mergeCell ref="M1549:O1549"/>
    <mergeCell ref="P1549:R1549"/>
    <mergeCell ref="S1549:U1549"/>
    <mergeCell ref="V1549:X1549"/>
    <mergeCell ref="Y1549:AA1549"/>
    <mergeCell ref="AB1549:AD1549"/>
    <mergeCell ref="D1550:L1550"/>
    <mergeCell ref="M1550:O1550"/>
    <mergeCell ref="P1550:R1550"/>
    <mergeCell ref="S1550:U1550"/>
    <mergeCell ref="V1550:X1550"/>
    <mergeCell ref="Y1550:AA1550"/>
    <mergeCell ref="AB1550:AD1550"/>
    <mergeCell ref="M1551:O1551"/>
    <mergeCell ref="P1551:R1551"/>
    <mergeCell ref="S1551:U1551"/>
    <mergeCell ref="V1551:X1551"/>
    <mergeCell ref="Y1551:AA1551"/>
    <mergeCell ref="AB1551:AD1551"/>
    <mergeCell ref="D1552:L1552"/>
    <mergeCell ref="M1552:O1552"/>
    <mergeCell ref="P1552:R1552"/>
    <mergeCell ref="S1552:U1552"/>
    <mergeCell ref="V1552:X1552"/>
    <mergeCell ref="Y1552:AA1552"/>
    <mergeCell ref="AB1552:AD1552"/>
    <mergeCell ref="D1553:L1553"/>
    <mergeCell ref="M1553:O1553"/>
    <mergeCell ref="P1553:R1553"/>
    <mergeCell ref="S1553:U1553"/>
    <mergeCell ref="V1553:X1553"/>
    <mergeCell ref="Y1553:AA1553"/>
    <mergeCell ref="AB1553:AD1553"/>
    <mergeCell ref="D1551:L1551"/>
    <mergeCell ref="M1554:O1554"/>
    <mergeCell ref="P1554:R1554"/>
    <mergeCell ref="S1554:U1554"/>
    <mergeCell ref="V1554:X1554"/>
    <mergeCell ref="Y1554:AA1554"/>
    <mergeCell ref="AB1554:AD1554"/>
    <mergeCell ref="D1555:L1555"/>
    <mergeCell ref="M1555:O1555"/>
    <mergeCell ref="P1555:R1555"/>
    <mergeCell ref="S1555:U1555"/>
    <mergeCell ref="V1555:X1555"/>
    <mergeCell ref="Y1555:AA1555"/>
    <mergeCell ref="AB1555:AD1555"/>
    <mergeCell ref="D1556:L1556"/>
    <mergeCell ref="M1556:O1556"/>
    <mergeCell ref="P1556:R1556"/>
    <mergeCell ref="S1556:U1556"/>
    <mergeCell ref="V1556:X1556"/>
    <mergeCell ref="Y1556:AA1556"/>
    <mergeCell ref="AB1556:AD1556"/>
    <mergeCell ref="D1554:L1554"/>
    <mergeCell ref="M1557:O1557"/>
    <mergeCell ref="P1557:R1557"/>
    <mergeCell ref="S1557:U1557"/>
    <mergeCell ref="V1557:X1557"/>
    <mergeCell ref="Y1557:AA1557"/>
    <mergeCell ref="AB1557:AD1557"/>
    <mergeCell ref="D1558:L1558"/>
    <mergeCell ref="M1558:O1558"/>
    <mergeCell ref="P1558:R1558"/>
    <mergeCell ref="S1558:U1558"/>
    <mergeCell ref="V1558:X1558"/>
    <mergeCell ref="Y1558:AA1558"/>
    <mergeCell ref="AB1558:AD1558"/>
    <mergeCell ref="D1559:L1559"/>
    <mergeCell ref="M1559:O1559"/>
    <mergeCell ref="P1559:R1559"/>
    <mergeCell ref="S1559:U1559"/>
    <mergeCell ref="V1559:X1559"/>
    <mergeCell ref="Y1559:AA1559"/>
    <mergeCell ref="AB1559:AD1559"/>
    <mergeCell ref="D1557:L1557"/>
    <mergeCell ref="M1560:O1560"/>
    <mergeCell ref="P1560:R1560"/>
    <mergeCell ref="S1560:U1560"/>
    <mergeCell ref="V1560:X1560"/>
    <mergeCell ref="Y1560:AA1560"/>
    <mergeCell ref="AB1560:AD1560"/>
    <mergeCell ref="D1561:L1561"/>
    <mergeCell ref="M1561:O1561"/>
    <mergeCell ref="P1561:R1561"/>
    <mergeCell ref="S1561:U1561"/>
    <mergeCell ref="V1561:X1561"/>
    <mergeCell ref="Y1561:AA1561"/>
    <mergeCell ref="AB1561:AD1561"/>
    <mergeCell ref="D1562:L1562"/>
    <mergeCell ref="M1562:O1562"/>
    <mergeCell ref="P1562:R1562"/>
    <mergeCell ref="S1562:U1562"/>
    <mergeCell ref="V1562:X1562"/>
    <mergeCell ref="Y1562:AA1562"/>
    <mergeCell ref="AB1562:AD1562"/>
    <mergeCell ref="D1560:L1560"/>
    <mergeCell ref="M1563:O1563"/>
    <mergeCell ref="P1563:R1563"/>
    <mergeCell ref="S1563:U1563"/>
    <mergeCell ref="V1563:X1563"/>
    <mergeCell ref="Y1563:AA1563"/>
    <mergeCell ref="AB1563:AD1563"/>
    <mergeCell ref="D1564:L1564"/>
    <mergeCell ref="M1564:O1564"/>
    <mergeCell ref="P1564:R1564"/>
    <mergeCell ref="S1564:U1564"/>
    <mergeCell ref="V1564:X1564"/>
    <mergeCell ref="Y1564:AA1564"/>
    <mergeCell ref="AB1564:AD1564"/>
    <mergeCell ref="D1565:L1565"/>
    <mergeCell ref="M1565:O1565"/>
    <mergeCell ref="P1565:R1565"/>
    <mergeCell ref="S1565:U1565"/>
    <mergeCell ref="V1565:X1565"/>
    <mergeCell ref="Y1565:AA1565"/>
    <mergeCell ref="AB1565:AD1565"/>
    <mergeCell ref="D1563:L1563"/>
    <mergeCell ref="M1566:O1566"/>
    <mergeCell ref="P1566:R1566"/>
    <mergeCell ref="S1566:U1566"/>
    <mergeCell ref="V1566:X1566"/>
    <mergeCell ref="Y1566:AA1566"/>
    <mergeCell ref="AB1566:AD1566"/>
    <mergeCell ref="D1567:L1567"/>
    <mergeCell ref="M1567:O1567"/>
    <mergeCell ref="P1567:R1567"/>
    <mergeCell ref="S1567:U1567"/>
    <mergeCell ref="V1567:X1567"/>
    <mergeCell ref="Y1567:AA1567"/>
    <mergeCell ref="AB1567:AD1567"/>
    <mergeCell ref="D1568:L1568"/>
    <mergeCell ref="M1568:O1568"/>
    <mergeCell ref="P1568:R1568"/>
    <mergeCell ref="S1568:U1568"/>
    <mergeCell ref="V1568:X1568"/>
    <mergeCell ref="Y1568:AA1568"/>
    <mergeCell ref="AB1568:AD1568"/>
    <mergeCell ref="D1566:L1566"/>
    <mergeCell ref="M1569:O1569"/>
    <mergeCell ref="P1569:R1569"/>
    <mergeCell ref="S1569:U1569"/>
    <mergeCell ref="V1569:X1569"/>
    <mergeCell ref="Y1569:AA1569"/>
    <mergeCell ref="AB1569:AD1569"/>
    <mergeCell ref="D1570:L1570"/>
    <mergeCell ref="M1570:O1570"/>
    <mergeCell ref="P1570:R1570"/>
    <mergeCell ref="S1570:U1570"/>
    <mergeCell ref="V1570:X1570"/>
    <mergeCell ref="Y1570:AA1570"/>
    <mergeCell ref="AB1570:AD1570"/>
    <mergeCell ref="D1571:L1571"/>
    <mergeCell ref="M1571:O1571"/>
    <mergeCell ref="P1571:R1571"/>
    <mergeCell ref="S1571:U1571"/>
    <mergeCell ref="V1571:X1571"/>
    <mergeCell ref="Y1571:AA1571"/>
    <mergeCell ref="AB1571:AD1571"/>
    <mergeCell ref="D1569:L1569"/>
    <mergeCell ref="M1572:O1572"/>
    <mergeCell ref="P1572:R1572"/>
    <mergeCell ref="S1572:U1572"/>
    <mergeCell ref="V1572:X1572"/>
    <mergeCell ref="Y1572:AA1572"/>
    <mergeCell ref="AB1572:AD1572"/>
    <mergeCell ref="D1573:L1573"/>
    <mergeCell ref="M1573:O1573"/>
    <mergeCell ref="P1573:R1573"/>
    <mergeCell ref="S1573:U1573"/>
    <mergeCell ref="V1573:X1573"/>
    <mergeCell ref="Y1573:AA1573"/>
    <mergeCell ref="AB1573:AD1573"/>
    <mergeCell ref="D1574:L1574"/>
    <mergeCell ref="M1574:O1574"/>
    <mergeCell ref="P1574:R1574"/>
    <mergeCell ref="S1574:U1574"/>
    <mergeCell ref="V1574:X1574"/>
    <mergeCell ref="Y1574:AA1574"/>
    <mergeCell ref="AB1574:AD1574"/>
    <mergeCell ref="D1572:L1572"/>
    <mergeCell ref="M1575:O1575"/>
    <mergeCell ref="P1575:R1575"/>
    <mergeCell ref="S1575:U1575"/>
    <mergeCell ref="V1575:X1575"/>
    <mergeCell ref="Y1575:AA1575"/>
    <mergeCell ref="AB1575:AD1575"/>
    <mergeCell ref="D1576:L1576"/>
    <mergeCell ref="M1576:O1576"/>
    <mergeCell ref="P1576:R1576"/>
    <mergeCell ref="S1576:U1576"/>
    <mergeCell ref="V1576:X1576"/>
    <mergeCell ref="Y1576:AA1576"/>
    <mergeCell ref="AB1576:AD1576"/>
    <mergeCell ref="D1577:L1577"/>
    <mergeCell ref="M1577:O1577"/>
    <mergeCell ref="P1577:R1577"/>
    <mergeCell ref="S1577:U1577"/>
    <mergeCell ref="V1577:X1577"/>
    <mergeCell ref="Y1577:AA1577"/>
    <mergeCell ref="AB1577:AD1577"/>
    <mergeCell ref="D1575:L1575"/>
    <mergeCell ref="M1578:O1578"/>
    <mergeCell ref="P1578:R1578"/>
    <mergeCell ref="S1578:U1578"/>
    <mergeCell ref="V1578:X1578"/>
    <mergeCell ref="Y1578:AA1578"/>
    <mergeCell ref="AB1578:AD1578"/>
    <mergeCell ref="D1579:L1579"/>
    <mergeCell ref="M1579:O1579"/>
    <mergeCell ref="P1579:R1579"/>
    <mergeCell ref="S1579:U1579"/>
    <mergeCell ref="V1579:X1579"/>
    <mergeCell ref="Y1579:AA1579"/>
    <mergeCell ref="AB1579:AD1579"/>
    <mergeCell ref="D1580:L1580"/>
    <mergeCell ref="M1580:O1580"/>
    <mergeCell ref="P1580:R1580"/>
    <mergeCell ref="S1580:U1580"/>
    <mergeCell ref="V1580:X1580"/>
    <mergeCell ref="Y1580:AA1580"/>
    <mergeCell ref="AB1580:AD1580"/>
    <mergeCell ref="D1578:L1578"/>
    <mergeCell ref="M1581:O1581"/>
    <mergeCell ref="P1581:R1581"/>
    <mergeCell ref="S1581:U1581"/>
    <mergeCell ref="V1581:X1581"/>
    <mergeCell ref="Y1581:AA1581"/>
    <mergeCell ref="AB1581:AD1581"/>
    <mergeCell ref="D1582:L1582"/>
    <mergeCell ref="M1582:O1582"/>
    <mergeCell ref="P1582:R1582"/>
    <mergeCell ref="S1582:U1582"/>
    <mergeCell ref="V1582:X1582"/>
    <mergeCell ref="Y1582:AA1582"/>
    <mergeCell ref="AB1582:AD1582"/>
    <mergeCell ref="D1583:L1583"/>
    <mergeCell ref="M1583:O1583"/>
    <mergeCell ref="P1583:R1583"/>
    <mergeCell ref="S1583:U1583"/>
    <mergeCell ref="V1583:X1583"/>
    <mergeCell ref="Y1583:AA1583"/>
    <mergeCell ref="AB1583:AD1583"/>
    <mergeCell ref="D1581:L1581"/>
    <mergeCell ref="D1584:L1584"/>
    <mergeCell ref="M1584:O1584"/>
    <mergeCell ref="P1584:R1584"/>
    <mergeCell ref="S1584:U1584"/>
    <mergeCell ref="V1584:X1584"/>
    <mergeCell ref="Y1584:AA1584"/>
    <mergeCell ref="AB1584:AD1584"/>
    <mergeCell ref="D1585:L1585"/>
    <mergeCell ref="M1585:O1585"/>
    <mergeCell ref="P1585:R1585"/>
    <mergeCell ref="S1585:U1585"/>
    <mergeCell ref="V1585:X1585"/>
    <mergeCell ref="Y1585:AA1585"/>
    <mergeCell ref="AB1585:AD1585"/>
    <mergeCell ref="D1586:L1586"/>
    <mergeCell ref="M1586:O1586"/>
    <mergeCell ref="P1586:R1586"/>
    <mergeCell ref="S1586:U1586"/>
    <mergeCell ref="V1586:X1586"/>
    <mergeCell ref="Y1586:AA1586"/>
    <mergeCell ref="AB1586:AD1586"/>
    <mergeCell ref="S1593:U1593"/>
    <mergeCell ref="V1593:X1593"/>
    <mergeCell ref="Y1593:AA1593"/>
    <mergeCell ref="AB1593:AD1593"/>
    <mergeCell ref="D1594:L1594"/>
    <mergeCell ref="M1594:O1594"/>
    <mergeCell ref="P1594:R1594"/>
    <mergeCell ref="S1594:U1594"/>
    <mergeCell ref="V1594:X1594"/>
    <mergeCell ref="Y1594:AA1594"/>
    <mergeCell ref="AB1594:AD1594"/>
    <mergeCell ref="M1587:O1587"/>
    <mergeCell ref="P1587:R1587"/>
    <mergeCell ref="S1587:U1587"/>
    <mergeCell ref="V1587:X1587"/>
    <mergeCell ref="Y1587:AA1587"/>
    <mergeCell ref="AB1587:AD1587"/>
    <mergeCell ref="D1588:L1588"/>
    <mergeCell ref="M1588:O1588"/>
    <mergeCell ref="P1588:R1588"/>
    <mergeCell ref="D1591:L1591"/>
    <mergeCell ref="M1591:O1591"/>
    <mergeCell ref="P1591:R1591"/>
    <mergeCell ref="S1591:U1591"/>
    <mergeCell ref="V1591:X1591"/>
    <mergeCell ref="Y1591:AA1591"/>
    <mergeCell ref="AB1591:AD1591"/>
    <mergeCell ref="D1592:L1592"/>
    <mergeCell ref="M1592:O1592"/>
    <mergeCell ref="AB1589:AD1589"/>
    <mergeCell ref="P1592:R1592"/>
    <mergeCell ref="S1592:U1592"/>
    <mergeCell ref="V1592:X1592"/>
    <mergeCell ref="Y1592:AA1592"/>
    <mergeCell ref="AB1592:AD1592"/>
    <mergeCell ref="D1587:L1587"/>
    <mergeCell ref="C1598:AD1598"/>
    <mergeCell ref="C1599:AD1599"/>
    <mergeCell ref="D1595:L1595"/>
    <mergeCell ref="M1595:O1595"/>
    <mergeCell ref="P1595:R1595"/>
    <mergeCell ref="S1595:U1595"/>
    <mergeCell ref="V1595:X1595"/>
    <mergeCell ref="S1588:U1588"/>
    <mergeCell ref="V1588:X1588"/>
    <mergeCell ref="Y1588:AA1588"/>
    <mergeCell ref="AB1588:AD1588"/>
    <mergeCell ref="D1589:L1589"/>
    <mergeCell ref="M1589:O1589"/>
    <mergeCell ref="P1589:R1589"/>
    <mergeCell ref="S1589:U1589"/>
    <mergeCell ref="V1589:X1589"/>
    <mergeCell ref="Y1589:AA1589"/>
    <mergeCell ref="Y1595:AA1595"/>
    <mergeCell ref="AB1595:AD1595"/>
    <mergeCell ref="D1590:L1590"/>
    <mergeCell ref="M1590:O1590"/>
    <mergeCell ref="P1596:R1596"/>
    <mergeCell ref="S1596:U1596"/>
    <mergeCell ref="V1596:X1596"/>
    <mergeCell ref="D1593:L1593"/>
    <mergeCell ref="M1593:O1593"/>
    <mergeCell ref="P1593:R1593"/>
    <mergeCell ref="C1610:L1611"/>
    <mergeCell ref="D1612:L1612"/>
    <mergeCell ref="D1613:L1613"/>
    <mergeCell ref="D1614:L1614"/>
    <mergeCell ref="D1615:L1615"/>
    <mergeCell ref="D1616:L1616"/>
    <mergeCell ref="D1617:L1617"/>
    <mergeCell ref="D1618:L1618"/>
    <mergeCell ref="D1619:L1619"/>
    <mergeCell ref="D1620:L1620"/>
    <mergeCell ref="D1621:L1621"/>
    <mergeCell ref="D1622:L1622"/>
    <mergeCell ref="D1623:L1623"/>
    <mergeCell ref="D1624:L1624"/>
    <mergeCell ref="D1625:L1625"/>
    <mergeCell ref="D1626:L1626"/>
    <mergeCell ref="D1627:L1627"/>
    <mergeCell ref="D1628:L1628"/>
    <mergeCell ref="D1629:L1629"/>
    <mergeCell ref="D1630:L1630"/>
    <mergeCell ref="D1631:L1631"/>
    <mergeCell ref="D1632:L1632"/>
    <mergeCell ref="D1633:L1633"/>
    <mergeCell ref="D1634:L1634"/>
    <mergeCell ref="D1635:L1635"/>
    <mergeCell ref="D1636:L1636"/>
    <mergeCell ref="D1637:L1637"/>
    <mergeCell ref="D1638:L1638"/>
    <mergeCell ref="D1639:L1639"/>
    <mergeCell ref="D1640:L1640"/>
    <mergeCell ref="D1641:L1641"/>
    <mergeCell ref="D1642:L1642"/>
    <mergeCell ref="D1643:L1643"/>
    <mergeCell ref="D1644:L1644"/>
    <mergeCell ref="D1645:L1645"/>
    <mergeCell ref="D1646:L1646"/>
    <mergeCell ref="D1647:L1647"/>
    <mergeCell ref="D1648:L1648"/>
    <mergeCell ref="D1649:L1649"/>
    <mergeCell ref="D1650:L1650"/>
    <mergeCell ref="D1651:L1651"/>
    <mergeCell ref="D1652:L1652"/>
    <mergeCell ref="D1653:L1653"/>
    <mergeCell ref="D1654:L1654"/>
    <mergeCell ref="D1655:L1655"/>
    <mergeCell ref="D1656:L1656"/>
    <mergeCell ref="D1657:L1657"/>
    <mergeCell ref="D1658:L1658"/>
    <mergeCell ref="D1659:L1659"/>
    <mergeCell ref="D1660:L1660"/>
    <mergeCell ref="D1661:L1661"/>
    <mergeCell ref="D1662:L1662"/>
    <mergeCell ref="D1663:L1663"/>
    <mergeCell ref="D1664:L1664"/>
    <mergeCell ref="D1665:L1665"/>
    <mergeCell ref="D1666:L1666"/>
    <mergeCell ref="D1667:L1667"/>
    <mergeCell ref="D1668:L1668"/>
    <mergeCell ref="D1669:L1669"/>
    <mergeCell ref="D1670:L1670"/>
    <mergeCell ref="D1671:L1671"/>
    <mergeCell ref="M1611:R1611"/>
    <mergeCell ref="S1611:X1611"/>
    <mergeCell ref="Y1611:AD1611"/>
    <mergeCell ref="M1610:AD1610"/>
    <mergeCell ref="M1612:R1612"/>
    <mergeCell ref="S1612:X1612"/>
    <mergeCell ref="Y1612:AD1612"/>
    <mergeCell ref="M1613:R1613"/>
    <mergeCell ref="S1613:X1613"/>
    <mergeCell ref="Y1613:AD1613"/>
    <mergeCell ref="M1614:R1614"/>
    <mergeCell ref="S1614:X1614"/>
    <mergeCell ref="Y1614:AD1614"/>
    <mergeCell ref="M1615:R1615"/>
    <mergeCell ref="S1615:X1615"/>
    <mergeCell ref="Y1615:AD1615"/>
    <mergeCell ref="M1616:R1616"/>
    <mergeCell ref="S1616:X1616"/>
    <mergeCell ref="Y1616:AD1616"/>
    <mergeCell ref="M1617:R1617"/>
    <mergeCell ref="S1617:X1617"/>
    <mergeCell ref="Y1617:AD1617"/>
    <mergeCell ref="M1618:R1618"/>
    <mergeCell ref="S1618:X1618"/>
    <mergeCell ref="Y1618:AD1618"/>
    <mergeCell ref="M1619:R1619"/>
    <mergeCell ref="S1619:X1619"/>
    <mergeCell ref="Y1619:AD1619"/>
    <mergeCell ref="M1620:R1620"/>
    <mergeCell ref="S1620:X1620"/>
    <mergeCell ref="Y1620:AD1620"/>
    <mergeCell ref="M1621:R1621"/>
    <mergeCell ref="S1621:X1621"/>
    <mergeCell ref="Y1621:AD1621"/>
    <mergeCell ref="M1622:R1622"/>
    <mergeCell ref="S1622:X1622"/>
    <mergeCell ref="Y1622:AD1622"/>
    <mergeCell ref="M1623:R1623"/>
    <mergeCell ref="S1623:X1623"/>
    <mergeCell ref="Y1623:AD1623"/>
    <mergeCell ref="M1624:R1624"/>
    <mergeCell ref="S1624:X1624"/>
    <mergeCell ref="Y1624:AD1624"/>
    <mergeCell ref="M1625:R1625"/>
    <mergeCell ref="S1625:X1625"/>
    <mergeCell ref="Y1625:AD1625"/>
    <mergeCell ref="M1626:R1626"/>
    <mergeCell ref="S1626:X1626"/>
    <mergeCell ref="Y1626:AD1626"/>
    <mergeCell ref="M1627:R1627"/>
    <mergeCell ref="S1627:X1627"/>
    <mergeCell ref="Y1627:AD1627"/>
    <mergeCell ref="M1628:R1628"/>
    <mergeCell ref="S1628:X1628"/>
    <mergeCell ref="Y1628:AD1628"/>
    <mergeCell ref="M1629:R1629"/>
    <mergeCell ref="S1629:X1629"/>
    <mergeCell ref="Y1629:AD1629"/>
    <mergeCell ref="M1630:R1630"/>
    <mergeCell ref="S1630:X1630"/>
    <mergeCell ref="Y1630:AD1630"/>
    <mergeCell ref="M1631:R1631"/>
    <mergeCell ref="S1631:X1631"/>
    <mergeCell ref="Y1631:AD1631"/>
    <mergeCell ref="M1632:R1632"/>
    <mergeCell ref="S1632:X1632"/>
    <mergeCell ref="Y1632:AD1632"/>
    <mergeCell ref="M1633:R1633"/>
    <mergeCell ref="S1633:X1633"/>
    <mergeCell ref="Y1633:AD1633"/>
    <mergeCell ref="M1634:R1634"/>
    <mergeCell ref="S1634:X1634"/>
    <mergeCell ref="Y1634:AD1634"/>
    <mergeCell ref="M1635:R1635"/>
    <mergeCell ref="S1635:X1635"/>
    <mergeCell ref="Y1635:AD1635"/>
    <mergeCell ref="M1636:R1636"/>
    <mergeCell ref="S1636:X1636"/>
    <mergeCell ref="Y1636:AD1636"/>
    <mergeCell ref="M1637:R1637"/>
    <mergeCell ref="S1637:X1637"/>
    <mergeCell ref="Y1637:AD1637"/>
    <mergeCell ref="M1638:R1638"/>
    <mergeCell ref="S1638:X1638"/>
    <mergeCell ref="Y1638:AD1638"/>
    <mergeCell ref="M1639:R1639"/>
    <mergeCell ref="S1639:X1639"/>
    <mergeCell ref="Y1639:AD1639"/>
    <mergeCell ref="M1640:R1640"/>
    <mergeCell ref="S1640:X1640"/>
    <mergeCell ref="Y1640:AD1640"/>
    <mergeCell ref="M1641:R1641"/>
    <mergeCell ref="S1641:X1641"/>
    <mergeCell ref="Y1641:AD1641"/>
    <mergeCell ref="M1642:R1642"/>
    <mergeCell ref="S1642:X1642"/>
    <mergeCell ref="Y1642:AD1642"/>
    <mergeCell ref="M1643:R1643"/>
    <mergeCell ref="S1643:X1643"/>
    <mergeCell ref="Y1643:AD1643"/>
    <mergeCell ref="M1644:R1644"/>
    <mergeCell ref="S1644:X1644"/>
    <mergeCell ref="Y1644:AD1644"/>
    <mergeCell ref="M1645:R1645"/>
    <mergeCell ref="S1645:X1645"/>
    <mergeCell ref="Y1645:AD1645"/>
    <mergeCell ref="M1646:R1646"/>
    <mergeCell ref="S1646:X1646"/>
    <mergeCell ref="Y1646:AD1646"/>
    <mergeCell ref="M1647:R1647"/>
    <mergeCell ref="S1647:X1647"/>
    <mergeCell ref="Y1647:AD1647"/>
    <mergeCell ref="M1648:R1648"/>
    <mergeCell ref="S1648:X1648"/>
    <mergeCell ref="Y1648:AD1648"/>
    <mergeCell ref="M1649:R1649"/>
    <mergeCell ref="S1649:X1649"/>
    <mergeCell ref="Y1649:AD1649"/>
    <mergeCell ref="M1650:R1650"/>
    <mergeCell ref="S1650:X1650"/>
    <mergeCell ref="Y1650:AD1650"/>
    <mergeCell ref="M1651:R1651"/>
    <mergeCell ref="S1651:X1651"/>
    <mergeCell ref="Y1651:AD1651"/>
    <mergeCell ref="M1652:R1652"/>
    <mergeCell ref="S1652:X1652"/>
    <mergeCell ref="Y1652:AD1652"/>
    <mergeCell ref="M1653:R1653"/>
    <mergeCell ref="S1653:X1653"/>
    <mergeCell ref="Y1653:AD1653"/>
    <mergeCell ref="M1654:R1654"/>
    <mergeCell ref="S1654:X1654"/>
    <mergeCell ref="Y1654:AD1654"/>
    <mergeCell ref="M1655:R1655"/>
    <mergeCell ref="S1655:X1655"/>
    <mergeCell ref="Y1655:AD1655"/>
    <mergeCell ref="M1656:R1656"/>
    <mergeCell ref="S1656:X1656"/>
    <mergeCell ref="Y1656:AD1656"/>
    <mergeCell ref="M1657:R1657"/>
    <mergeCell ref="S1657:X1657"/>
    <mergeCell ref="Y1657:AD1657"/>
    <mergeCell ref="M1658:R1658"/>
    <mergeCell ref="S1658:X1658"/>
    <mergeCell ref="Y1658:AD1658"/>
    <mergeCell ref="M1659:R1659"/>
    <mergeCell ref="S1659:X1659"/>
    <mergeCell ref="Y1659:AD1659"/>
    <mergeCell ref="M1660:R1660"/>
    <mergeCell ref="S1660:X1660"/>
    <mergeCell ref="Y1660:AD1660"/>
    <mergeCell ref="M1661:R1661"/>
    <mergeCell ref="S1661:X1661"/>
    <mergeCell ref="Y1661:AD1661"/>
    <mergeCell ref="M1662:R1662"/>
    <mergeCell ref="S1662:X1662"/>
    <mergeCell ref="Y1662:AD1662"/>
    <mergeCell ref="M1663:R1663"/>
    <mergeCell ref="S1663:X1663"/>
    <mergeCell ref="Y1663:AD1663"/>
    <mergeCell ref="M1664:R1664"/>
    <mergeCell ref="S1664:X1664"/>
    <mergeCell ref="Y1664:AD1664"/>
    <mergeCell ref="M1665:R1665"/>
    <mergeCell ref="S1665:X1665"/>
    <mergeCell ref="Y1665:AD1665"/>
    <mergeCell ref="M1672:R1672"/>
    <mergeCell ref="S1672:X1672"/>
    <mergeCell ref="Y1672:AD1672"/>
    <mergeCell ref="M1666:R1666"/>
    <mergeCell ref="S1666:X1666"/>
    <mergeCell ref="Y1666:AD1666"/>
    <mergeCell ref="M1667:R1667"/>
    <mergeCell ref="S1667:X1667"/>
    <mergeCell ref="Y1667:AD1667"/>
    <mergeCell ref="M1668:R1668"/>
    <mergeCell ref="S1668:X1668"/>
    <mergeCell ref="Y1668:AD1668"/>
    <mergeCell ref="M1669:R1669"/>
    <mergeCell ref="S1669:X1669"/>
    <mergeCell ref="Y1669:AD1669"/>
    <mergeCell ref="M1670:R1670"/>
    <mergeCell ref="S1670:X1670"/>
    <mergeCell ref="Y1670:AD1670"/>
    <mergeCell ref="M1671:R1671"/>
    <mergeCell ref="S1671:X1671"/>
    <mergeCell ref="Y1671:AD1671"/>
    <mergeCell ref="S149:X149"/>
    <mergeCell ref="Y149:AD149"/>
    <mergeCell ref="M150:R150"/>
    <mergeCell ref="S150:X150"/>
    <mergeCell ref="Y150:AD150"/>
    <mergeCell ref="M151:R151"/>
    <mergeCell ref="S151:X151"/>
    <mergeCell ref="Y151:AD151"/>
    <mergeCell ref="M152:R152"/>
    <mergeCell ref="S152:X152"/>
    <mergeCell ref="Y152:AD152"/>
    <mergeCell ref="M153:R153"/>
    <mergeCell ref="S153:X153"/>
    <mergeCell ref="Y153:AD153"/>
    <mergeCell ref="M154:R154"/>
    <mergeCell ref="S154:X154"/>
    <mergeCell ref="Y154:AD154"/>
    <mergeCell ref="M155:R155"/>
    <mergeCell ref="Y155:AD155"/>
    <mergeCell ref="M156:R156"/>
    <mergeCell ref="S156:X156"/>
    <mergeCell ref="Y156:AD156"/>
    <mergeCell ref="D324:J324"/>
    <mergeCell ref="K324:L324"/>
    <mergeCell ref="M324:N324"/>
    <mergeCell ref="O324:P324"/>
    <mergeCell ref="C294:AD294"/>
    <mergeCell ref="C337:AD337"/>
    <mergeCell ref="D351:J351"/>
    <mergeCell ref="K351:L351"/>
    <mergeCell ref="M351:N351"/>
    <mergeCell ref="O351:P351"/>
    <mergeCell ref="K349:L349"/>
    <mergeCell ref="M349:N349"/>
    <mergeCell ref="O349:P349"/>
    <mergeCell ref="K350:L350"/>
    <mergeCell ref="M350:N350"/>
    <mergeCell ref="O350:P350"/>
    <mergeCell ref="K339:AD339"/>
    <mergeCell ref="K340:L341"/>
    <mergeCell ref="M340:N341"/>
    <mergeCell ref="O340:P341"/>
    <mergeCell ref="Q340:R340"/>
    <mergeCell ref="S340:T340"/>
    <mergeCell ref="U340:V340"/>
    <mergeCell ref="W340:X340"/>
    <mergeCell ref="K348:L348"/>
    <mergeCell ref="M348:N348"/>
    <mergeCell ref="O348:P348"/>
    <mergeCell ref="D424:J424"/>
    <mergeCell ref="K424:L424"/>
    <mergeCell ref="M424:N424"/>
    <mergeCell ref="O424:P424"/>
    <mergeCell ref="D425:J425"/>
    <mergeCell ref="K425:L425"/>
    <mergeCell ref="M425:N425"/>
    <mergeCell ref="O425:P425"/>
    <mergeCell ref="D426:J426"/>
    <mergeCell ref="K426:L426"/>
    <mergeCell ref="M426:N426"/>
    <mergeCell ref="O426:P426"/>
    <mergeCell ref="C446:AD446"/>
    <mergeCell ref="B435:AD435"/>
    <mergeCell ref="B436:AD436"/>
    <mergeCell ref="B437:AD437"/>
    <mergeCell ref="D460:L460"/>
    <mergeCell ref="M449:R450"/>
    <mergeCell ref="C449:L450"/>
    <mergeCell ref="D428:J428"/>
    <mergeCell ref="K428:L428"/>
    <mergeCell ref="M428:N428"/>
    <mergeCell ref="O428:P428"/>
    <mergeCell ref="D429:J429"/>
    <mergeCell ref="K429:L429"/>
    <mergeCell ref="M429:N429"/>
    <mergeCell ref="O429:P429"/>
    <mergeCell ref="K430:L430"/>
    <mergeCell ref="M430:N430"/>
    <mergeCell ref="O430:P430"/>
    <mergeCell ref="C447:AD447"/>
    <mergeCell ref="S450:T450"/>
    <mergeCell ref="D1204:F1204"/>
    <mergeCell ref="D1205:F1205"/>
    <mergeCell ref="D1206:F1206"/>
    <mergeCell ref="Y1596:AA1596"/>
    <mergeCell ref="AB1596:AD1596"/>
    <mergeCell ref="C1413:AD1413"/>
    <mergeCell ref="C1289:AD1289"/>
    <mergeCell ref="C1290:AD1290"/>
    <mergeCell ref="C1291:AD1291"/>
    <mergeCell ref="P1590:R1590"/>
    <mergeCell ref="S1590:U1590"/>
    <mergeCell ref="V1590:X1590"/>
    <mergeCell ref="Y1590:AA1590"/>
    <mergeCell ref="AB1590:AD1590"/>
    <mergeCell ref="D1252:F1252"/>
    <mergeCell ref="M451:R451"/>
    <mergeCell ref="M452:R452"/>
    <mergeCell ref="M453:R453"/>
    <mergeCell ref="M454:R454"/>
    <mergeCell ref="M455:R455"/>
    <mergeCell ref="M456:R456"/>
    <mergeCell ref="M457:R457"/>
    <mergeCell ref="M458:R458"/>
    <mergeCell ref="M459:R459"/>
    <mergeCell ref="M460:R460"/>
    <mergeCell ref="M461:R461"/>
    <mergeCell ref="D451:L451"/>
    <mergeCell ref="D452:L452"/>
    <mergeCell ref="D453:L453"/>
    <mergeCell ref="D454:L454"/>
    <mergeCell ref="D455:L455"/>
    <mergeCell ref="D456:L456"/>
    <mergeCell ref="D457:L457"/>
    <mergeCell ref="D458:L458"/>
    <mergeCell ref="D459:L459"/>
    <mergeCell ref="D1176:F1176"/>
    <mergeCell ref="D1177:F1177"/>
    <mergeCell ref="D1178:F1178"/>
    <mergeCell ref="D1179:F1179"/>
    <mergeCell ref="D1180:F1180"/>
    <mergeCell ref="D1181:F1181"/>
    <mergeCell ref="D1193:F1193"/>
    <mergeCell ref="D1194:F1194"/>
    <mergeCell ref="D1195:F1195"/>
    <mergeCell ref="C856:L856"/>
    <mergeCell ref="D863:L863"/>
    <mergeCell ref="M863:R863"/>
    <mergeCell ref="C1607:AD1607"/>
    <mergeCell ref="Y1416:AD1416"/>
    <mergeCell ref="Y1417:AD1417"/>
    <mergeCell ref="Y1418:AD1418"/>
    <mergeCell ref="Y1419:AD1419"/>
    <mergeCell ref="Y1420:AD1420"/>
    <mergeCell ref="Y1421:AD1421"/>
    <mergeCell ref="Y1422:AD1422"/>
    <mergeCell ref="M1034:R1034"/>
    <mergeCell ref="S1034:X1034"/>
    <mergeCell ref="Y1034:AD1034"/>
    <mergeCell ref="M1035:R1035"/>
    <mergeCell ref="S1035:X1035"/>
    <mergeCell ref="Y1035:AD1035"/>
    <mergeCell ref="M1036:R1036"/>
    <mergeCell ref="S1036:X1036"/>
    <mergeCell ref="M1596:O1596"/>
    <mergeCell ref="D614:J614"/>
    <mergeCell ref="D615:J615"/>
    <mergeCell ref="D616:J616"/>
    <mergeCell ref="D617:J617"/>
    <mergeCell ref="D618:J618"/>
    <mergeCell ref="D619:J619"/>
    <mergeCell ref="D620:J620"/>
    <mergeCell ref="D621:J621"/>
    <mergeCell ref="D622:J622"/>
    <mergeCell ref="D623:J623"/>
    <mergeCell ref="D624:J624"/>
    <mergeCell ref="G1120:R1120"/>
    <mergeCell ref="G1191:R1191"/>
    <mergeCell ref="B1110:AD1110"/>
    <mergeCell ref="C1111:AD1111"/>
    <mergeCell ref="C1112:AD1112"/>
    <mergeCell ref="C1113:AD1113"/>
    <mergeCell ref="C1114:AD1114"/>
    <mergeCell ref="C1115:AD1115"/>
    <mergeCell ref="C1116:AD1116"/>
    <mergeCell ref="D1170:F1170"/>
    <mergeCell ref="D1171:F1171"/>
    <mergeCell ref="D1172:F1172"/>
    <mergeCell ref="D1173:F1173"/>
    <mergeCell ref="D1174:F1174"/>
    <mergeCell ref="D1175:F1175"/>
    <mergeCell ref="Y895:AD895"/>
    <mergeCell ref="Y889:AD889"/>
    <mergeCell ref="Y890:AD890"/>
    <mergeCell ref="Y881:AD881"/>
    <mergeCell ref="Y882:AD882"/>
    <mergeCell ref="Y883:AD883"/>
    <mergeCell ref="S1381:X1381"/>
    <mergeCell ref="Y1381:AD1381"/>
    <mergeCell ref="C1382:D1382"/>
    <mergeCell ref="B1403:AD1403"/>
    <mergeCell ref="B1404:AD1404"/>
    <mergeCell ref="B1405:AD1405"/>
    <mergeCell ref="D1244:F1244"/>
    <mergeCell ref="D1245:F1245"/>
    <mergeCell ref="D1246:F1246"/>
    <mergeCell ref="D1247:F1247"/>
    <mergeCell ref="D1248:F1248"/>
    <mergeCell ref="D1249:F1249"/>
    <mergeCell ref="D1250:F1250"/>
    <mergeCell ref="D1251:F1251"/>
    <mergeCell ref="C1296:AD1296"/>
    <mergeCell ref="C1297:AD1297"/>
    <mergeCell ref="C1400:AD1400"/>
    <mergeCell ref="C1401:AD1401"/>
    <mergeCell ref="S1368:X1368"/>
    <mergeCell ref="Y1368:AD1368"/>
    <mergeCell ref="S1369:X1369"/>
    <mergeCell ref="Y1369:AD1369"/>
    <mergeCell ref="C1288:AD1288"/>
    <mergeCell ref="S1370:X1370"/>
    <mergeCell ref="Y1370:AD1370"/>
    <mergeCell ref="C1255:AD1255"/>
    <mergeCell ref="C1256:AD1256"/>
    <mergeCell ref="S1356:X1356"/>
    <mergeCell ref="Y1356:AD1356"/>
    <mergeCell ref="S1357:X1357"/>
    <mergeCell ref="Y1357:AD1357"/>
    <mergeCell ref="B1347:AD1347"/>
    <mergeCell ref="Y1365:AD1365"/>
    <mergeCell ref="C1364:D1364"/>
    <mergeCell ref="E1364:R1364"/>
    <mergeCell ref="C1365:D1365"/>
    <mergeCell ref="E1365:R1365"/>
    <mergeCell ref="C1366:D1366"/>
    <mergeCell ref="E1366:R1366"/>
    <mergeCell ref="C1367:D1367"/>
    <mergeCell ref="E1367:R1367"/>
    <mergeCell ref="C1368:D1368"/>
    <mergeCell ref="E1368:R1368"/>
    <mergeCell ref="C1369:D1369"/>
    <mergeCell ref="E1369:R1369"/>
    <mergeCell ref="S1366:X1366"/>
    <mergeCell ref="Y1366:AD1366"/>
    <mergeCell ref="S1367:X1367"/>
    <mergeCell ref="Y1367:AD1367"/>
    <mergeCell ref="S1364:X1364"/>
    <mergeCell ref="Y1364:AD1364"/>
    <mergeCell ref="S1365:X1365"/>
    <mergeCell ref="C1414:AD1414"/>
    <mergeCell ref="C1441:E1441"/>
    <mergeCell ref="F1441:AD1441"/>
    <mergeCell ref="Y1439:AD1439"/>
    <mergeCell ref="B1512:AD1512"/>
    <mergeCell ref="D1429:X1429"/>
    <mergeCell ref="Y1428:AD1428"/>
    <mergeCell ref="Y1429:AD1429"/>
    <mergeCell ref="Y1430:AD1430"/>
    <mergeCell ref="Y1431:AD1431"/>
    <mergeCell ref="Y1432:AD1432"/>
    <mergeCell ref="D1430:X1430"/>
    <mergeCell ref="D1422:X1422"/>
    <mergeCell ref="D1423:X1423"/>
    <mergeCell ref="D1424:X1424"/>
    <mergeCell ref="D1425:X1425"/>
    <mergeCell ref="D1431:X1431"/>
    <mergeCell ref="D1432:X1432"/>
    <mergeCell ref="Y1423:AD1423"/>
    <mergeCell ref="Y1424:AD1424"/>
    <mergeCell ref="Y1425:AD1425"/>
    <mergeCell ref="Y1426:AD1426"/>
    <mergeCell ref="W1501:X1501"/>
    <mergeCell ref="Y1501:Z1501"/>
    <mergeCell ref="AA1501:AB1501"/>
    <mergeCell ref="AC1501:AD1501"/>
    <mergeCell ref="D1501:H1501"/>
    <mergeCell ref="I1501:J1501"/>
    <mergeCell ref="K1501:L1501"/>
    <mergeCell ref="M1501:N1501"/>
    <mergeCell ref="O1501:P1501"/>
    <mergeCell ref="Q1501:R1501"/>
    <mergeCell ref="C1516:P1516"/>
    <mergeCell ref="C1530:AD1530"/>
    <mergeCell ref="C1513:AD1513"/>
    <mergeCell ref="C1514:AD1514"/>
    <mergeCell ref="B1529:AD1529"/>
    <mergeCell ref="S1498:T1498"/>
    <mergeCell ref="U1498:V1498"/>
    <mergeCell ref="W1498:X1498"/>
    <mergeCell ref="Y1498:Z1498"/>
    <mergeCell ref="AA1498:AB1498"/>
    <mergeCell ref="AC1498:AD1498"/>
    <mergeCell ref="D1498:H1498"/>
    <mergeCell ref="I1498:J1498"/>
    <mergeCell ref="K1498:L1498"/>
    <mergeCell ref="M1498:N1498"/>
    <mergeCell ref="O1498:P1498"/>
    <mergeCell ref="Q1498:R1498"/>
    <mergeCell ref="U1517:V1518"/>
    <mergeCell ref="W1517:Z1517"/>
    <mergeCell ref="AA1517:AD1517"/>
    <mergeCell ref="W1518:X1518"/>
    <mergeCell ref="Y1518:Z1518"/>
    <mergeCell ref="AA1518:AB1518"/>
    <mergeCell ref="AC1518:AD1518"/>
    <mergeCell ref="C1519:D1519"/>
    <mergeCell ref="E1519:F1519"/>
    <mergeCell ref="G1519:H1519"/>
    <mergeCell ref="I1519:J1519"/>
    <mergeCell ref="K1519:L1519"/>
    <mergeCell ref="M1519:N1519"/>
    <mergeCell ref="O1519:P1519"/>
    <mergeCell ref="Q1519:R1519"/>
    <mergeCell ref="S1519:T1519"/>
    <mergeCell ref="U1519:V1519"/>
    <mergeCell ref="W1519:X1519"/>
    <mergeCell ref="I1518:J1518"/>
    <mergeCell ref="K1518:L1518"/>
    <mergeCell ref="E1517:F1518"/>
    <mergeCell ref="G1517:H1518"/>
    <mergeCell ref="M1517:P1517"/>
    <mergeCell ref="M1518:N1518"/>
    <mergeCell ref="O1518:P1518"/>
    <mergeCell ref="S863:X863"/>
    <mergeCell ref="D864:L864"/>
    <mergeCell ref="M864:R864"/>
    <mergeCell ref="S864:X864"/>
    <mergeCell ref="D865:L865"/>
    <mergeCell ref="M865:R865"/>
    <mergeCell ref="S865:X865"/>
    <mergeCell ref="D866:L866"/>
    <mergeCell ref="M866:R866"/>
    <mergeCell ref="S867:X867"/>
    <mergeCell ref="D868:L868"/>
    <mergeCell ref="M868:R868"/>
    <mergeCell ref="S868:X868"/>
    <mergeCell ref="S904:X904"/>
    <mergeCell ref="D905:L905"/>
    <mergeCell ref="M905:R905"/>
    <mergeCell ref="S905:X905"/>
    <mergeCell ref="D906:L906"/>
    <mergeCell ref="M906:R906"/>
    <mergeCell ref="D881:L881"/>
    <mergeCell ref="M881:R881"/>
    <mergeCell ref="S881:X881"/>
    <mergeCell ref="C1521:AD1521"/>
    <mergeCell ref="D907:L907"/>
    <mergeCell ref="M907:R907"/>
    <mergeCell ref="S907:X907"/>
    <mergeCell ref="Y891:AD891"/>
    <mergeCell ref="Y892:AD892"/>
    <mergeCell ref="C1443:AD1443"/>
    <mergeCell ref="C1444:AD1444"/>
    <mergeCell ref="C1484:AD1484"/>
    <mergeCell ref="D1426:X1426"/>
    <mergeCell ref="D1427:X1427"/>
    <mergeCell ref="D1428:X1428"/>
    <mergeCell ref="W1500:X1500"/>
    <mergeCell ref="C1416:X1416"/>
    <mergeCell ref="D1417:X1417"/>
    <mergeCell ref="D1418:X1418"/>
    <mergeCell ref="Y863:AD863"/>
    <mergeCell ref="Y864:AD864"/>
    <mergeCell ref="Y865:AD865"/>
    <mergeCell ref="Y866:AD866"/>
    <mergeCell ref="Y873:AD873"/>
    <mergeCell ref="Y874:AD874"/>
    <mergeCell ref="Y875:AD875"/>
    <mergeCell ref="Y876:AD876"/>
    <mergeCell ref="Y877:AD877"/>
    <mergeCell ref="Y878:AD878"/>
    <mergeCell ref="Y879:AD879"/>
    <mergeCell ref="Y867:AD867"/>
    <mergeCell ref="Y868:AD868"/>
    <mergeCell ref="Y869:AD869"/>
    <mergeCell ref="Y893:AD893"/>
    <mergeCell ref="Y894:AD894"/>
    <mergeCell ref="Y896:AD896"/>
    <mergeCell ref="Y897:AD897"/>
    <mergeCell ref="S884:X884"/>
    <mergeCell ref="D885:L885"/>
    <mergeCell ref="M885:R885"/>
    <mergeCell ref="S885:X885"/>
    <mergeCell ref="D886:L886"/>
    <mergeCell ref="M886:R886"/>
    <mergeCell ref="S886:X886"/>
    <mergeCell ref="D887:L887"/>
    <mergeCell ref="M887:R887"/>
    <mergeCell ref="S887:X887"/>
    <mergeCell ref="D888:L888"/>
    <mergeCell ref="Y898:AD898"/>
    <mergeCell ref="S895:X895"/>
    <mergeCell ref="M888:R888"/>
    <mergeCell ref="S888:X888"/>
    <mergeCell ref="D889:L889"/>
    <mergeCell ref="M889:R889"/>
    <mergeCell ref="S889:X889"/>
    <mergeCell ref="D890:L890"/>
    <mergeCell ref="M890:R890"/>
    <mergeCell ref="S890:X890"/>
    <mergeCell ref="D891:L891"/>
    <mergeCell ref="M891:R891"/>
    <mergeCell ref="S891:X891"/>
    <mergeCell ref="D892:L892"/>
    <mergeCell ref="M892:R892"/>
    <mergeCell ref="S892:X892"/>
    <mergeCell ref="M903:R903"/>
    <mergeCell ref="S903:X903"/>
    <mergeCell ref="D904:L904"/>
    <mergeCell ref="M904:R904"/>
    <mergeCell ref="S906:X906"/>
    <mergeCell ref="S883:X883"/>
    <mergeCell ref="D884:L884"/>
    <mergeCell ref="M884:R884"/>
    <mergeCell ref="D896:L896"/>
    <mergeCell ref="M896:R896"/>
    <mergeCell ref="S896:X896"/>
    <mergeCell ref="D898:L898"/>
    <mergeCell ref="M898:R898"/>
    <mergeCell ref="S898:X898"/>
    <mergeCell ref="D899:L899"/>
    <mergeCell ref="M899:R899"/>
    <mergeCell ref="S899:X899"/>
    <mergeCell ref="B850:AD850"/>
    <mergeCell ref="D857:L857"/>
    <mergeCell ref="M857:R857"/>
    <mergeCell ref="S857:X857"/>
    <mergeCell ref="D858:L858"/>
    <mergeCell ref="M858:R858"/>
    <mergeCell ref="S858:X858"/>
    <mergeCell ref="D859:L859"/>
    <mergeCell ref="M859:R859"/>
    <mergeCell ref="S859:X859"/>
    <mergeCell ref="D860:L860"/>
    <mergeCell ref="M860:R860"/>
    <mergeCell ref="S860:X860"/>
    <mergeCell ref="D861:L861"/>
    <mergeCell ref="M861:R861"/>
    <mergeCell ref="S861:X861"/>
    <mergeCell ref="D862:L862"/>
    <mergeCell ref="M862:R862"/>
    <mergeCell ref="S862:X862"/>
    <mergeCell ref="C851:AD851"/>
    <mergeCell ref="C852:AD852"/>
    <mergeCell ref="C853:AD853"/>
    <mergeCell ref="C854:AD854"/>
    <mergeCell ref="Y856:AD856"/>
    <mergeCell ref="Y857:AD857"/>
    <mergeCell ref="Y858:AD858"/>
    <mergeCell ref="Y859:AD859"/>
    <mergeCell ref="Y860:AD860"/>
    <mergeCell ref="Y861:AD861"/>
    <mergeCell ref="Y862:AD862"/>
    <mergeCell ref="S856:X856"/>
    <mergeCell ref="M856:R856"/>
    <mergeCell ref="Y913:AD913"/>
    <mergeCell ref="Y914:AD914"/>
    <mergeCell ref="D914:L914"/>
    <mergeCell ref="M914:R914"/>
    <mergeCell ref="S914:X914"/>
    <mergeCell ref="Y880:AD880"/>
    <mergeCell ref="D869:L869"/>
    <mergeCell ref="M869:R869"/>
    <mergeCell ref="S869:X869"/>
    <mergeCell ref="D870:L870"/>
    <mergeCell ref="M870:R870"/>
    <mergeCell ref="S870:X870"/>
    <mergeCell ref="D871:L871"/>
    <mergeCell ref="M871:R871"/>
    <mergeCell ref="S871:X871"/>
    <mergeCell ref="D872:L872"/>
    <mergeCell ref="M872:R872"/>
    <mergeCell ref="S872:X872"/>
    <mergeCell ref="D873:L873"/>
    <mergeCell ref="M873:R873"/>
    <mergeCell ref="S873:X873"/>
    <mergeCell ref="D874:L874"/>
    <mergeCell ref="M874:R874"/>
    <mergeCell ref="S874:X874"/>
    <mergeCell ref="D880:L880"/>
    <mergeCell ref="M880:R880"/>
    <mergeCell ref="S880:X880"/>
    <mergeCell ref="D894:L894"/>
    <mergeCell ref="M894:R894"/>
    <mergeCell ref="S894:X894"/>
    <mergeCell ref="D895:L895"/>
    <mergeCell ref="M895:R895"/>
    <mergeCell ref="D912:L912"/>
    <mergeCell ref="M912:R912"/>
    <mergeCell ref="S912:X912"/>
    <mergeCell ref="D913:L913"/>
    <mergeCell ref="M913:R913"/>
    <mergeCell ref="S913:X913"/>
    <mergeCell ref="C919:AD919"/>
    <mergeCell ref="C920:AD920"/>
    <mergeCell ref="Y915:AD915"/>
    <mergeCell ref="Y916:AD916"/>
    <mergeCell ref="D875:L875"/>
    <mergeCell ref="M875:R875"/>
    <mergeCell ref="S875:X875"/>
    <mergeCell ref="D876:L876"/>
    <mergeCell ref="M876:R876"/>
    <mergeCell ref="S876:X876"/>
    <mergeCell ref="D877:L877"/>
    <mergeCell ref="M877:R877"/>
    <mergeCell ref="S877:X877"/>
    <mergeCell ref="D878:L878"/>
    <mergeCell ref="M878:R878"/>
    <mergeCell ref="S878:X878"/>
    <mergeCell ref="D879:L879"/>
    <mergeCell ref="M879:R879"/>
    <mergeCell ref="S879:X879"/>
    <mergeCell ref="D893:L893"/>
    <mergeCell ref="M893:R893"/>
    <mergeCell ref="S893:X893"/>
    <mergeCell ref="Y909:AD909"/>
    <mergeCell ref="Y911:AD911"/>
    <mergeCell ref="Y912:AD912"/>
    <mergeCell ref="S897:X897"/>
    <mergeCell ref="D908:L908"/>
    <mergeCell ref="M908:R908"/>
    <mergeCell ref="S908:X908"/>
    <mergeCell ref="D909:L909"/>
    <mergeCell ref="M909:R909"/>
    <mergeCell ref="S909:X909"/>
    <mergeCell ref="D910:L910"/>
    <mergeCell ref="M910:R910"/>
    <mergeCell ref="S910:X910"/>
    <mergeCell ref="D911:L911"/>
    <mergeCell ref="M911:R911"/>
    <mergeCell ref="S911:X911"/>
    <mergeCell ref="D897:L897"/>
    <mergeCell ref="M897:R897"/>
    <mergeCell ref="Y899:AD899"/>
    <mergeCell ref="Y900:AD900"/>
    <mergeCell ref="Y901:AD901"/>
    <mergeCell ref="Y902:AD902"/>
    <mergeCell ref="Y903:AD903"/>
    <mergeCell ref="Y904:AD904"/>
    <mergeCell ref="Y905:AD905"/>
    <mergeCell ref="Y906:AD906"/>
    <mergeCell ref="D900:L900"/>
    <mergeCell ref="M900:R900"/>
    <mergeCell ref="S900:X900"/>
    <mergeCell ref="D901:L901"/>
    <mergeCell ref="M901:R901"/>
    <mergeCell ref="S901:X901"/>
    <mergeCell ref="D902:L902"/>
    <mergeCell ref="M902:R902"/>
    <mergeCell ref="S902:X902"/>
    <mergeCell ref="D903:L903"/>
    <mergeCell ref="Q945:T945"/>
    <mergeCell ref="Q946:T946"/>
    <mergeCell ref="Q947:T947"/>
    <mergeCell ref="S917:X917"/>
    <mergeCell ref="Y917:AD917"/>
    <mergeCell ref="D915:L915"/>
    <mergeCell ref="M915:R915"/>
    <mergeCell ref="S915:X915"/>
    <mergeCell ref="D916:L916"/>
    <mergeCell ref="M916:R916"/>
    <mergeCell ref="S916:X916"/>
    <mergeCell ref="D956:AD956"/>
    <mergeCell ref="D957:AD957"/>
    <mergeCell ref="D958:AD958"/>
    <mergeCell ref="C982:AD982"/>
    <mergeCell ref="C983:AD983"/>
    <mergeCell ref="C951:E951"/>
    <mergeCell ref="F951:AD951"/>
    <mergeCell ref="C953:AD953"/>
    <mergeCell ref="D954:AD954"/>
    <mergeCell ref="D955:AD955"/>
    <mergeCell ref="B927:AD927"/>
    <mergeCell ref="B928:AD928"/>
    <mergeCell ref="C929:AD929"/>
    <mergeCell ref="B931:AD931"/>
    <mergeCell ref="C932:AD932"/>
    <mergeCell ref="C940:AD940"/>
    <mergeCell ref="D977:O977"/>
    <mergeCell ref="Q971:AD971"/>
    <mergeCell ref="R972:AD972"/>
    <mergeCell ref="R973:AD973"/>
    <mergeCell ref="R974:AD974"/>
    <mergeCell ref="R975:AD975"/>
    <mergeCell ref="R976:AD976"/>
    <mergeCell ref="R977:AD977"/>
    <mergeCell ref="R978:AD978"/>
    <mergeCell ref="R979:AD979"/>
    <mergeCell ref="R980:AD980"/>
    <mergeCell ref="D978:O978"/>
    <mergeCell ref="Q960:AD960"/>
    <mergeCell ref="R961:AD961"/>
    <mergeCell ref="C960:O960"/>
    <mergeCell ref="D961:O961"/>
    <mergeCell ref="D962:O962"/>
    <mergeCell ref="D963:O963"/>
    <mergeCell ref="D964:O964"/>
    <mergeCell ref="D965:O965"/>
    <mergeCell ref="D966:O966"/>
    <mergeCell ref="C968:O968"/>
    <mergeCell ref="R962:AD962"/>
    <mergeCell ref="R963:AD963"/>
    <mergeCell ref="R964:AD964"/>
    <mergeCell ref="R966:AD966"/>
    <mergeCell ref="R967:AD967"/>
    <mergeCell ref="R968:AD968"/>
    <mergeCell ref="R969:AD969"/>
    <mergeCell ref="R965:AD965"/>
    <mergeCell ref="D969:O969"/>
    <mergeCell ref="D970:O970"/>
    <mergeCell ref="Q948:T948"/>
    <mergeCell ref="Q949:T949"/>
    <mergeCell ref="M944:P944"/>
    <mergeCell ref="M945:P945"/>
    <mergeCell ref="M946:P946"/>
    <mergeCell ref="M947:P947"/>
    <mergeCell ref="M948:P948"/>
    <mergeCell ref="M949:P949"/>
    <mergeCell ref="C933:AD933"/>
    <mergeCell ref="C934:AD934"/>
    <mergeCell ref="C935:AD935"/>
    <mergeCell ref="C937:AD937"/>
    <mergeCell ref="C936:AD936"/>
    <mergeCell ref="C938:AD938"/>
    <mergeCell ref="C939:AD939"/>
    <mergeCell ref="D975:O975"/>
    <mergeCell ref="D976:O976"/>
    <mergeCell ref="D971:O971"/>
    <mergeCell ref="D972:O972"/>
    <mergeCell ref="D973:O973"/>
    <mergeCell ref="D974:O974"/>
    <mergeCell ref="D947:L947"/>
    <mergeCell ref="D948:L948"/>
    <mergeCell ref="D949:L949"/>
    <mergeCell ref="M942:P943"/>
    <mergeCell ref="C942:L943"/>
    <mergeCell ref="D944:L944"/>
    <mergeCell ref="D945:L945"/>
    <mergeCell ref="D946:L946"/>
    <mergeCell ref="U942:AD942"/>
    <mergeCell ref="Q942:T943"/>
    <mergeCell ref="Q944:T944"/>
    <mergeCell ref="AU169:AV169"/>
    <mergeCell ref="AW169:AX169"/>
    <mergeCell ref="AY169:AZ169"/>
    <mergeCell ref="BA169:BB169"/>
    <mergeCell ref="BC169:BD169"/>
    <mergeCell ref="BE169:BF169"/>
    <mergeCell ref="BG169:BH169"/>
    <mergeCell ref="AU190:AV190"/>
    <mergeCell ref="AW190:AX190"/>
    <mergeCell ref="AY190:AZ190"/>
    <mergeCell ref="BA190:BB190"/>
    <mergeCell ref="BC190:BD190"/>
    <mergeCell ref="BE190:BF190"/>
    <mergeCell ref="BG190:BH190"/>
    <mergeCell ref="AU212:AV212"/>
    <mergeCell ref="AW212:AX212"/>
    <mergeCell ref="AY212:AZ212"/>
    <mergeCell ref="BA212:BB212"/>
    <mergeCell ref="BC212:BD212"/>
    <mergeCell ref="BE212:BF212"/>
    <mergeCell ref="BG212:BH212"/>
    <mergeCell ref="AU238:AV238"/>
    <mergeCell ref="AW238:AX238"/>
    <mergeCell ref="AY238:AZ238"/>
    <mergeCell ref="BA238:BB238"/>
    <mergeCell ref="BC238:BD238"/>
    <mergeCell ref="BE238:BF238"/>
    <mergeCell ref="BG238:BH238"/>
    <mergeCell ref="AU271:AV271"/>
    <mergeCell ref="AW271:AX271"/>
    <mergeCell ref="AY271:AZ271"/>
    <mergeCell ref="BA271:BB271"/>
    <mergeCell ref="BC271:BD271"/>
    <mergeCell ref="BE271:BF271"/>
    <mergeCell ref="BG271:BH271"/>
    <mergeCell ref="AU296:AV296"/>
    <mergeCell ref="AW296:AX296"/>
    <mergeCell ref="AY296:AZ296"/>
    <mergeCell ref="BA296:BB296"/>
    <mergeCell ref="BC296:BD296"/>
    <mergeCell ref="BE296:BF296"/>
    <mergeCell ref="BG296:BH296"/>
    <mergeCell ref="AU339:AV339"/>
    <mergeCell ref="AW339:AX339"/>
    <mergeCell ref="AY339:AZ339"/>
    <mergeCell ref="BA339:BB339"/>
    <mergeCell ref="BC339:BD339"/>
    <mergeCell ref="BE339:BF339"/>
    <mergeCell ref="BG339:BH339"/>
    <mergeCell ref="AU367:AV367"/>
    <mergeCell ref="AW367:AX367"/>
    <mergeCell ref="AY367:AZ367"/>
    <mergeCell ref="BA367:BB367"/>
    <mergeCell ref="BC367:BD367"/>
    <mergeCell ref="BE367:BF367"/>
    <mergeCell ref="BG367:BH367"/>
    <mergeCell ref="AU449:AV449"/>
    <mergeCell ref="AW449:AX449"/>
    <mergeCell ref="AU484:AV484"/>
    <mergeCell ref="AW484:AX484"/>
    <mergeCell ref="Y724:AD724"/>
    <mergeCell ref="D725:X725"/>
    <mergeCell ref="Y725:AD725"/>
    <mergeCell ref="D726:X726"/>
    <mergeCell ref="Y726:AD726"/>
    <mergeCell ref="D727:X727"/>
    <mergeCell ref="Y727:AD727"/>
    <mergeCell ref="B845:AD845"/>
    <mergeCell ref="B846:AD846"/>
    <mergeCell ref="B847:AD847"/>
    <mergeCell ref="B922:AD922"/>
    <mergeCell ref="B923:AD923"/>
    <mergeCell ref="BH610:BI610"/>
    <mergeCell ref="BJ610:BK610"/>
    <mergeCell ref="BL610:BM610"/>
    <mergeCell ref="AU503:AV503"/>
    <mergeCell ref="AW503:AX503"/>
    <mergeCell ref="BA503:BB503"/>
    <mergeCell ref="BC503:BD503"/>
    <mergeCell ref="AU529:AV529"/>
    <mergeCell ref="AW529:AX529"/>
    <mergeCell ref="AU609:AU611"/>
    <mergeCell ref="AV609:AV611"/>
    <mergeCell ref="AW610:AW611"/>
    <mergeCell ref="AX610:AX611"/>
    <mergeCell ref="AY610:AY611"/>
    <mergeCell ref="AZ610:BA610"/>
    <mergeCell ref="BB610:BC610"/>
    <mergeCell ref="BD610:BE610"/>
    <mergeCell ref="BF610:BG610"/>
    <mergeCell ref="BH503:BM503"/>
    <mergeCell ref="Y910:AD910"/>
    <mergeCell ref="B924:AD924"/>
    <mergeCell ref="B925:AD925"/>
    <mergeCell ref="B985:AD985"/>
    <mergeCell ref="B986:AD986"/>
    <mergeCell ref="B987:AD987"/>
    <mergeCell ref="B1018:AD1018"/>
    <mergeCell ref="B1019:AD1019"/>
    <mergeCell ref="B1047:AD1047"/>
    <mergeCell ref="B1048:AD1048"/>
    <mergeCell ref="B1049:AD1049"/>
    <mergeCell ref="B1050:AD1050"/>
    <mergeCell ref="B574:AD574"/>
    <mergeCell ref="B593:AD593"/>
    <mergeCell ref="B594:AD594"/>
    <mergeCell ref="B595:AD595"/>
    <mergeCell ref="B632:AD632"/>
    <mergeCell ref="B633:AD633"/>
    <mergeCell ref="B635:AD635"/>
    <mergeCell ref="B634:AD634"/>
    <mergeCell ref="B669:AD669"/>
    <mergeCell ref="B670:AD670"/>
    <mergeCell ref="B744:AD744"/>
    <mergeCell ref="B745:AD745"/>
    <mergeCell ref="B746:AD746"/>
    <mergeCell ref="B767:AD767"/>
    <mergeCell ref="B768:AD768"/>
    <mergeCell ref="B769:AD769"/>
    <mergeCell ref="D732:X732"/>
    <mergeCell ref="Y732:AD732"/>
    <mergeCell ref="D723:X723"/>
    <mergeCell ref="Y723:AD723"/>
    <mergeCell ref="D724:X724"/>
    <mergeCell ref="B1507:AD1507"/>
    <mergeCell ref="B1508:AD1508"/>
    <mergeCell ref="B1509:AD1509"/>
    <mergeCell ref="B1524:AD1524"/>
    <mergeCell ref="B1525:AD1525"/>
    <mergeCell ref="B1526:AD1526"/>
    <mergeCell ref="B1601:AD1601"/>
    <mergeCell ref="B1602:AD1602"/>
    <mergeCell ref="B1603:AD1603"/>
    <mergeCell ref="B1678:AD1678"/>
    <mergeCell ref="B1677:AD1677"/>
    <mergeCell ref="B1679:AD1679"/>
    <mergeCell ref="B1051:AD1051"/>
    <mergeCell ref="B1105:AD1105"/>
    <mergeCell ref="B1080:AD1080"/>
    <mergeCell ref="B1184:AD1184"/>
    <mergeCell ref="B1185:AD1185"/>
    <mergeCell ref="B1186:AD1186"/>
    <mergeCell ref="B1187:AD1187"/>
    <mergeCell ref="B1258:AD1258"/>
    <mergeCell ref="B1259:AD1259"/>
    <mergeCell ref="B1260:AD1260"/>
    <mergeCell ref="B1261:AD1261"/>
    <mergeCell ref="B1281:AD1281"/>
    <mergeCell ref="B1282:AD1282"/>
    <mergeCell ref="B1283:AD1283"/>
    <mergeCell ref="B1284:AD1284"/>
    <mergeCell ref="B1285:AD1285"/>
    <mergeCell ref="C1522:AD1522"/>
    <mergeCell ref="Q1516:AD1516"/>
    <mergeCell ref="Q1517:R1518"/>
    <mergeCell ref="S1517:T1518"/>
  </mergeCells>
  <phoneticPr fontId="22" type="noConversion"/>
  <conditionalFormatting sqref="I33 T33">
    <cfRule type="expression" dxfId="41" priority="43">
      <formula>$C$33="X"</formula>
    </cfRule>
  </conditionalFormatting>
  <conditionalFormatting sqref="C33 T33">
    <cfRule type="expression" dxfId="40" priority="42">
      <formula>$I$33="X"</formula>
    </cfRule>
  </conditionalFormatting>
  <conditionalFormatting sqref="C33 I33">
    <cfRule type="expression" dxfId="39" priority="41">
      <formula>$T$33="X"</formula>
    </cfRule>
  </conditionalFormatting>
  <conditionalFormatting sqref="C45:AD45 C48:AD48 D64:AD123 C125:F125 C128:AD128 M149:AD155 C159:AD159 K172:AD176 C180:AD180 K193:AD197 C201:AD201 K215:AD223 C227:AD227 K241:AD256 C260:AD260 K274:AD281 C285:AD285 K299:AD324 C328:AD328 K342:AD352 C356:AD356 C433:AD433 M451:AD461 F464:AD464 F466:AD466 C469:AD469 C486:AD486 C489:AD489 M505:AD510 F513:AD513 C516:AD516 M531:AD545 F548:AD548 C551:AD551 C569 I569 T569 C572:AD572 C588:AD588 C591:AD591 K613:AD624 F627:AD627 C630:AD630 C647:F647 C650:AD650 C664:AD664 C667:AD667 C742:AD742 C756:F756 E758:H758 E760:H760 E762:H762 C765:AD765 C780:F780 E782:H782 E784:H784 E786:H786 E788:H788 E790:H790 E792:H792 E794:H794 C797:AD797 C814:AD814 C817:AD817 C840:AD840 C843:AD843 C920:AD920 M944:AD949 F951:AD951 C983:AD983 C1001:F1001 E1003:H1003 G1005:J1005 G1007:J1007 E1009:H1009 G1011:J1011 G1013:J1013 C1016:AD1016 M1031:AD1039 F1042:AD1042 C1045:AD1045 C1103:AD1103 C1256:AD1256 C1279:AD1279 S1302:AD1338 H1341:AD1341 H1343:AD1343 H1345:AD1345 S1355:AD1391 H1394:AD1394 H1396:AD1396 H1398:AD1398 C1401:AD1401 Y1417:AD1438 F1441:AD1441 C1444:AD1444 C1456:F1456 E1458:H1458 G1460:J1460 G1462:J1462 E1464:H1464 G1466:J1466 G1468:J1468 C1471:AD1471 C1505:AD1505 C1519:AD1519 C1522:AD1522 C1599:AD1599 C1675:AD1675 D370:AD429 D679:AD738 D857:AD916 D1122:AD1181 D1612:AD1671 K1089:AD1099 K1274:AD1275 K1067:AD1077 D1536:AD1595 D1193:AD1252 I1491:AD1501">
    <cfRule type="expression" dxfId="38" priority="40">
      <formula>OR($I$33="X",$T$33="X")</formula>
    </cfRule>
  </conditionalFormatting>
  <conditionalFormatting sqref="S451:AD461">
    <cfRule type="expression" dxfId="37" priority="39">
      <formula>$M451&gt;1</formula>
    </cfRule>
  </conditionalFormatting>
  <conditionalFormatting sqref="F513:AD513">
    <cfRule type="expression" dxfId="36" priority="38">
      <formula>COUNTIF($M$510:$AD$510,"NA")=6</formula>
    </cfRule>
  </conditionalFormatting>
  <conditionalFormatting sqref="F464:AD464">
    <cfRule type="expression" dxfId="35" priority="37">
      <formula>$M$460&gt;1</formula>
    </cfRule>
  </conditionalFormatting>
  <conditionalFormatting sqref="F466:AD466">
    <cfRule type="expression" dxfId="34" priority="36">
      <formula>$M$461&gt;1</formula>
    </cfRule>
  </conditionalFormatting>
  <conditionalFormatting sqref="F548:AD548">
    <cfRule type="expression" dxfId="33" priority="35">
      <formula>COUNTIF($M$543:$AD$543,"NA")=6</formula>
    </cfRule>
  </conditionalFormatting>
  <conditionalFormatting sqref="I569 T569">
    <cfRule type="expression" dxfId="32" priority="34">
      <formula>$C$569="x"</formula>
    </cfRule>
  </conditionalFormatting>
  <conditionalFormatting sqref="C569 T569">
    <cfRule type="expression" dxfId="31" priority="33">
      <formula>$I$569="x"</formula>
    </cfRule>
  </conditionalFormatting>
  <conditionalFormatting sqref="C569 I569">
    <cfRule type="expression" dxfId="30" priority="32">
      <formula>$T$569="X"</formula>
    </cfRule>
  </conditionalFormatting>
  <conditionalFormatting sqref="C588:AD588 C591:AD591 K613:AD624 F627:AD627 C630:AD630">
    <cfRule type="expression" dxfId="29" priority="31">
      <formula>OR($I$569="x",$T$569="x")</formula>
    </cfRule>
  </conditionalFormatting>
  <conditionalFormatting sqref="L613:AD624">
    <cfRule type="expression" dxfId="28" priority="30">
      <formula>$K613="x"</formula>
    </cfRule>
  </conditionalFormatting>
  <conditionalFormatting sqref="F627:AD627">
    <cfRule type="expression" dxfId="27" priority="29">
      <formula>$K$624="X"</formula>
    </cfRule>
  </conditionalFormatting>
  <conditionalFormatting sqref="S857:AD916">
    <cfRule type="expression" dxfId="26" priority="28">
      <formula>$M857&gt;1</formula>
    </cfRule>
  </conditionalFormatting>
  <conditionalFormatting sqref="Q944:AD949">
    <cfRule type="expression" dxfId="25" priority="27">
      <formula>$M944&gt;1</formula>
    </cfRule>
  </conditionalFormatting>
  <conditionalFormatting sqref="U944:Y944">
    <cfRule type="expression" dxfId="24" priority="26">
      <formula>$AC$944="X"</formula>
    </cfRule>
  </conditionalFormatting>
  <conditionalFormatting sqref="U945:AB945">
    <cfRule type="expression" dxfId="23" priority="25">
      <formula>$AC$945="X"</formula>
    </cfRule>
  </conditionalFormatting>
  <conditionalFormatting sqref="U946:AC946">
    <cfRule type="expression" dxfId="22" priority="24">
      <formula>$AD$946="X"</formula>
    </cfRule>
  </conditionalFormatting>
  <conditionalFormatting sqref="U947:AB948">
    <cfRule type="expression" dxfId="21" priority="23">
      <formula>$AC947="X"</formula>
    </cfRule>
  </conditionalFormatting>
  <conditionalFormatting sqref="F1042:AD1042">
    <cfRule type="expression" dxfId="20" priority="22">
      <formula>COUNTIF($M$1039:$AD$1039,"na")=3</formula>
    </cfRule>
  </conditionalFormatting>
  <conditionalFormatting sqref="F951:AD951">
    <cfRule type="expression" dxfId="19" priority="21">
      <formula>$M$949&gt;1</formula>
    </cfRule>
  </conditionalFormatting>
  <conditionalFormatting sqref="O1067:AD1077">
    <cfRule type="expression" dxfId="18" priority="20">
      <formula>$K1067="x"</formula>
    </cfRule>
  </conditionalFormatting>
  <conditionalFormatting sqref="O1089:AD1099">
    <cfRule type="expression" dxfId="17" priority="19">
      <formula>$K1089="X"</formula>
    </cfRule>
  </conditionalFormatting>
  <conditionalFormatting sqref="O1274:AD1275">
    <cfRule type="expression" dxfId="16" priority="18">
      <formula>$K1274="X"</formula>
    </cfRule>
  </conditionalFormatting>
  <conditionalFormatting sqref="Y1302:AD1338">
    <cfRule type="expression" dxfId="15" priority="17">
      <formula>$S1302&gt;1</formula>
    </cfRule>
  </conditionalFormatting>
  <conditionalFormatting sqref="H1394:AD1394">
    <cfRule type="expression" dxfId="14" priority="16">
      <formula>$S$1379&gt;1</formula>
    </cfRule>
  </conditionalFormatting>
  <conditionalFormatting sqref="H1396:AD1396">
    <cfRule type="expression" dxfId="13" priority="15">
      <formula>$S$1386&gt;1</formula>
    </cfRule>
  </conditionalFormatting>
  <conditionalFormatting sqref="H1398:AD1398">
    <cfRule type="expression" dxfId="12" priority="14">
      <formula>$S$1391&gt;1</formula>
    </cfRule>
  </conditionalFormatting>
  <conditionalFormatting sqref="F1441:AD1441">
    <cfRule type="expression" dxfId="11" priority="13">
      <formula>$Y$1438="NA"</formula>
    </cfRule>
  </conditionalFormatting>
  <conditionalFormatting sqref="K1491:AD1501">
    <cfRule type="expression" dxfId="10" priority="12">
      <formula>$I1491="X"</formula>
    </cfRule>
  </conditionalFormatting>
  <conditionalFormatting sqref="C486:P486">
    <cfRule type="expression" dxfId="9" priority="11">
      <formula>$M$454&gt;1</formula>
    </cfRule>
  </conditionalFormatting>
  <conditionalFormatting sqref="Q486:AD486">
    <cfRule type="expression" dxfId="8" priority="10">
      <formula>$M$455&gt;1</formula>
    </cfRule>
  </conditionalFormatting>
  <conditionalFormatting sqref="Y1417:AD1438 F1441:AD1441 C1444:AD1444">
    <cfRule type="expression" dxfId="7" priority="9">
      <formula>AND($S$1318&gt;1,$S$1327&gt;1,$S$1371&gt;1,$S$1380&gt;1)</formula>
    </cfRule>
  </conditionalFormatting>
  <conditionalFormatting sqref="B332:AD332">
    <cfRule type="expression" dxfId="6" priority="8">
      <formula>CELL("proteger",B332)=0</formula>
    </cfRule>
  </conditionalFormatting>
  <conditionalFormatting sqref="B360:AD360">
    <cfRule type="expression" dxfId="5" priority="7">
      <formula>CELL("proteger",B360)=0</formula>
    </cfRule>
  </conditionalFormatting>
  <conditionalFormatting sqref="B555:AD555">
    <cfRule type="expression" dxfId="4" priority="5">
      <formula>CELL("proteger",B555)=0</formula>
    </cfRule>
  </conditionalFormatting>
  <conditionalFormatting sqref="Y1355:AD1391">
    <cfRule type="expression" dxfId="3" priority="4">
      <formula>$S1355&gt;1</formula>
    </cfRule>
  </conditionalFormatting>
  <conditionalFormatting sqref="H1341:AD1341">
    <cfRule type="expression" dxfId="2" priority="3">
      <formula>$S$1326&gt;1</formula>
    </cfRule>
  </conditionalFormatting>
  <conditionalFormatting sqref="H1343:AD1343">
    <cfRule type="expression" dxfId="1" priority="2">
      <formula>$S$1333&gt;1</formula>
    </cfRule>
  </conditionalFormatting>
  <conditionalFormatting sqref="H1345:AD1345">
    <cfRule type="expression" dxfId="0" priority="1">
      <formula>$S$1338&gt;1</formula>
    </cfRule>
  </conditionalFormatting>
  <dataValidations count="3">
    <dataValidation type="list" allowBlank="1" showInputMessage="1" showErrorMessage="1" sqref="C33 I33 T33 C569 I569 T569 K613:K624 U944:AD949">
      <formula1>$AG$2:$AG$3</formula1>
    </dataValidation>
    <dataValidation type="list" allowBlank="1" showInputMessage="1" showErrorMessage="1" sqref="M451:R461 AA840:AD840 M857:R916 M944:P949 S1302:X1338 S1355:X1391">
      <formula1>$AH$2:$AH$5</formula1>
    </dataValidation>
    <dataValidation type="list" allowBlank="1" showInputMessage="1" showErrorMessage="1" sqref="Q944:T949">
      <formula1>$AI$2:$AI$7</formula1>
    </dataValidation>
  </dataValidations>
  <hyperlinks>
    <hyperlink ref="AA7:AD7" location="Índice!B17" display="Índice"/>
    <hyperlink ref="AA61" location="'Complemento AMP'!AA10" display="Complemento AMP"/>
    <hyperlink ref="AA61:AD61" location="Complemento!AA12" display="Complemento"/>
  </hyperlinks>
  <pageMargins left="0.70866141732283472" right="0.70866141732283472" top="0.74803149606299213" bottom="0.74803149606299213" header="0.31496062992125984" footer="0.31496062992125984"/>
  <pageSetup scale="75" orientation="portrait" r:id="rId1"/>
  <headerFooter>
    <oddHeader xml:space="preserve">&amp;CMódulo 1 Sección XI
Cuestionario </oddHeader>
    <oddFooter>&amp;LCenso Nacional de Gobiernos Estatales 2021&amp;R&amp;P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X2487"/>
  <sheetViews>
    <sheetView showGridLines="0" view="pageBreakPreview" zoomScale="120" zoomScaleNormal="100" zoomScaleSheetLayoutView="120" workbookViewId="0"/>
  </sheetViews>
  <sheetFormatPr baseColWidth="10" defaultColWidth="0" defaultRowHeight="15.05" zeroHeight="1"/>
  <cols>
    <col min="1" max="1" width="5.6640625" style="105" customWidth="1"/>
    <col min="2" max="30" width="3.6640625" style="105" customWidth="1"/>
    <col min="31" max="31" width="5.6640625" style="105" customWidth="1"/>
    <col min="32" max="32" width="11.44140625" style="138" hidden="1" customWidth="1"/>
    <col min="33" max="16384" width="11.44140625" style="93" hidden="1"/>
  </cols>
  <sheetData>
    <row r="1" spans="1:44" ht="173.3" customHeight="1">
      <c r="B1" s="639" t="s">
        <v>367</v>
      </c>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row>
    <row r="2" spans="1:44"/>
    <row r="3" spans="1:44" ht="45.2" customHeight="1">
      <c r="B3" s="633" t="s">
        <v>0</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row>
    <row r="4" spans="1:44"/>
    <row r="5" spans="1:44" ht="45.2" customHeight="1">
      <c r="B5" s="633" t="s">
        <v>376</v>
      </c>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row>
    <row r="6" spans="1:44"/>
    <row r="7" spans="1:44" ht="45.2" customHeight="1">
      <c r="B7" s="633" t="s">
        <v>733</v>
      </c>
      <c r="C7" s="633"/>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row>
    <row r="8" spans="1:44"/>
    <row r="9" spans="1:44" ht="15.75" thickBot="1">
      <c r="B9" s="139" t="s">
        <v>657</v>
      </c>
      <c r="C9" s="140"/>
      <c r="D9" s="140"/>
      <c r="E9" s="140"/>
      <c r="F9" s="140"/>
      <c r="G9" s="140"/>
      <c r="H9" s="140"/>
      <c r="I9" s="140"/>
      <c r="J9" s="140"/>
      <c r="K9" s="140"/>
      <c r="L9" s="140"/>
      <c r="M9" s="140"/>
      <c r="N9" s="139" t="s">
        <v>658</v>
      </c>
      <c r="O9" s="140"/>
      <c r="AA9" s="642" t="s">
        <v>1</v>
      </c>
      <c r="AB9" s="642"/>
      <c r="AC9" s="642"/>
      <c r="AD9" s="642"/>
    </row>
    <row r="10" spans="1:44" ht="15.75" thickBot="1">
      <c r="B10" s="601" t="str">
        <f>IF(Presentación!$B$10="","",Presentación!$B$10)</f>
        <v>Veracruz de Ignacio de la Llave</v>
      </c>
      <c r="C10" s="602"/>
      <c r="D10" s="602"/>
      <c r="E10" s="602"/>
      <c r="F10" s="602"/>
      <c r="G10" s="602"/>
      <c r="H10" s="602"/>
      <c r="I10" s="602"/>
      <c r="J10" s="602"/>
      <c r="K10" s="602"/>
      <c r="L10" s="603"/>
      <c r="M10" s="141"/>
      <c r="N10" s="601" t="str">
        <f>IF(Presentación!$N$10="","",Presentación!$N$10)</f>
        <v>230</v>
      </c>
      <c r="O10" s="603"/>
    </row>
    <row r="11" spans="1:44"/>
    <row r="12" spans="1:44">
      <c r="AA12" s="643" t="s">
        <v>608</v>
      </c>
      <c r="AB12" s="643"/>
      <c r="AC12" s="643"/>
      <c r="AD12" s="643"/>
    </row>
    <row r="13" spans="1:44"/>
    <row r="14" spans="1:44">
      <c r="A14" s="142"/>
      <c r="B14" s="634" t="s">
        <v>600</v>
      </c>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6"/>
      <c r="AG14" s="143" t="s">
        <v>936</v>
      </c>
      <c r="AH14" s="93" t="s">
        <v>937</v>
      </c>
    </row>
    <row r="15" spans="1:44" ht="24.05" customHeight="1">
      <c r="A15" s="142"/>
      <c r="B15" s="144"/>
      <c r="C15" s="421" t="s">
        <v>816</v>
      </c>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637"/>
      <c r="AG15" s="143">
        <f>COUNTBLANK(G21:AD80)</f>
        <v>1260</v>
      </c>
      <c r="AH15" s="93">
        <v>1260</v>
      </c>
    </row>
    <row r="16" spans="1:44">
      <c r="A16" s="142"/>
      <c r="B16" s="144"/>
      <c r="C16" s="422" t="s">
        <v>841</v>
      </c>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637"/>
      <c r="AN16" s="628" t="s">
        <v>1073</v>
      </c>
      <c r="AP16" s="629" t="s">
        <v>601</v>
      </c>
      <c r="AQ16" s="629" t="s">
        <v>1074</v>
      </c>
      <c r="AR16" s="629" t="s">
        <v>1075</v>
      </c>
    </row>
    <row r="17" spans="1:50" ht="24.05" customHeight="1">
      <c r="A17" s="142"/>
      <c r="B17" s="145"/>
      <c r="C17" s="422" t="s">
        <v>842</v>
      </c>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637"/>
      <c r="AN17" s="628"/>
      <c r="AP17" s="630"/>
      <c r="AQ17" s="630"/>
      <c r="AR17" s="630"/>
    </row>
    <row r="18" spans="1:50" ht="36" customHeight="1">
      <c r="A18" s="142"/>
      <c r="B18" s="146"/>
      <c r="C18" s="522" t="s">
        <v>609</v>
      </c>
      <c r="D18" s="523"/>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4"/>
      <c r="AN18" s="628"/>
      <c r="AP18" s="631"/>
      <c r="AQ18" s="631"/>
      <c r="AR18" s="631"/>
      <c r="AT18" s="141" t="s">
        <v>1077</v>
      </c>
      <c r="AU18" s="147" t="s">
        <v>1078</v>
      </c>
      <c r="AV18" s="148" t="s">
        <v>1079</v>
      </c>
      <c r="AW18" s="147" t="s">
        <v>1080</v>
      </c>
      <c r="AX18" s="148" t="s">
        <v>1081</v>
      </c>
    </row>
    <row r="19" spans="1:50">
      <c r="A19" s="142"/>
      <c r="B19" s="632" t="str">
        <f>IF(AG81=0,"","Error: Debe completar toda la información requerida.")</f>
        <v/>
      </c>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N19" s="149" t="str">
        <f>CONCATENATE(AP19,AQ19,AR19)</f>
        <v>30001 Acajete</v>
      </c>
      <c r="AP19" s="150" t="str">
        <f>IFERROR(VLOOKUP(MID($N$10,2,2)&amp;"-"&amp;AS19, $AT$19:$AX$2487, 4, 0), "-")</f>
        <v>30001</v>
      </c>
      <c r="AQ19" s="151" t="s">
        <v>1076</v>
      </c>
      <c r="AR19" s="150" t="str">
        <f t="shared" ref="AR19:AR82" si="0">IFERROR(VLOOKUP(AP19, $AW$19:$AX$2487, 2, 0), "")</f>
        <v>Acajete</v>
      </c>
      <c r="AS19" s="93">
        <v>1</v>
      </c>
      <c r="AT19" s="152" t="s">
        <v>1082</v>
      </c>
      <c r="AU19" s="153" t="s">
        <v>1083</v>
      </c>
      <c r="AV19" s="154" t="s">
        <v>1009</v>
      </c>
      <c r="AW19" s="155" t="s">
        <v>1084</v>
      </c>
      <c r="AX19" s="156" t="s">
        <v>1009</v>
      </c>
    </row>
    <row r="20" spans="1:50" ht="72" customHeight="1">
      <c r="A20" s="157"/>
      <c r="B20" s="158"/>
      <c r="C20" s="369" t="s">
        <v>607</v>
      </c>
      <c r="D20" s="369"/>
      <c r="E20" s="369"/>
      <c r="F20" s="369"/>
      <c r="G20" s="638" t="s">
        <v>601</v>
      </c>
      <c r="H20" s="538"/>
      <c r="I20" s="638" t="s">
        <v>602</v>
      </c>
      <c r="J20" s="538"/>
      <c r="K20" s="463" t="s">
        <v>603</v>
      </c>
      <c r="L20" s="464"/>
      <c r="M20" s="464"/>
      <c r="N20" s="464"/>
      <c r="O20" s="464"/>
      <c r="P20" s="464"/>
      <c r="Q20" s="464"/>
      <c r="R20" s="464"/>
      <c r="S20" s="464"/>
      <c r="T20" s="159" t="s">
        <v>604</v>
      </c>
      <c r="U20" s="463" t="s">
        <v>605</v>
      </c>
      <c r="V20" s="464"/>
      <c r="W20" s="464"/>
      <c r="X20" s="464"/>
      <c r="Y20" s="464"/>
      <c r="Z20" s="464"/>
      <c r="AA20" s="464"/>
      <c r="AB20" s="464"/>
      <c r="AC20" s="464"/>
      <c r="AD20" s="465"/>
      <c r="AG20" s="93" t="s">
        <v>951</v>
      </c>
      <c r="AN20" s="149" t="str">
        <f t="shared" ref="AN20:AN83" si="1">CONCATENATE(AP20,AQ20,AR20)</f>
        <v>30002 Acatlán</v>
      </c>
      <c r="AP20" s="150" t="str">
        <f t="shared" ref="AP20:AP83" si="2">IFERROR(VLOOKUP(MID($N$10,2,2)&amp;"-"&amp;AS20, $AT$19:$AX$2487, 4, 0), "-")</f>
        <v>30002</v>
      </c>
      <c r="AQ20" s="160" t="s">
        <v>1076</v>
      </c>
      <c r="AR20" s="161" t="str">
        <f t="shared" si="0"/>
        <v>Acatlán</v>
      </c>
      <c r="AS20" s="93">
        <v>2</v>
      </c>
      <c r="AT20" s="152" t="s">
        <v>1085</v>
      </c>
      <c r="AU20" s="153" t="s">
        <v>1083</v>
      </c>
      <c r="AV20" s="154" t="s">
        <v>1009</v>
      </c>
      <c r="AW20" s="155" t="s">
        <v>1086</v>
      </c>
      <c r="AX20" s="154" t="s">
        <v>1087</v>
      </c>
    </row>
    <row r="21" spans="1:50">
      <c r="A21" s="157"/>
      <c r="B21" s="162"/>
      <c r="C21" s="163" t="s">
        <v>105</v>
      </c>
      <c r="D21" s="390" t="str">
        <f>IF(CNGE_2021_M1_Secc11!D64="","",CNGE_2021_M1_Secc11!D64)</f>
        <v/>
      </c>
      <c r="E21" s="390"/>
      <c r="F21" s="390"/>
      <c r="G21" s="408"/>
      <c r="H21" s="408"/>
      <c r="I21" s="408"/>
      <c r="J21" s="408"/>
      <c r="K21" s="180"/>
      <c r="L21" s="181"/>
      <c r="M21" s="164" t="s">
        <v>606</v>
      </c>
      <c r="N21" s="181"/>
      <c r="O21" s="181"/>
      <c r="P21" s="181"/>
      <c r="Q21" s="181"/>
      <c r="R21" s="181"/>
      <c r="S21" s="181"/>
      <c r="T21" s="164" t="s">
        <v>604</v>
      </c>
      <c r="U21" s="181"/>
      <c r="V21" s="181"/>
      <c r="W21" s="181"/>
      <c r="X21" s="164" t="s">
        <v>606</v>
      </c>
      <c r="Y21" s="181"/>
      <c r="Z21" s="181"/>
      <c r="AA21" s="181"/>
      <c r="AB21" s="181"/>
      <c r="AC21" s="181"/>
      <c r="AD21" s="181"/>
      <c r="AG21" s="141">
        <f>IF(OR($AG$15=$AH$15,AND(D21&lt;&gt;"",G21&lt;&gt;"",I21&lt;&gt;"",COUNTBLANK(K21:S21)=0,COUNTBLANK(U21:AD21)=0),AND(D21="",G21="",I21="",COUNTBLANK(K21:S21)=8,COUNTBLANK(U21:AD21)=9)),0,1)</f>
        <v>0</v>
      </c>
      <c r="AN21" s="149" t="str">
        <f t="shared" si="1"/>
        <v>30003 Acayucan</v>
      </c>
      <c r="AP21" s="150" t="str">
        <f t="shared" si="2"/>
        <v>30003</v>
      </c>
      <c r="AQ21" s="160" t="s">
        <v>1076</v>
      </c>
      <c r="AR21" s="161" t="str">
        <f t="shared" si="0"/>
        <v>Acayucan</v>
      </c>
      <c r="AS21" s="93">
        <v>3</v>
      </c>
      <c r="AT21" s="152" t="s">
        <v>1088</v>
      </c>
      <c r="AU21" s="153" t="s">
        <v>1083</v>
      </c>
      <c r="AV21" s="154" t="s">
        <v>1009</v>
      </c>
      <c r="AW21" s="155" t="s">
        <v>1089</v>
      </c>
      <c r="AX21" s="154" t="s">
        <v>1090</v>
      </c>
    </row>
    <row r="22" spans="1:50">
      <c r="A22" s="157"/>
      <c r="B22" s="162"/>
      <c r="C22" s="165" t="s">
        <v>107</v>
      </c>
      <c r="D22" s="390" t="str">
        <f>IF(CNGE_2021_M1_Secc11!D65="","",CNGE_2021_M1_Secc11!D65)</f>
        <v/>
      </c>
      <c r="E22" s="390"/>
      <c r="F22" s="390"/>
      <c r="G22" s="408"/>
      <c r="H22" s="408"/>
      <c r="I22" s="408"/>
      <c r="J22" s="408"/>
      <c r="K22" s="180"/>
      <c r="L22" s="181"/>
      <c r="M22" s="164" t="s">
        <v>606</v>
      </c>
      <c r="N22" s="181"/>
      <c r="O22" s="181"/>
      <c r="P22" s="181"/>
      <c r="Q22" s="181"/>
      <c r="R22" s="181"/>
      <c r="S22" s="181"/>
      <c r="T22" s="164" t="s">
        <v>604</v>
      </c>
      <c r="U22" s="181"/>
      <c r="V22" s="181"/>
      <c r="W22" s="181"/>
      <c r="X22" s="164" t="s">
        <v>606</v>
      </c>
      <c r="Y22" s="181"/>
      <c r="Z22" s="181"/>
      <c r="AA22" s="181"/>
      <c r="AB22" s="181"/>
      <c r="AC22" s="181"/>
      <c r="AD22" s="181"/>
      <c r="AG22" s="141">
        <f t="shared" ref="AG22:AG80" si="3">IF(OR($AG$15=$AH$15,AND(D22&lt;&gt;"",G22&lt;&gt;"",I22&lt;&gt;"",COUNTBLANK(K22:S22)=0,COUNTBLANK(U22:AD22)=0),AND(D22="",G22="",I22="",COUNTBLANK(K22:S22)=8,COUNTBLANK(U22:AD22)=9)),0,1)</f>
        <v>0</v>
      </c>
      <c r="AN22" s="149" t="str">
        <f t="shared" si="1"/>
        <v>30004 Actopan</v>
      </c>
      <c r="AP22" s="150" t="str">
        <f t="shared" si="2"/>
        <v>30004</v>
      </c>
      <c r="AQ22" s="160" t="s">
        <v>1076</v>
      </c>
      <c r="AR22" s="161" t="str">
        <f t="shared" si="0"/>
        <v>Actopan</v>
      </c>
      <c r="AS22" s="93">
        <v>4</v>
      </c>
      <c r="AT22" s="152" t="s">
        <v>1091</v>
      </c>
      <c r="AU22" s="153" t="s">
        <v>1083</v>
      </c>
      <c r="AV22" s="154" t="s">
        <v>1009</v>
      </c>
      <c r="AW22" s="155" t="s">
        <v>1092</v>
      </c>
      <c r="AX22" s="154" t="s">
        <v>1093</v>
      </c>
    </row>
    <row r="23" spans="1:50">
      <c r="A23" s="157"/>
      <c r="B23" s="162"/>
      <c r="C23" s="165" t="s">
        <v>115</v>
      </c>
      <c r="D23" s="390" t="str">
        <f>IF(CNGE_2021_M1_Secc11!D66="","",CNGE_2021_M1_Secc11!D66)</f>
        <v/>
      </c>
      <c r="E23" s="390"/>
      <c r="F23" s="390"/>
      <c r="G23" s="408"/>
      <c r="H23" s="408"/>
      <c r="I23" s="408"/>
      <c r="J23" s="408"/>
      <c r="K23" s="180"/>
      <c r="L23" s="181"/>
      <c r="M23" s="164" t="s">
        <v>606</v>
      </c>
      <c r="N23" s="181"/>
      <c r="O23" s="181"/>
      <c r="P23" s="181"/>
      <c r="Q23" s="181"/>
      <c r="R23" s="181"/>
      <c r="S23" s="181"/>
      <c r="T23" s="164" t="s">
        <v>604</v>
      </c>
      <c r="U23" s="181"/>
      <c r="V23" s="181"/>
      <c r="W23" s="181"/>
      <c r="X23" s="164" t="s">
        <v>606</v>
      </c>
      <c r="Y23" s="181"/>
      <c r="Z23" s="181"/>
      <c r="AA23" s="181"/>
      <c r="AB23" s="181"/>
      <c r="AC23" s="181"/>
      <c r="AD23" s="181"/>
      <c r="AG23" s="141">
        <f t="shared" si="3"/>
        <v>0</v>
      </c>
      <c r="AN23" s="149" t="str">
        <f t="shared" si="1"/>
        <v>30005 Acula</v>
      </c>
      <c r="AP23" s="150" t="str">
        <f t="shared" si="2"/>
        <v>30005</v>
      </c>
      <c r="AQ23" s="160" t="s">
        <v>1076</v>
      </c>
      <c r="AR23" s="161" t="str">
        <f t="shared" si="0"/>
        <v>Acula</v>
      </c>
      <c r="AS23" s="93">
        <v>5</v>
      </c>
      <c r="AT23" s="152" t="s">
        <v>1094</v>
      </c>
      <c r="AU23" s="153" t="s">
        <v>1083</v>
      </c>
      <c r="AV23" s="154" t="s">
        <v>1009</v>
      </c>
      <c r="AW23" s="155" t="s">
        <v>1095</v>
      </c>
      <c r="AX23" s="154" t="s">
        <v>1096</v>
      </c>
    </row>
    <row r="24" spans="1:50">
      <c r="A24" s="157"/>
      <c r="B24" s="162"/>
      <c r="C24" s="165" t="s">
        <v>117</v>
      </c>
      <c r="D24" s="390" t="str">
        <f>IF(CNGE_2021_M1_Secc11!D67="","",CNGE_2021_M1_Secc11!D67)</f>
        <v/>
      </c>
      <c r="E24" s="390"/>
      <c r="F24" s="390"/>
      <c r="G24" s="408"/>
      <c r="H24" s="408"/>
      <c r="I24" s="408"/>
      <c r="J24" s="408"/>
      <c r="K24" s="180"/>
      <c r="L24" s="181"/>
      <c r="M24" s="164" t="s">
        <v>606</v>
      </c>
      <c r="N24" s="181"/>
      <c r="O24" s="181"/>
      <c r="P24" s="181"/>
      <c r="Q24" s="181"/>
      <c r="R24" s="181"/>
      <c r="S24" s="181"/>
      <c r="T24" s="164" t="s">
        <v>604</v>
      </c>
      <c r="U24" s="181"/>
      <c r="V24" s="181"/>
      <c r="W24" s="181"/>
      <c r="X24" s="164" t="s">
        <v>606</v>
      </c>
      <c r="Y24" s="181"/>
      <c r="Z24" s="181"/>
      <c r="AA24" s="181"/>
      <c r="AB24" s="181"/>
      <c r="AC24" s="181"/>
      <c r="AD24" s="181"/>
      <c r="AG24" s="141">
        <f t="shared" si="3"/>
        <v>0</v>
      </c>
      <c r="AN24" s="149" t="str">
        <f t="shared" si="1"/>
        <v>30006 Acultzingo</v>
      </c>
      <c r="AO24" s="141"/>
      <c r="AP24" s="150" t="str">
        <f t="shared" si="2"/>
        <v>30006</v>
      </c>
      <c r="AQ24" s="160" t="s">
        <v>1076</v>
      </c>
      <c r="AR24" s="161" t="str">
        <f t="shared" si="0"/>
        <v>Acultzingo</v>
      </c>
      <c r="AS24" s="93">
        <v>6</v>
      </c>
      <c r="AT24" s="152" t="s">
        <v>1097</v>
      </c>
      <c r="AU24" s="153" t="s">
        <v>1083</v>
      </c>
      <c r="AV24" s="154" t="s">
        <v>1009</v>
      </c>
      <c r="AW24" s="155" t="s">
        <v>1098</v>
      </c>
      <c r="AX24" s="154" t="s">
        <v>1099</v>
      </c>
    </row>
    <row r="25" spans="1:50">
      <c r="A25" s="157"/>
      <c r="B25" s="162"/>
      <c r="C25" s="165" t="s">
        <v>119</v>
      </c>
      <c r="D25" s="390" t="str">
        <f>IF(CNGE_2021_M1_Secc11!D68="","",CNGE_2021_M1_Secc11!D68)</f>
        <v/>
      </c>
      <c r="E25" s="390"/>
      <c r="F25" s="390"/>
      <c r="G25" s="408"/>
      <c r="H25" s="408"/>
      <c r="I25" s="408"/>
      <c r="J25" s="408"/>
      <c r="K25" s="180"/>
      <c r="L25" s="181"/>
      <c r="M25" s="164" t="s">
        <v>606</v>
      </c>
      <c r="N25" s="181"/>
      <c r="O25" s="181"/>
      <c r="P25" s="181"/>
      <c r="Q25" s="181"/>
      <c r="R25" s="181"/>
      <c r="S25" s="181"/>
      <c r="T25" s="164" t="s">
        <v>604</v>
      </c>
      <c r="U25" s="181"/>
      <c r="V25" s="181"/>
      <c r="W25" s="181"/>
      <c r="X25" s="164" t="s">
        <v>606</v>
      </c>
      <c r="Y25" s="181"/>
      <c r="Z25" s="181"/>
      <c r="AA25" s="181"/>
      <c r="AB25" s="181"/>
      <c r="AC25" s="181"/>
      <c r="AD25" s="181"/>
      <c r="AG25" s="141">
        <f t="shared" si="3"/>
        <v>0</v>
      </c>
      <c r="AN25" s="149" t="str">
        <f t="shared" si="1"/>
        <v>30007 Camarón de Tejeda</v>
      </c>
      <c r="AO25" s="141"/>
      <c r="AP25" s="150" t="str">
        <f t="shared" si="2"/>
        <v>30007</v>
      </c>
      <c r="AQ25" s="160" t="s">
        <v>1076</v>
      </c>
      <c r="AR25" s="161" t="str">
        <f t="shared" si="0"/>
        <v>Camarón de Tejeda</v>
      </c>
      <c r="AS25" s="93">
        <v>7</v>
      </c>
      <c r="AT25" s="152" t="s">
        <v>1100</v>
      </c>
      <c r="AU25" s="153" t="s">
        <v>1083</v>
      </c>
      <c r="AV25" s="154" t="s">
        <v>1009</v>
      </c>
      <c r="AW25" s="155" t="s">
        <v>1101</v>
      </c>
      <c r="AX25" s="154" t="s">
        <v>1102</v>
      </c>
    </row>
    <row r="26" spans="1:50">
      <c r="A26" s="157"/>
      <c r="B26" s="162"/>
      <c r="C26" s="165" t="s">
        <v>127</v>
      </c>
      <c r="D26" s="390" t="str">
        <f>IF(CNGE_2021_M1_Secc11!D69="","",CNGE_2021_M1_Secc11!D69)</f>
        <v/>
      </c>
      <c r="E26" s="390"/>
      <c r="F26" s="390"/>
      <c r="G26" s="408"/>
      <c r="H26" s="408"/>
      <c r="I26" s="408"/>
      <c r="J26" s="408"/>
      <c r="K26" s="180"/>
      <c r="L26" s="181"/>
      <c r="M26" s="164" t="s">
        <v>606</v>
      </c>
      <c r="N26" s="181"/>
      <c r="O26" s="181"/>
      <c r="P26" s="181"/>
      <c r="Q26" s="181"/>
      <c r="R26" s="181"/>
      <c r="S26" s="181"/>
      <c r="T26" s="164" t="s">
        <v>604</v>
      </c>
      <c r="U26" s="181"/>
      <c r="V26" s="181"/>
      <c r="W26" s="181"/>
      <c r="X26" s="164" t="s">
        <v>606</v>
      </c>
      <c r="Y26" s="181"/>
      <c r="Z26" s="181"/>
      <c r="AA26" s="181"/>
      <c r="AB26" s="181"/>
      <c r="AC26" s="181"/>
      <c r="AD26" s="181"/>
      <c r="AG26" s="141">
        <f t="shared" si="3"/>
        <v>0</v>
      </c>
      <c r="AN26" s="149" t="str">
        <f t="shared" si="1"/>
        <v>30008 Alpatláhuac</v>
      </c>
      <c r="AO26" s="141"/>
      <c r="AP26" s="150" t="str">
        <f t="shared" si="2"/>
        <v>30008</v>
      </c>
      <c r="AQ26" s="160" t="s">
        <v>1076</v>
      </c>
      <c r="AR26" s="161" t="str">
        <f t="shared" si="0"/>
        <v>Alpatláhuac</v>
      </c>
      <c r="AS26" s="93">
        <v>8</v>
      </c>
      <c r="AT26" s="152" t="s">
        <v>1103</v>
      </c>
      <c r="AU26" s="153" t="s">
        <v>1083</v>
      </c>
      <c r="AV26" s="154" t="s">
        <v>1009</v>
      </c>
      <c r="AW26" s="155" t="s">
        <v>1104</v>
      </c>
      <c r="AX26" s="154" t="s">
        <v>1105</v>
      </c>
    </row>
    <row r="27" spans="1:50">
      <c r="A27" s="157"/>
      <c r="B27" s="162"/>
      <c r="C27" s="165" t="s">
        <v>129</v>
      </c>
      <c r="D27" s="390" t="str">
        <f>IF(CNGE_2021_M1_Secc11!D70="","",CNGE_2021_M1_Secc11!D70)</f>
        <v/>
      </c>
      <c r="E27" s="390"/>
      <c r="F27" s="390"/>
      <c r="G27" s="408"/>
      <c r="H27" s="408"/>
      <c r="I27" s="408"/>
      <c r="J27" s="408"/>
      <c r="K27" s="180"/>
      <c r="L27" s="181"/>
      <c r="M27" s="164" t="s">
        <v>606</v>
      </c>
      <c r="N27" s="181"/>
      <c r="O27" s="181"/>
      <c r="P27" s="181"/>
      <c r="Q27" s="181"/>
      <c r="R27" s="181"/>
      <c r="S27" s="181"/>
      <c r="T27" s="164" t="s">
        <v>604</v>
      </c>
      <c r="U27" s="181"/>
      <c r="V27" s="181"/>
      <c r="W27" s="181"/>
      <c r="X27" s="164" t="s">
        <v>606</v>
      </c>
      <c r="Y27" s="181"/>
      <c r="Z27" s="181"/>
      <c r="AA27" s="181"/>
      <c r="AB27" s="181"/>
      <c r="AC27" s="181"/>
      <c r="AD27" s="181"/>
      <c r="AG27" s="141">
        <f t="shared" si="3"/>
        <v>0</v>
      </c>
      <c r="AN27" s="149" t="str">
        <f t="shared" si="1"/>
        <v>30009 Alto Lucero de Gutiérrez Barrios</v>
      </c>
      <c r="AO27" s="141"/>
      <c r="AP27" s="150" t="str">
        <f t="shared" si="2"/>
        <v>30009</v>
      </c>
      <c r="AQ27" s="160" t="s">
        <v>1076</v>
      </c>
      <c r="AR27" s="161" t="str">
        <f t="shared" si="0"/>
        <v>Alto Lucero de Gutiérrez Barrios</v>
      </c>
      <c r="AS27" s="93">
        <v>9</v>
      </c>
      <c r="AT27" s="152" t="s">
        <v>1106</v>
      </c>
      <c r="AU27" s="153" t="s">
        <v>1083</v>
      </c>
      <c r="AV27" s="154" t="s">
        <v>1009</v>
      </c>
      <c r="AW27" s="155" t="s">
        <v>1107</v>
      </c>
      <c r="AX27" s="154" t="s">
        <v>1108</v>
      </c>
    </row>
    <row r="28" spans="1:50">
      <c r="A28" s="157"/>
      <c r="B28" s="162"/>
      <c r="C28" s="165" t="s">
        <v>131</v>
      </c>
      <c r="D28" s="390" t="str">
        <f>IF(CNGE_2021_M1_Secc11!D71="","",CNGE_2021_M1_Secc11!D71)</f>
        <v/>
      </c>
      <c r="E28" s="390"/>
      <c r="F28" s="390"/>
      <c r="G28" s="408"/>
      <c r="H28" s="408"/>
      <c r="I28" s="408"/>
      <c r="J28" s="408"/>
      <c r="K28" s="180"/>
      <c r="L28" s="181"/>
      <c r="M28" s="164" t="s">
        <v>606</v>
      </c>
      <c r="N28" s="181"/>
      <c r="O28" s="181"/>
      <c r="P28" s="181"/>
      <c r="Q28" s="181"/>
      <c r="R28" s="181"/>
      <c r="S28" s="181"/>
      <c r="T28" s="164" t="s">
        <v>604</v>
      </c>
      <c r="U28" s="181"/>
      <c r="V28" s="181"/>
      <c r="W28" s="181"/>
      <c r="X28" s="164" t="s">
        <v>606</v>
      </c>
      <c r="Y28" s="181"/>
      <c r="Z28" s="181"/>
      <c r="AA28" s="181"/>
      <c r="AB28" s="181"/>
      <c r="AC28" s="181"/>
      <c r="AD28" s="181"/>
      <c r="AG28" s="141">
        <f t="shared" si="3"/>
        <v>0</v>
      </c>
      <c r="AN28" s="149" t="str">
        <f t="shared" si="1"/>
        <v>30010 Altotonga</v>
      </c>
      <c r="AO28" s="141"/>
      <c r="AP28" s="150" t="str">
        <f t="shared" si="2"/>
        <v>30010</v>
      </c>
      <c r="AQ28" s="160" t="s">
        <v>1076</v>
      </c>
      <c r="AR28" s="161" t="str">
        <f t="shared" si="0"/>
        <v>Altotonga</v>
      </c>
      <c r="AS28" s="93">
        <v>10</v>
      </c>
      <c r="AT28" s="152" t="s">
        <v>1109</v>
      </c>
      <c r="AU28" s="153" t="s">
        <v>1083</v>
      </c>
      <c r="AV28" s="154" t="s">
        <v>1009</v>
      </c>
      <c r="AW28" s="155" t="s">
        <v>1110</v>
      </c>
      <c r="AX28" s="154" t="s">
        <v>1111</v>
      </c>
    </row>
    <row r="29" spans="1:50">
      <c r="A29" s="157"/>
      <c r="B29" s="162"/>
      <c r="C29" s="165" t="s">
        <v>133</v>
      </c>
      <c r="D29" s="390" t="str">
        <f>IF(CNGE_2021_M1_Secc11!D72="","",CNGE_2021_M1_Secc11!D72)</f>
        <v/>
      </c>
      <c r="E29" s="390"/>
      <c r="F29" s="390"/>
      <c r="G29" s="408"/>
      <c r="H29" s="408"/>
      <c r="I29" s="408"/>
      <c r="J29" s="408"/>
      <c r="K29" s="180"/>
      <c r="L29" s="181"/>
      <c r="M29" s="164" t="s">
        <v>606</v>
      </c>
      <c r="N29" s="181"/>
      <c r="O29" s="181"/>
      <c r="P29" s="181"/>
      <c r="Q29" s="181"/>
      <c r="R29" s="181"/>
      <c r="S29" s="181"/>
      <c r="T29" s="164" t="s">
        <v>604</v>
      </c>
      <c r="U29" s="181"/>
      <c r="V29" s="181"/>
      <c r="W29" s="181"/>
      <c r="X29" s="164" t="s">
        <v>606</v>
      </c>
      <c r="Y29" s="181"/>
      <c r="Z29" s="181"/>
      <c r="AA29" s="181"/>
      <c r="AB29" s="181"/>
      <c r="AC29" s="181"/>
      <c r="AD29" s="181"/>
      <c r="AG29" s="141">
        <f t="shared" si="3"/>
        <v>0</v>
      </c>
      <c r="AN29" s="149" t="str">
        <f t="shared" si="1"/>
        <v>30011 Alvarado</v>
      </c>
      <c r="AO29" s="141"/>
      <c r="AP29" s="150" t="str">
        <f t="shared" si="2"/>
        <v>30011</v>
      </c>
      <c r="AQ29" s="160" t="s">
        <v>1076</v>
      </c>
      <c r="AR29" s="161" t="str">
        <f t="shared" si="0"/>
        <v>Alvarado</v>
      </c>
      <c r="AS29" s="93">
        <v>11</v>
      </c>
      <c r="AT29" s="152" t="s">
        <v>1112</v>
      </c>
      <c r="AU29" s="153" t="s">
        <v>1083</v>
      </c>
      <c r="AV29" s="154" t="s">
        <v>1009</v>
      </c>
      <c r="AW29" s="155" t="s">
        <v>1113</v>
      </c>
      <c r="AX29" s="154" t="s">
        <v>1114</v>
      </c>
    </row>
    <row r="30" spans="1:50">
      <c r="A30" s="157"/>
      <c r="B30" s="162"/>
      <c r="C30" s="165" t="s">
        <v>156</v>
      </c>
      <c r="D30" s="390" t="str">
        <f>IF(CNGE_2021_M1_Secc11!D73="","",CNGE_2021_M1_Secc11!D73)</f>
        <v/>
      </c>
      <c r="E30" s="390"/>
      <c r="F30" s="390"/>
      <c r="G30" s="408"/>
      <c r="H30" s="408"/>
      <c r="I30" s="408"/>
      <c r="J30" s="408"/>
      <c r="K30" s="180"/>
      <c r="L30" s="181"/>
      <c r="M30" s="164" t="s">
        <v>606</v>
      </c>
      <c r="N30" s="181"/>
      <c r="O30" s="181"/>
      <c r="P30" s="181"/>
      <c r="Q30" s="181"/>
      <c r="R30" s="181"/>
      <c r="S30" s="181"/>
      <c r="T30" s="164" t="s">
        <v>604</v>
      </c>
      <c r="U30" s="181"/>
      <c r="V30" s="181"/>
      <c r="W30" s="181"/>
      <c r="X30" s="164" t="s">
        <v>606</v>
      </c>
      <c r="Y30" s="181"/>
      <c r="Z30" s="181"/>
      <c r="AA30" s="181"/>
      <c r="AB30" s="181"/>
      <c r="AC30" s="181"/>
      <c r="AD30" s="181"/>
      <c r="AG30" s="141">
        <f t="shared" si="3"/>
        <v>0</v>
      </c>
      <c r="AN30" s="149" t="str">
        <f t="shared" si="1"/>
        <v>30012 Amatitlán</v>
      </c>
      <c r="AO30" s="141"/>
      <c r="AP30" s="150" t="str">
        <f t="shared" si="2"/>
        <v>30012</v>
      </c>
      <c r="AQ30" s="160" t="s">
        <v>1076</v>
      </c>
      <c r="AR30" s="161" t="str">
        <f t="shared" si="0"/>
        <v>Amatitlán</v>
      </c>
      <c r="AS30" s="93">
        <v>12</v>
      </c>
      <c r="AT30" s="152" t="s">
        <v>1115</v>
      </c>
      <c r="AU30" s="153" t="s">
        <v>1116</v>
      </c>
      <c r="AV30" s="154" t="s">
        <v>1011</v>
      </c>
      <c r="AW30" s="155" t="s">
        <v>1117</v>
      </c>
      <c r="AX30" s="154" t="s">
        <v>1118</v>
      </c>
    </row>
    <row r="31" spans="1:50">
      <c r="A31" s="157"/>
      <c r="B31" s="162"/>
      <c r="C31" s="165" t="s">
        <v>158</v>
      </c>
      <c r="D31" s="390" t="str">
        <f>IF(CNGE_2021_M1_Secc11!D74="","",CNGE_2021_M1_Secc11!D74)</f>
        <v/>
      </c>
      <c r="E31" s="390"/>
      <c r="F31" s="390"/>
      <c r="G31" s="408"/>
      <c r="H31" s="408"/>
      <c r="I31" s="408"/>
      <c r="J31" s="408"/>
      <c r="K31" s="180"/>
      <c r="L31" s="181"/>
      <c r="M31" s="164" t="s">
        <v>606</v>
      </c>
      <c r="N31" s="181"/>
      <c r="O31" s="181"/>
      <c r="P31" s="181"/>
      <c r="Q31" s="181"/>
      <c r="R31" s="181"/>
      <c r="S31" s="181"/>
      <c r="T31" s="164" t="s">
        <v>604</v>
      </c>
      <c r="U31" s="181"/>
      <c r="V31" s="181"/>
      <c r="W31" s="181"/>
      <c r="X31" s="164" t="s">
        <v>606</v>
      </c>
      <c r="Y31" s="181"/>
      <c r="Z31" s="181"/>
      <c r="AA31" s="181"/>
      <c r="AB31" s="181"/>
      <c r="AC31" s="181"/>
      <c r="AD31" s="181"/>
      <c r="AG31" s="141">
        <f t="shared" si="3"/>
        <v>0</v>
      </c>
      <c r="AN31" s="149" t="str">
        <f t="shared" si="1"/>
        <v>30013 Naranjos Amatlán</v>
      </c>
      <c r="AO31" s="141"/>
      <c r="AP31" s="150" t="str">
        <f t="shared" si="2"/>
        <v>30013</v>
      </c>
      <c r="AQ31" s="160" t="s">
        <v>1076</v>
      </c>
      <c r="AR31" s="161" t="str">
        <f t="shared" si="0"/>
        <v>Naranjos Amatlán</v>
      </c>
      <c r="AS31" s="93">
        <v>13</v>
      </c>
      <c r="AT31" s="152" t="s">
        <v>1119</v>
      </c>
      <c r="AU31" s="153" t="s">
        <v>1116</v>
      </c>
      <c r="AV31" s="154" t="s">
        <v>1011</v>
      </c>
      <c r="AW31" s="155" t="s">
        <v>1120</v>
      </c>
      <c r="AX31" s="154" t="s">
        <v>1121</v>
      </c>
    </row>
    <row r="32" spans="1:50">
      <c r="A32" s="157"/>
      <c r="B32" s="162"/>
      <c r="C32" s="165" t="s">
        <v>160</v>
      </c>
      <c r="D32" s="390" t="str">
        <f>IF(CNGE_2021_M1_Secc11!D75="","",CNGE_2021_M1_Secc11!D75)</f>
        <v/>
      </c>
      <c r="E32" s="390"/>
      <c r="F32" s="390"/>
      <c r="G32" s="408"/>
      <c r="H32" s="408"/>
      <c r="I32" s="408"/>
      <c r="J32" s="408"/>
      <c r="K32" s="180"/>
      <c r="L32" s="181"/>
      <c r="M32" s="164" t="s">
        <v>606</v>
      </c>
      <c r="N32" s="181"/>
      <c r="O32" s="181"/>
      <c r="P32" s="181"/>
      <c r="Q32" s="181"/>
      <c r="R32" s="181"/>
      <c r="S32" s="181"/>
      <c r="T32" s="164" t="s">
        <v>604</v>
      </c>
      <c r="U32" s="181"/>
      <c r="V32" s="181"/>
      <c r="W32" s="181"/>
      <c r="X32" s="164" t="s">
        <v>606</v>
      </c>
      <c r="Y32" s="181"/>
      <c r="Z32" s="181"/>
      <c r="AA32" s="181"/>
      <c r="AB32" s="181"/>
      <c r="AC32" s="181"/>
      <c r="AD32" s="181"/>
      <c r="AG32" s="141">
        <f t="shared" si="3"/>
        <v>0</v>
      </c>
      <c r="AN32" s="149" t="str">
        <f t="shared" si="1"/>
        <v>30014 Amatlán de los Reyes</v>
      </c>
      <c r="AO32" s="141"/>
      <c r="AP32" s="150" t="str">
        <f t="shared" si="2"/>
        <v>30014</v>
      </c>
      <c r="AQ32" s="160" t="s">
        <v>1076</v>
      </c>
      <c r="AR32" s="161" t="str">
        <f t="shared" si="0"/>
        <v>Amatlán de los Reyes</v>
      </c>
      <c r="AS32" s="93">
        <v>14</v>
      </c>
      <c r="AT32" s="152" t="s">
        <v>1122</v>
      </c>
      <c r="AU32" s="153" t="s">
        <v>1116</v>
      </c>
      <c r="AV32" s="154" t="s">
        <v>1011</v>
      </c>
      <c r="AW32" s="155" t="s">
        <v>1123</v>
      </c>
      <c r="AX32" s="154" t="s">
        <v>1124</v>
      </c>
    </row>
    <row r="33" spans="1:50">
      <c r="A33" s="157"/>
      <c r="B33" s="162"/>
      <c r="C33" s="165" t="s">
        <v>162</v>
      </c>
      <c r="D33" s="390" t="str">
        <f>IF(CNGE_2021_M1_Secc11!D76="","",CNGE_2021_M1_Secc11!D76)</f>
        <v/>
      </c>
      <c r="E33" s="390"/>
      <c r="F33" s="390"/>
      <c r="G33" s="408"/>
      <c r="H33" s="408"/>
      <c r="I33" s="408"/>
      <c r="J33" s="408"/>
      <c r="K33" s="180"/>
      <c r="L33" s="181"/>
      <c r="M33" s="164" t="s">
        <v>606</v>
      </c>
      <c r="N33" s="181"/>
      <c r="O33" s="181"/>
      <c r="P33" s="181"/>
      <c r="Q33" s="181"/>
      <c r="R33" s="181"/>
      <c r="S33" s="181"/>
      <c r="T33" s="164" t="s">
        <v>604</v>
      </c>
      <c r="U33" s="181"/>
      <c r="V33" s="181"/>
      <c r="W33" s="181"/>
      <c r="X33" s="164" t="s">
        <v>606</v>
      </c>
      <c r="Y33" s="181"/>
      <c r="Z33" s="181"/>
      <c r="AA33" s="181"/>
      <c r="AB33" s="181"/>
      <c r="AC33" s="181"/>
      <c r="AD33" s="181"/>
      <c r="AG33" s="141">
        <f t="shared" si="3"/>
        <v>0</v>
      </c>
      <c r="AN33" s="149" t="str">
        <f t="shared" si="1"/>
        <v>30015 Angel R. Cabada</v>
      </c>
      <c r="AO33" s="141"/>
      <c r="AP33" s="150" t="str">
        <f t="shared" si="2"/>
        <v>30015</v>
      </c>
      <c r="AQ33" s="160" t="s">
        <v>1076</v>
      </c>
      <c r="AR33" s="161" t="str">
        <f t="shared" si="0"/>
        <v>Angel R. Cabada</v>
      </c>
      <c r="AS33" s="93">
        <v>15</v>
      </c>
      <c r="AT33" s="152" t="s">
        <v>1125</v>
      </c>
      <c r="AU33" s="153" t="s">
        <v>1116</v>
      </c>
      <c r="AV33" s="154" t="s">
        <v>1011</v>
      </c>
      <c r="AW33" s="155" t="s">
        <v>1126</v>
      </c>
      <c r="AX33" s="154" t="s">
        <v>1127</v>
      </c>
    </row>
    <row r="34" spans="1:50">
      <c r="A34" s="157"/>
      <c r="B34" s="162"/>
      <c r="C34" s="165" t="s">
        <v>164</v>
      </c>
      <c r="D34" s="390" t="str">
        <f>IF(CNGE_2021_M1_Secc11!D77="","",CNGE_2021_M1_Secc11!D77)</f>
        <v/>
      </c>
      <c r="E34" s="390"/>
      <c r="F34" s="390"/>
      <c r="G34" s="408"/>
      <c r="H34" s="408"/>
      <c r="I34" s="408"/>
      <c r="J34" s="408"/>
      <c r="K34" s="180"/>
      <c r="L34" s="181"/>
      <c r="M34" s="164" t="s">
        <v>606</v>
      </c>
      <c r="N34" s="181"/>
      <c r="O34" s="181"/>
      <c r="P34" s="181"/>
      <c r="Q34" s="181"/>
      <c r="R34" s="181"/>
      <c r="S34" s="181"/>
      <c r="T34" s="164" t="s">
        <v>604</v>
      </c>
      <c r="U34" s="181"/>
      <c r="V34" s="181"/>
      <c r="W34" s="181"/>
      <c r="X34" s="164" t="s">
        <v>606</v>
      </c>
      <c r="Y34" s="181"/>
      <c r="Z34" s="181"/>
      <c r="AA34" s="181"/>
      <c r="AB34" s="181"/>
      <c r="AC34" s="181"/>
      <c r="AD34" s="181"/>
      <c r="AG34" s="141">
        <f t="shared" si="3"/>
        <v>0</v>
      </c>
      <c r="AN34" s="149" t="str">
        <f t="shared" si="1"/>
        <v>30016 La Antigua</v>
      </c>
      <c r="AO34" s="141"/>
      <c r="AP34" s="150" t="str">
        <f t="shared" si="2"/>
        <v>30016</v>
      </c>
      <c r="AQ34" s="160" t="s">
        <v>1076</v>
      </c>
      <c r="AR34" s="161" t="str">
        <f t="shared" si="0"/>
        <v>La Antigua</v>
      </c>
      <c r="AS34" s="93">
        <v>16</v>
      </c>
      <c r="AT34" s="152" t="s">
        <v>1128</v>
      </c>
      <c r="AU34" s="153" t="s">
        <v>1116</v>
      </c>
      <c r="AV34" s="154" t="s">
        <v>1011</v>
      </c>
      <c r="AW34" s="155" t="s">
        <v>1129</v>
      </c>
      <c r="AX34" s="154" t="s">
        <v>1130</v>
      </c>
    </row>
    <row r="35" spans="1:50">
      <c r="A35" s="157"/>
      <c r="B35" s="162"/>
      <c r="C35" s="165" t="s">
        <v>166</v>
      </c>
      <c r="D35" s="390" t="str">
        <f>IF(CNGE_2021_M1_Secc11!D78="","",CNGE_2021_M1_Secc11!D78)</f>
        <v/>
      </c>
      <c r="E35" s="390"/>
      <c r="F35" s="390"/>
      <c r="G35" s="408"/>
      <c r="H35" s="408"/>
      <c r="I35" s="408"/>
      <c r="J35" s="408"/>
      <c r="K35" s="180"/>
      <c r="L35" s="181"/>
      <c r="M35" s="164" t="s">
        <v>606</v>
      </c>
      <c r="N35" s="181"/>
      <c r="O35" s="181"/>
      <c r="P35" s="181"/>
      <c r="Q35" s="181"/>
      <c r="R35" s="181"/>
      <c r="S35" s="181"/>
      <c r="T35" s="164" t="s">
        <v>604</v>
      </c>
      <c r="U35" s="181"/>
      <c r="V35" s="181"/>
      <c r="W35" s="181"/>
      <c r="X35" s="164" t="s">
        <v>606</v>
      </c>
      <c r="Y35" s="181"/>
      <c r="Z35" s="181"/>
      <c r="AA35" s="181"/>
      <c r="AB35" s="181"/>
      <c r="AC35" s="181"/>
      <c r="AD35" s="181"/>
      <c r="AG35" s="141">
        <f t="shared" si="3"/>
        <v>0</v>
      </c>
      <c r="AN35" s="149" t="str">
        <f t="shared" si="1"/>
        <v>30017 Apazapan</v>
      </c>
      <c r="AO35" s="141"/>
      <c r="AP35" s="150" t="str">
        <f t="shared" si="2"/>
        <v>30017</v>
      </c>
      <c r="AQ35" s="160" t="s">
        <v>1076</v>
      </c>
      <c r="AR35" s="161" t="str">
        <f t="shared" si="0"/>
        <v>Apazapan</v>
      </c>
      <c r="AS35" s="93">
        <v>17</v>
      </c>
      <c r="AT35" s="152" t="s">
        <v>8354</v>
      </c>
      <c r="AU35" s="153" t="s">
        <v>1116</v>
      </c>
      <c r="AV35" s="154" t="s">
        <v>1011</v>
      </c>
      <c r="AW35" s="155" t="s">
        <v>8355</v>
      </c>
      <c r="AX35" s="166" t="s">
        <v>8356</v>
      </c>
    </row>
    <row r="36" spans="1:50">
      <c r="A36" s="157"/>
      <c r="B36" s="162"/>
      <c r="C36" s="165" t="s">
        <v>168</v>
      </c>
      <c r="D36" s="390" t="str">
        <f>IF(CNGE_2021_M1_Secc11!D79="","",CNGE_2021_M1_Secc11!D79)</f>
        <v/>
      </c>
      <c r="E36" s="390"/>
      <c r="F36" s="390"/>
      <c r="G36" s="408"/>
      <c r="H36" s="408"/>
      <c r="I36" s="408"/>
      <c r="J36" s="408"/>
      <c r="K36" s="180"/>
      <c r="L36" s="181"/>
      <c r="M36" s="164" t="s">
        <v>606</v>
      </c>
      <c r="N36" s="181"/>
      <c r="O36" s="181"/>
      <c r="P36" s="181"/>
      <c r="Q36" s="181"/>
      <c r="R36" s="181"/>
      <c r="S36" s="181"/>
      <c r="T36" s="164" t="s">
        <v>604</v>
      </c>
      <c r="U36" s="181"/>
      <c r="V36" s="181"/>
      <c r="W36" s="181"/>
      <c r="X36" s="164" t="s">
        <v>606</v>
      </c>
      <c r="Y36" s="181"/>
      <c r="Z36" s="181"/>
      <c r="AA36" s="181"/>
      <c r="AB36" s="181"/>
      <c r="AC36" s="181"/>
      <c r="AD36" s="181"/>
      <c r="AG36" s="141">
        <f t="shared" si="3"/>
        <v>0</v>
      </c>
      <c r="AN36" s="149" t="str">
        <f t="shared" si="1"/>
        <v>30018 Aquila</v>
      </c>
      <c r="AO36" s="141"/>
      <c r="AP36" s="150" t="str">
        <f t="shared" si="2"/>
        <v>30018</v>
      </c>
      <c r="AQ36" s="160" t="s">
        <v>1076</v>
      </c>
      <c r="AR36" s="161" t="str">
        <f t="shared" si="0"/>
        <v>Aquila</v>
      </c>
      <c r="AS36" s="93">
        <v>18</v>
      </c>
      <c r="AT36" s="152" t="s">
        <v>1131</v>
      </c>
      <c r="AU36" s="153" t="s">
        <v>1132</v>
      </c>
      <c r="AV36" s="154" t="s">
        <v>1013</v>
      </c>
      <c r="AW36" s="155" t="s">
        <v>1133</v>
      </c>
      <c r="AX36" s="154" t="s">
        <v>1134</v>
      </c>
    </row>
    <row r="37" spans="1:50">
      <c r="A37" s="157"/>
      <c r="B37" s="162"/>
      <c r="C37" s="165" t="s">
        <v>492</v>
      </c>
      <c r="D37" s="390" t="str">
        <f>IF(CNGE_2021_M1_Secc11!D80="","",CNGE_2021_M1_Secc11!D80)</f>
        <v/>
      </c>
      <c r="E37" s="390"/>
      <c r="F37" s="390"/>
      <c r="G37" s="408"/>
      <c r="H37" s="408"/>
      <c r="I37" s="408"/>
      <c r="J37" s="408"/>
      <c r="K37" s="180"/>
      <c r="L37" s="181"/>
      <c r="M37" s="164" t="s">
        <v>606</v>
      </c>
      <c r="N37" s="181"/>
      <c r="O37" s="181"/>
      <c r="P37" s="181"/>
      <c r="Q37" s="181"/>
      <c r="R37" s="181"/>
      <c r="S37" s="181"/>
      <c r="T37" s="164" t="s">
        <v>604</v>
      </c>
      <c r="U37" s="181"/>
      <c r="V37" s="181"/>
      <c r="W37" s="181"/>
      <c r="X37" s="164" t="s">
        <v>606</v>
      </c>
      <c r="Y37" s="181"/>
      <c r="Z37" s="181"/>
      <c r="AA37" s="181"/>
      <c r="AB37" s="181"/>
      <c r="AC37" s="181"/>
      <c r="AD37" s="181"/>
      <c r="AG37" s="141">
        <f t="shared" si="3"/>
        <v>0</v>
      </c>
      <c r="AN37" s="149" t="str">
        <f t="shared" si="1"/>
        <v>30019 Astacinga</v>
      </c>
      <c r="AO37" s="141"/>
      <c r="AP37" s="150" t="str">
        <f t="shared" si="2"/>
        <v>30019</v>
      </c>
      <c r="AQ37" s="160" t="s">
        <v>1076</v>
      </c>
      <c r="AR37" s="161" t="str">
        <f t="shared" si="0"/>
        <v>Astacinga</v>
      </c>
      <c r="AS37" s="93">
        <v>19</v>
      </c>
      <c r="AT37" s="152" t="s">
        <v>1135</v>
      </c>
      <c r="AU37" s="153" t="s">
        <v>1132</v>
      </c>
      <c r="AV37" s="154" t="s">
        <v>1013</v>
      </c>
      <c r="AW37" s="155" t="s">
        <v>1136</v>
      </c>
      <c r="AX37" s="154" t="s">
        <v>1137</v>
      </c>
    </row>
    <row r="38" spans="1:50">
      <c r="A38" s="157"/>
      <c r="B38" s="162"/>
      <c r="C38" s="165" t="s">
        <v>494</v>
      </c>
      <c r="D38" s="390" t="str">
        <f>IF(CNGE_2021_M1_Secc11!D81="","",CNGE_2021_M1_Secc11!D81)</f>
        <v/>
      </c>
      <c r="E38" s="390"/>
      <c r="F38" s="390"/>
      <c r="G38" s="408"/>
      <c r="H38" s="408"/>
      <c r="I38" s="408"/>
      <c r="J38" s="408"/>
      <c r="K38" s="180"/>
      <c r="L38" s="181"/>
      <c r="M38" s="164" t="s">
        <v>606</v>
      </c>
      <c r="N38" s="181"/>
      <c r="O38" s="181"/>
      <c r="P38" s="181"/>
      <c r="Q38" s="181"/>
      <c r="R38" s="181"/>
      <c r="S38" s="181"/>
      <c r="T38" s="164" t="s">
        <v>604</v>
      </c>
      <c r="U38" s="181"/>
      <c r="V38" s="181"/>
      <c r="W38" s="181"/>
      <c r="X38" s="164" t="s">
        <v>606</v>
      </c>
      <c r="Y38" s="181"/>
      <c r="Z38" s="181"/>
      <c r="AA38" s="181"/>
      <c r="AB38" s="181"/>
      <c r="AC38" s="181"/>
      <c r="AD38" s="181"/>
      <c r="AG38" s="141">
        <f t="shared" si="3"/>
        <v>0</v>
      </c>
      <c r="AN38" s="149" t="str">
        <f t="shared" si="1"/>
        <v>30020 Atlahuilco</v>
      </c>
      <c r="AO38" s="141"/>
      <c r="AP38" s="150" t="str">
        <f t="shared" si="2"/>
        <v>30020</v>
      </c>
      <c r="AQ38" s="160" t="s">
        <v>1076</v>
      </c>
      <c r="AR38" s="161" t="str">
        <f t="shared" si="0"/>
        <v>Atlahuilco</v>
      </c>
      <c r="AS38" s="93">
        <v>20</v>
      </c>
      <c r="AT38" s="152" t="s">
        <v>1138</v>
      </c>
      <c r="AU38" s="153" t="s">
        <v>1132</v>
      </c>
      <c r="AV38" s="154" t="s">
        <v>1013</v>
      </c>
      <c r="AW38" s="155" t="s">
        <v>1139</v>
      </c>
      <c r="AX38" s="154" t="s">
        <v>1140</v>
      </c>
    </row>
    <row r="39" spans="1:50">
      <c r="A39" s="157"/>
      <c r="B39" s="162"/>
      <c r="C39" s="165" t="s">
        <v>496</v>
      </c>
      <c r="D39" s="390" t="str">
        <f>IF(CNGE_2021_M1_Secc11!D82="","",CNGE_2021_M1_Secc11!D82)</f>
        <v/>
      </c>
      <c r="E39" s="390"/>
      <c r="F39" s="390"/>
      <c r="G39" s="408"/>
      <c r="H39" s="408"/>
      <c r="I39" s="408"/>
      <c r="J39" s="408"/>
      <c r="K39" s="180"/>
      <c r="L39" s="181"/>
      <c r="M39" s="164" t="s">
        <v>606</v>
      </c>
      <c r="N39" s="181"/>
      <c r="O39" s="181"/>
      <c r="P39" s="181"/>
      <c r="Q39" s="181"/>
      <c r="R39" s="181"/>
      <c r="S39" s="181"/>
      <c r="T39" s="164" t="s">
        <v>604</v>
      </c>
      <c r="U39" s="181"/>
      <c r="V39" s="181"/>
      <c r="W39" s="181"/>
      <c r="X39" s="164" t="s">
        <v>606</v>
      </c>
      <c r="Y39" s="181"/>
      <c r="Z39" s="181"/>
      <c r="AA39" s="181"/>
      <c r="AB39" s="181"/>
      <c r="AC39" s="181"/>
      <c r="AD39" s="181"/>
      <c r="AG39" s="141">
        <f t="shared" si="3"/>
        <v>0</v>
      </c>
      <c r="AN39" s="149" t="str">
        <f t="shared" si="1"/>
        <v>30021 Atoyac</v>
      </c>
      <c r="AO39" s="141"/>
      <c r="AP39" s="150" t="str">
        <f t="shared" si="2"/>
        <v>30021</v>
      </c>
      <c r="AQ39" s="160" t="s">
        <v>1076</v>
      </c>
      <c r="AR39" s="161" t="str">
        <f t="shared" si="0"/>
        <v>Atoyac</v>
      </c>
      <c r="AS39" s="93">
        <v>21</v>
      </c>
      <c r="AT39" s="152" t="s">
        <v>1141</v>
      </c>
      <c r="AU39" s="153" t="s">
        <v>1132</v>
      </c>
      <c r="AV39" s="154" t="s">
        <v>1013</v>
      </c>
      <c r="AW39" s="155" t="s">
        <v>1142</v>
      </c>
      <c r="AX39" s="154" t="s">
        <v>1143</v>
      </c>
    </row>
    <row r="40" spans="1:50">
      <c r="A40" s="157"/>
      <c r="B40" s="162"/>
      <c r="C40" s="165" t="s">
        <v>498</v>
      </c>
      <c r="D40" s="390" t="str">
        <f>IF(CNGE_2021_M1_Secc11!D83="","",CNGE_2021_M1_Secc11!D83)</f>
        <v/>
      </c>
      <c r="E40" s="390"/>
      <c r="F40" s="390"/>
      <c r="G40" s="408"/>
      <c r="H40" s="408"/>
      <c r="I40" s="408"/>
      <c r="J40" s="408"/>
      <c r="K40" s="180"/>
      <c r="L40" s="181"/>
      <c r="M40" s="164" t="s">
        <v>606</v>
      </c>
      <c r="N40" s="181"/>
      <c r="O40" s="181"/>
      <c r="P40" s="181"/>
      <c r="Q40" s="181"/>
      <c r="R40" s="181"/>
      <c r="S40" s="181"/>
      <c r="T40" s="164" t="s">
        <v>604</v>
      </c>
      <c r="U40" s="181"/>
      <c r="V40" s="181"/>
      <c r="W40" s="181"/>
      <c r="X40" s="164" t="s">
        <v>606</v>
      </c>
      <c r="Y40" s="181"/>
      <c r="Z40" s="181"/>
      <c r="AA40" s="181"/>
      <c r="AB40" s="181"/>
      <c r="AC40" s="181"/>
      <c r="AD40" s="181"/>
      <c r="AG40" s="141">
        <f t="shared" si="3"/>
        <v>0</v>
      </c>
      <c r="AN40" s="149" t="str">
        <f t="shared" si="1"/>
        <v>30022 Atzacan</v>
      </c>
      <c r="AO40" s="141"/>
      <c r="AP40" s="150" t="str">
        <f t="shared" si="2"/>
        <v>30022</v>
      </c>
      <c r="AQ40" s="160" t="s">
        <v>1076</v>
      </c>
      <c r="AR40" s="161" t="str">
        <f t="shared" si="0"/>
        <v>Atzacan</v>
      </c>
      <c r="AS40" s="93">
        <v>22</v>
      </c>
      <c r="AT40" s="152" t="s">
        <v>1144</v>
      </c>
      <c r="AU40" s="153" t="s">
        <v>1132</v>
      </c>
      <c r="AV40" s="154" t="s">
        <v>1013</v>
      </c>
      <c r="AW40" s="155" t="s">
        <v>1145</v>
      </c>
      <c r="AX40" s="154" t="s">
        <v>1146</v>
      </c>
    </row>
    <row r="41" spans="1:50">
      <c r="A41" s="157"/>
      <c r="B41" s="162"/>
      <c r="C41" s="165" t="s">
        <v>500</v>
      </c>
      <c r="D41" s="390" t="str">
        <f>IF(CNGE_2021_M1_Secc11!D84="","",CNGE_2021_M1_Secc11!D84)</f>
        <v/>
      </c>
      <c r="E41" s="390"/>
      <c r="F41" s="390"/>
      <c r="G41" s="408"/>
      <c r="H41" s="408"/>
      <c r="I41" s="408"/>
      <c r="J41" s="408"/>
      <c r="K41" s="180"/>
      <c r="L41" s="181"/>
      <c r="M41" s="164" t="s">
        <v>606</v>
      </c>
      <c r="N41" s="181"/>
      <c r="O41" s="181"/>
      <c r="P41" s="181"/>
      <c r="Q41" s="181"/>
      <c r="R41" s="181"/>
      <c r="S41" s="181"/>
      <c r="T41" s="164" t="s">
        <v>604</v>
      </c>
      <c r="U41" s="181"/>
      <c r="V41" s="181"/>
      <c r="W41" s="181"/>
      <c r="X41" s="164" t="s">
        <v>606</v>
      </c>
      <c r="Y41" s="181"/>
      <c r="Z41" s="181"/>
      <c r="AA41" s="181"/>
      <c r="AB41" s="181"/>
      <c r="AC41" s="181"/>
      <c r="AD41" s="181"/>
      <c r="AG41" s="141">
        <f t="shared" si="3"/>
        <v>0</v>
      </c>
      <c r="AN41" s="149" t="str">
        <f t="shared" si="1"/>
        <v>30023 Atzalan</v>
      </c>
      <c r="AO41" s="141"/>
      <c r="AP41" s="150" t="str">
        <f t="shared" si="2"/>
        <v>30023</v>
      </c>
      <c r="AQ41" s="160" t="s">
        <v>1076</v>
      </c>
      <c r="AR41" s="161" t="str">
        <f t="shared" si="0"/>
        <v>Atzalan</v>
      </c>
      <c r="AS41" s="93">
        <v>23</v>
      </c>
      <c r="AT41" s="152" t="s">
        <v>1147</v>
      </c>
      <c r="AU41" s="153" t="s">
        <v>1148</v>
      </c>
      <c r="AV41" s="154" t="s">
        <v>1015</v>
      </c>
      <c r="AW41" s="155" t="s">
        <v>1149</v>
      </c>
      <c r="AX41" s="154" t="s">
        <v>1150</v>
      </c>
    </row>
    <row r="42" spans="1:50">
      <c r="A42" s="157"/>
      <c r="B42" s="162"/>
      <c r="C42" s="165" t="s">
        <v>502</v>
      </c>
      <c r="D42" s="390" t="str">
        <f>IF(CNGE_2021_M1_Secc11!D85="","",CNGE_2021_M1_Secc11!D85)</f>
        <v/>
      </c>
      <c r="E42" s="390"/>
      <c r="F42" s="390"/>
      <c r="G42" s="408"/>
      <c r="H42" s="408"/>
      <c r="I42" s="408"/>
      <c r="J42" s="408"/>
      <c r="K42" s="180"/>
      <c r="L42" s="181"/>
      <c r="M42" s="164" t="s">
        <v>606</v>
      </c>
      <c r="N42" s="181"/>
      <c r="O42" s="181"/>
      <c r="P42" s="181"/>
      <c r="Q42" s="181"/>
      <c r="R42" s="181"/>
      <c r="S42" s="181"/>
      <c r="T42" s="164" t="s">
        <v>604</v>
      </c>
      <c r="U42" s="181"/>
      <c r="V42" s="181"/>
      <c r="W42" s="181"/>
      <c r="X42" s="164" t="s">
        <v>606</v>
      </c>
      <c r="Y42" s="181"/>
      <c r="Z42" s="181"/>
      <c r="AA42" s="181"/>
      <c r="AB42" s="181"/>
      <c r="AC42" s="181"/>
      <c r="AD42" s="181"/>
      <c r="AG42" s="141">
        <f t="shared" si="3"/>
        <v>0</v>
      </c>
      <c r="AN42" s="149" t="str">
        <f t="shared" si="1"/>
        <v>30024 Tlaltetela</v>
      </c>
      <c r="AO42" s="141"/>
      <c r="AP42" s="150" t="str">
        <f t="shared" si="2"/>
        <v>30024</v>
      </c>
      <c r="AQ42" s="160" t="s">
        <v>1076</v>
      </c>
      <c r="AR42" s="161" t="str">
        <f t="shared" si="0"/>
        <v>Tlaltetela</v>
      </c>
      <c r="AS42" s="93">
        <v>24</v>
      </c>
      <c r="AT42" s="152" t="s">
        <v>1151</v>
      </c>
      <c r="AU42" s="153" t="s">
        <v>1148</v>
      </c>
      <c r="AV42" s="154" t="s">
        <v>1015</v>
      </c>
      <c r="AW42" s="155" t="s">
        <v>1152</v>
      </c>
      <c r="AX42" s="154" t="s">
        <v>1015</v>
      </c>
    </row>
    <row r="43" spans="1:50">
      <c r="A43" s="157"/>
      <c r="B43" s="162"/>
      <c r="C43" s="165" t="s">
        <v>504</v>
      </c>
      <c r="D43" s="390" t="str">
        <f>IF(CNGE_2021_M1_Secc11!D86="","",CNGE_2021_M1_Secc11!D86)</f>
        <v/>
      </c>
      <c r="E43" s="390"/>
      <c r="F43" s="390"/>
      <c r="G43" s="408"/>
      <c r="H43" s="408"/>
      <c r="I43" s="408"/>
      <c r="J43" s="408"/>
      <c r="K43" s="180"/>
      <c r="L43" s="181"/>
      <c r="M43" s="164" t="s">
        <v>606</v>
      </c>
      <c r="N43" s="181"/>
      <c r="O43" s="181"/>
      <c r="P43" s="181"/>
      <c r="Q43" s="181"/>
      <c r="R43" s="181"/>
      <c r="S43" s="181"/>
      <c r="T43" s="164" t="s">
        <v>604</v>
      </c>
      <c r="U43" s="181"/>
      <c r="V43" s="181"/>
      <c r="W43" s="181"/>
      <c r="X43" s="164" t="s">
        <v>606</v>
      </c>
      <c r="Y43" s="181"/>
      <c r="Z43" s="181"/>
      <c r="AA43" s="181"/>
      <c r="AB43" s="181"/>
      <c r="AC43" s="181"/>
      <c r="AD43" s="181"/>
      <c r="AG43" s="141">
        <f t="shared" si="3"/>
        <v>0</v>
      </c>
      <c r="AN43" s="149" t="str">
        <f t="shared" si="1"/>
        <v>30025 Ayahualulco</v>
      </c>
      <c r="AO43" s="141"/>
      <c r="AP43" s="150" t="str">
        <f t="shared" si="2"/>
        <v>30025</v>
      </c>
      <c r="AQ43" s="160" t="s">
        <v>1076</v>
      </c>
      <c r="AR43" s="161" t="str">
        <f t="shared" si="0"/>
        <v>Ayahualulco</v>
      </c>
      <c r="AS43" s="93">
        <v>25</v>
      </c>
      <c r="AT43" s="152" t="s">
        <v>1153</v>
      </c>
      <c r="AU43" s="153" t="s">
        <v>1148</v>
      </c>
      <c r="AV43" s="154" t="s">
        <v>1015</v>
      </c>
      <c r="AW43" s="155" t="s">
        <v>1154</v>
      </c>
      <c r="AX43" s="154" t="s">
        <v>1155</v>
      </c>
    </row>
    <row r="44" spans="1:50">
      <c r="A44" s="157"/>
      <c r="B44" s="162"/>
      <c r="C44" s="165" t="s">
        <v>506</v>
      </c>
      <c r="D44" s="390" t="str">
        <f>IF(CNGE_2021_M1_Secc11!D87="","",CNGE_2021_M1_Secc11!D87)</f>
        <v/>
      </c>
      <c r="E44" s="390"/>
      <c r="F44" s="390"/>
      <c r="G44" s="408"/>
      <c r="H44" s="408"/>
      <c r="I44" s="408"/>
      <c r="J44" s="408"/>
      <c r="K44" s="180"/>
      <c r="L44" s="181"/>
      <c r="M44" s="164" t="s">
        <v>606</v>
      </c>
      <c r="N44" s="181"/>
      <c r="O44" s="181"/>
      <c r="P44" s="181"/>
      <c r="Q44" s="181"/>
      <c r="R44" s="181"/>
      <c r="S44" s="181"/>
      <c r="T44" s="164" t="s">
        <v>604</v>
      </c>
      <c r="U44" s="181"/>
      <c r="V44" s="181"/>
      <c r="W44" s="181"/>
      <c r="X44" s="164" t="s">
        <v>606</v>
      </c>
      <c r="Y44" s="181"/>
      <c r="Z44" s="181"/>
      <c r="AA44" s="181"/>
      <c r="AB44" s="181"/>
      <c r="AC44" s="181"/>
      <c r="AD44" s="181"/>
      <c r="AG44" s="141">
        <f t="shared" si="3"/>
        <v>0</v>
      </c>
      <c r="AN44" s="149" t="str">
        <f t="shared" si="1"/>
        <v>30026 Banderilla</v>
      </c>
      <c r="AO44" s="141"/>
      <c r="AP44" s="150" t="str">
        <f t="shared" si="2"/>
        <v>30026</v>
      </c>
      <c r="AQ44" s="160" t="s">
        <v>1076</v>
      </c>
      <c r="AR44" s="161" t="str">
        <f t="shared" si="0"/>
        <v>Banderilla</v>
      </c>
      <c r="AS44" s="93">
        <v>26</v>
      </c>
      <c r="AT44" s="152" t="s">
        <v>1156</v>
      </c>
      <c r="AU44" s="153" t="s">
        <v>1148</v>
      </c>
      <c r="AV44" s="154" t="s">
        <v>1015</v>
      </c>
      <c r="AW44" s="155" t="s">
        <v>1157</v>
      </c>
      <c r="AX44" s="154" t="s">
        <v>1158</v>
      </c>
    </row>
    <row r="45" spans="1:50">
      <c r="A45" s="157"/>
      <c r="B45" s="162"/>
      <c r="C45" s="165" t="s">
        <v>507</v>
      </c>
      <c r="D45" s="390" t="str">
        <f>IF(CNGE_2021_M1_Secc11!D88="","",CNGE_2021_M1_Secc11!D88)</f>
        <v/>
      </c>
      <c r="E45" s="390"/>
      <c r="F45" s="390"/>
      <c r="G45" s="408"/>
      <c r="H45" s="408"/>
      <c r="I45" s="408"/>
      <c r="J45" s="408"/>
      <c r="K45" s="180"/>
      <c r="L45" s="181"/>
      <c r="M45" s="164" t="s">
        <v>606</v>
      </c>
      <c r="N45" s="181"/>
      <c r="O45" s="181"/>
      <c r="P45" s="181"/>
      <c r="Q45" s="181"/>
      <c r="R45" s="181"/>
      <c r="S45" s="181"/>
      <c r="T45" s="164" t="s">
        <v>604</v>
      </c>
      <c r="U45" s="181"/>
      <c r="V45" s="181"/>
      <c r="W45" s="181"/>
      <c r="X45" s="164" t="s">
        <v>606</v>
      </c>
      <c r="Y45" s="181"/>
      <c r="Z45" s="181"/>
      <c r="AA45" s="181"/>
      <c r="AB45" s="181"/>
      <c r="AC45" s="181"/>
      <c r="AD45" s="181"/>
      <c r="AG45" s="141">
        <f t="shared" si="3"/>
        <v>0</v>
      </c>
      <c r="AN45" s="149" t="str">
        <f t="shared" si="1"/>
        <v>30027 Benito Juárez</v>
      </c>
      <c r="AO45" s="141"/>
      <c r="AP45" s="150" t="str">
        <f t="shared" si="2"/>
        <v>30027</v>
      </c>
      <c r="AQ45" s="160" t="s">
        <v>1076</v>
      </c>
      <c r="AR45" s="161" t="str">
        <f t="shared" si="0"/>
        <v>Benito Juárez</v>
      </c>
      <c r="AS45" s="93">
        <v>27</v>
      </c>
      <c r="AT45" s="152" t="s">
        <v>1159</v>
      </c>
      <c r="AU45" s="153" t="s">
        <v>1148</v>
      </c>
      <c r="AV45" s="154" t="s">
        <v>1015</v>
      </c>
      <c r="AW45" s="155" t="s">
        <v>1160</v>
      </c>
      <c r="AX45" s="154" t="s">
        <v>1161</v>
      </c>
    </row>
    <row r="46" spans="1:50">
      <c r="A46" s="157"/>
      <c r="B46" s="162"/>
      <c r="C46" s="165" t="s">
        <v>522</v>
      </c>
      <c r="D46" s="390" t="str">
        <f>IF(CNGE_2021_M1_Secc11!D89="","",CNGE_2021_M1_Secc11!D89)</f>
        <v/>
      </c>
      <c r="E46" s="390"/>
      <c r="F46" s="390"/>
      <c r="G46" s="408"/>
      <c r="H46" s="408"/>
      <c r="I46" s="408"/>
      <c r="J46" s="408"/>
      <c r="K46" s="180"/>
      <c r="L46" s="181"/>
      <c r="M46" s="164" t="s">
        <v>606</v>
      </c>
      <c r="N46" s="181"/>
      <c r="O46" s="181"/>
      <c r="P46" s="181"/>
      <c r="Q46" s="181"/>
      <c r="R46" s="181"/>
      <c r="S46" s="181"/>
      <c r="T46" s="164" t="s">
        <v>604</v>
      </c>
      <c r="U46" s="181"/>
      <c r="V46" s="181"/>
      <c r="W46" s="181"/>
      <c r="X46" s="164" t="s">
        <v>606</v>
      </c>
      <c r="Y46" s="181"/>
      <c r="Z46" s="181"/>
      <c r="AA46" s="181"/>
      <c r="AB46" s="181"/>
      <c r="AC46" s="181"/>
      <c r="AD46" s="181"/>
      <c r="AG46" s="141">
        <f t="shared" si="3"/>
        <v>0</v>
      </c>
      <c r="AN46" s="149" t="str">
        <f t="shared" si="1"/>
        <v>30028 Boca del Río</v>
      </c>
      <c r="AO46" s="141"/>
      <c r="AP46" s="150" t="str">
        <f t="shared" si="2"/>
        <v>30028</v>
      </c>
      <c r="AQ46" s="160" t="s">
        <v>1076</v>
      </c>
      <c r="AR46" s="161" t="str">
        <f t="shared" si="0"/>
        <v>Boca del Río</v>
      </c>
      <c r="AS46" s="93">
        <v>28</v>
      </c>
      <c r="AT46" s="152" t="s">
        <v>1162</v>
      </c>
      <c r="AU46" s="153" t="s">
        <v>1148</v>
      </c>
      <c r="AV46" s="154" t="s">
        <v>1015</v>
      </c>
      <c r="AW46" s="155" t="s">
        <v>1163</v>
      </c>
      <c r="AX46" s="154" t="s">
        <v>1164</v>
      </c>
    </row>
    <row r="47" spans="1:50">
      <c r="A47" s="157"/>
      <c r="B47" s="162"/>
      <c r="C47" s="165" t="s">
        <v>523</v>
      </c>
      <c r="D47" s="390" t="str">
        <f>IF(CNGE_2021_M1_Secc11!D90="","",CNGE_2021_M1_Secc11!D90)</f>
        <v/>
      </c>
      <c r="E47" s="390"/>
      <c r="F47" s="390"/>
      <c r="G47" s="408"/>
      <c r="H47" s="408"/>
      <c r="I47" s="408"/>
      <c r="J47" s="408"/>
      <c r="K47" s="180"/>
      <c r="L47" s="181"/>
      <c r="M47" s="164" t="s">
        <v>606</v>
      </c>
      <c r="N47" s="181"/>
      <c r="O47" s="181"/>
      <c r="P47" s="181"/>
      <c r="Q47" s="181"/>
      <c r="R47" s="181"/>
      <c r="S47" s="181"/>
      <c r="T47" s="164" t="s">
        <v>604</v>
      </c>
      <c r="U47" s="181"/>
      <c r="V47" s="181"/>
      <c r="W47" s="181"/>
      <c r="X47" s="164" t="s">
        <v>606</v>
      </c>
      <c r="Y47" s="181"/>
      <c r="Z47" s="181"/>
      <c r="AA47" s="181"/>
      <c r="AB47" s="181"/>
      <c r="AC47" s="181"/>
      <c r="AD47" s="181"/>
      <c r="AG47" s="141">
        <f t="shared" si="3"/>
        <v>0</v>
      </c>
      <c r="AN47" s="149" t="str">
        <f t="shared" si="1"/>
        <v>30029 Calcahualco</v>
      </c>
      <c r="AO47" s="141"/>
      <c r="AP47" s="150" t="str">
        <f t="shared" si="2"/>
        <v>30029</v>
      </c>
      <c r="AQ47" s="160" t="s">
        <v>1076</v>
      </c>
      <c r="AR47" s="161" t="str">
        <f t="shared" si="0"/>
        <v>Calcahualco</v>
      </c>
      <c r="AS47" s="93">
        <v>29</v>
      </c>
      <c r="AT47" s="152" t="s">
        <v>1165</v>
      </c>
      <c r="AU47" s="153" t="s">
        <v>1148</v>
      </c>
      <c r="AV47" s="154" t="s">
        <v>1015</v>
      </c>
      <c r="AW47" s="155" t="s">
        <v>1166</v>
      </c>
      <c r="AX47" s="154" t="s">
        <v>1167</v>
      </c>
    </row>
    <row r="48" spans="1:50">
      <c r="A48" s="157"/>
      <c r="B48" s="162"/>
      <c r="C48" s="165" t="s">
        <v>524</v>
      </c>
      <c r="D48" s="390" t="str">
        <f>IF(CNGE_2021_M1_Secc11!D91="","",CNGE_2021_M1_Secc11!D91)</f>
        <v/>
      </c>
      <c r="E48" s="390"/>
      <c r="F48" s="390"/>
      <c r="G48" s="408"/>
      <c r="H48" s="408"/>
      <c r="I48" s="408"/>
      <c r="J48" s="408"/>
      <c r="K48" s="180"/>
      <c r="L48" s="181"/>
      <c r="M48" s="164" t="s">
        <v>606</v>
      </c>
      <c r="N48" s="181"/>
      <c r="O48" s="181"/>
      <c r="P48" s="181"/>
      <c r="Q48" s="181"/>
      <c r="R48" s="181"/>
      <c r="S48" s="181"/>
      <c r="T48" s="164" t="s">
        <v>604</v>
      </c>
      <c r="U48" s="181"/>
      <c r="V48" s="181"/>
      <c r="W48" s="181"/>
      <c r="X48" s="164" t="s">
        <v>606</v>
      </c>
      <c r="Y48" s="181"/>
      <c r="Z48" s="181"/>
      <c r="AA48" s="181"/>
      <c r="AB48" s="181"/>
      <c r="AC48" s="181"/>
      <c r="AD48" s="181"/>
      <c r="AG48" s="141">
        <f t="shared" si="3"/>
        <v>0</v>
      </c>
      <c r="AN48" s="149" t="str">
        <f t="shared" si="1"/>
        <v>30030 Camerino Z. Mendoza</v>
      </c>
      <c r="AO48" s="141"/>
      <c r="AP48" s="150" t="str">
        <f t="shared" si="2"/>
        <v>30030</v>
      </c>
      <c r="AQ48" s="160" t="s">
        <v>1076</v>
      </c>
      <c r="AR48" s="161" t="str">
        <f t="shared" si="0"/>
        <v>Camerino Z. Mendoza</v>
      </c>
      <c r="AS48" s="93">
        <v>30</v>
      </c>
      <c r="AT48" s="152" t="s">
        <v>1168</v>
      </c>
      <c r="AU48" s="153" t="s">
        <v>1148</v>
      </c>
      <c r="AV48" s="154" t="s">
        <v>1015</v>
      </c>
      <c r="AW48" s="155" t="s">
        <v>1169</v>
      </c>
      <c r="AX48" s="154" t="s">
        <v>1170</v>
      </c>
    </row>
    <row r="49" spans="1:50">
      <c r="A49" s="157"/>
      <c r="B49" s="162"/>
      <c r="C49" s="167" t="s">
        <v>525</v>
      </c>
      <c r="D49" s="390" t="str">
        <f>IF(CNGE_2021_M1_Secc11!D92="","",CNGE_2021_M1_Secc11!D92)</f>
        <v/>
      </c>
      <c r="E49" s="390"/>
      <c r="F49" s="390"/>
      <c r="G49" s="408"/>
      <c r="H49" s="408"/>
      <c r="I49" s="408"/>
      <c r="J49" s="408"/>
      <c r="K49" s="180"/>
      <c r="L49" s="181"/>
      <c r="M49" s="164" t="s">
        <v>606</v>
      </c>
      <c r="N49" s="181"/>
      <c r="O49" s="181"/>
      <c r="P49" s="181"/>
      <c r="Q49" s="181"/>
      <c r="R49" s="181"/>
      <c r="S49" s="181"/>
      <c r="T49" s="164" t="s">
        <v>604</v>
      </c>
      <c r="U49" s="181"/>
      <c r="V49" s="181"/>
      <c r="W49" s="181"/>
      <c r="X49" s="164" t="s">
        <v>606</v>
      </c>
      <c r="Y49" s="181"/>
      <c r="Z49" s="181"/>
      <c r="AA49" s="181"/>
      <c r="AB49" s="181"/>
      <c r="AC49" s="181"/>
      <c r="AD49" s="181"/>
      <c r="AG49" s="141">
        <f t="shared" si="3"/>
        <v>0</v>
      </c>
      <c r="AN49" s="149" t="str">
        <f t="shared" si="1"/>
        <v>30031 Carrillo Puerto</v>
      </c>
      <c r="AO49" s="141"/>
      <c r="AP49" s="150" t="str">
        <f t="shared" si="2"/>
        <v>30031</v>
      </c>
      <c r="AQ49" s="160" t="s">
        <v>1076</v>
      </c>
      <c r="AR49" s="161" t="str">
        <f t="shared" si="0"/>
        <v>Carrillo Puerto</v>
      </c>
      <c r="AS49" s="93">
        <v>31</v>
      </c>
      <c r="AT49" s="152" t="s">
        <v>1171</v>
      </c>
      <c r="AU49" s="153" t="s">
        <v>1148</v>
      </c>
      <c r="AV49" s="154" t="s">
        <v>1015</v>
      </c>
      <c r="AW49" s="155" t="s">
        <v>1172</v>
      </c>
      <c r="AX49" s="154" t="s">
        <v>1173</v>
      </c>
    </row>
    <row r="50" spans="1:50">
      <c r="A50" s="157"/>
      <c r="B50" s="162"/>
      <c r="C50" s="167" t="s">
        <v>526</v>
      </c>
      <c r="D50" s="390" t="str">
        <f>IF(CNGE_2021_M1_Secc11!D93="","",CNGE_2021_M1_Secc11!D93)</f>
        <v/>
      </c>
      <c r="E50" s="390"/>
      <c r="F50" s="390"/>
      <c r="G50" s="408"/>
      <c r="H50" s="408"/>
      <c r="I50" s="408"/>
      <c r="J50" s="408"/>
      <c r="K50" s="180"/>
      <c r="L50" s="181"/>
      <c r="M50" s="164" t="s">
        <v>606</v>
      </c>
      <c r="N50" s="181"/>
      <c r="O50" s="181"/>
      <c r="P50" s="181"/>
      <c r="Q50" s="181"/>
      <c r="R50" s="181"/>
      <c r="S50" s="181"/>
      <c r="T50" s="164" t="s">
        <v>604</v>
      </c>
      <c r="U50" s="181"/>
      <c r="V50" s="181"/>
      <c r="W50" s="181"/>
      <c r="X50" s="164" t="s">
        <v>606</v>
      </c>
      <c r="Y50" s="181"/>
      <c r="Z50" s="181"/>
      <c r="AA50" s="181"/>
      <c r="AB50" s="181"/>
      <c r="AC50" s="181"/>
      <c r="AD50" s="181"/>
      <c r="AG50" s="141">
        <f t="shared" si="3"/>
        <v>0</v>
      </c>
      <c r="AN50" s="149" t="str">
        <f t="shared" si="1"/>
        <v>30032 Catemaco</v>
      </c>
      <c r="AO50" s="141"/>
      <c r="AP50" s="150" t="str">
        <f t="shared" si="2"/>
        <v>30032</v>
      </c>
      <c r="AQ50" s="160" t="s">
        <v>1076</v>
      </c>
      <c r="AR50" s="161" t="str">
        <f t="shared" si="0"/>
        <v>Catemaco</v>
      </c>
      <c r="AS50" s="93">
        <v>32</v>
      </c>
      <c r="AT50" s="152" t="s">
        <v>1174</v>
      </c>
      <c r="AU50" s="153" t="s">
        <v>1148</v>
      </c>
      <c r="AV50" s="154" t="s">
        <v>1015</v>
      </c>
      <c r="AW50" s="155" t="s">
        <v>1175</v>
      </c>
      <c r="AX50" s="154" t="s">
        <v>1176</v>
      </c>
    </row>
    <row r="51" spans="1:50">
      <c r="A51" s="157"/>
      <c r="B51" s="162"/>
      <c r="C51" s="167" t="s">
        <v>527</v>
      </c>
      <c r="D51" s="390" t="str">
        <f>IF(CNGE_2021_M1_Secc11!D94="","",CNGE_2021_M1_Secc11!D94)</f>
        <v/>
      </c>
      <c r="E51" s="390"/>
      <c r="F51" s="390"/>
      <c r="G51" s="408"/>
      <c r="H51" s="408"/>
      <c r="I51" s="408"/>
      <c r="J51" s="408"/>
      <c r="K51" s="180"/>
      <c r="L51" s="181"/>
      <c r="M51" s="164" t="s">
        <v>606</v>
      </c>
      <c r="N51" s="181"/>
      <c r="O51" s="181"/>
      <c r="P51" s="181"/>
      <c r="Q51" s="181"/>
      <c r="R51" s="181"/>
      <c r="S51" s="181"/>
      <c r="T51" s="164" t="s">
        <v>604</v>
      </c>
      <c r="U51" s="181"/>
      <c r="V51" s="181"/>
      <c r="W51" s="181"/>
      <c r="X51" s="164" t="s">
        <v>606</v>
      </c>
      <c r="Y51" s="181"/>
      <c r="Z51" s="181"/>
      <c r="AA51" s="181"/>
      <c r="AB51" s="181"/>
      <c r="AC51" s="181"/>
      <c r="AD51" s="181"/>
      <c r="AG51" s="141">
        <f t="shared" si="3"/>
        <v>0</v>
      </c>
      <c r="AN51" s="149" t="str">
        <f t="shared" si="1"/>
        <v>30033 Cazones de Herrera</v>
      </c>
      <c r="AO51" s="141"/>
      <c r="AP51" s="150" t="str">
        <f t="shared" si="2"/>
        <v>30033</v>
      </c>
      <c r="AQ51" s="160" t="s">
        <v>1076</v>
      </c>
      <c r="AR51" s="161" t="str">
        <f t="shared" si="0"/>
        <v>Cazones de Herrera</v>
      </c>
      <c r="AS51" s="93">
        <v>33</v>
      </c>
      <c r="AT51" s="152" t="s">
        <v>1177</v>
      </c>
      <c r="AU51" s="153" t="s">
        <v>1148</v>
      </c>
      <c r="AV51" s="154" t="s">
        <v>1015</v>
      </c>
      <c r="AW51" s="155" t="s">
        <v>1178</v>
      </c>
      <c r="AX51" s="154" t="s">
        <v>1179</v>
      </c>
    </row>
    <row r="52" spans="1:50">
      <c r="A52" s="157"/>
      <c r="B52" s="162"/>
      <c r="C52" s="167" t="s">
        <v>528</v>
      </c>
      <c r="D52" s="390" t="str">
        <f>IF(CNGE_2021_M1_Secc11!D95="","",CNGE_2021_M1_Secc11!D95)</f>
        <v/>
      </c>
      <c r="E52" s="390"/>
      <c r="F52" s="390"/>
      <c r="G52" s="408"/>
      <c r="H52" s="408"/>
      <c r="I52" s="408"/>
      <c r="J52" s="408"/>
      <c r="K52" s="180"/>
      <c r="L52" s="181"/>
      <c r="M52" s="164" t="s">
        <v>606</v>
      </c>
      <c r="N52" s="181"/>
      <c r="O52" s="181"/>
      <c r="P52" s="181"/>
      <c r="Q52" s="181"/>
      <c r="R52" s="181"/>
      <c r="S52" s="181"/>
      <c r="T52" s="164" t="s">
        <v>604</v>
      </c>
      <c r="U52" s="181"/>
      <c r="V52" s="181"/>
      <c r="W52" s="181"/>
      <c r="X52" s="164" t="s">
        <v>606</v>
      </c>
      <c r="Y52" s="181"/>
      <c r="Z52" s="181"/>
      <c r="AA52" s="181"/>
      <c r="AB52" s="181"/>
      <c r="AC52" s="181"/>
      <c r="AD52" s="181"/>
      <c r="AG52" s="141">
        <f t="shared" si="3"/>
        <v>0</v>
      </c>
      <c r="AN52" s="149" t="str">
        <f t="shared" si="1"/>
        <v>30034 Cerro Azul</v>
      </c>
      <c r="AO52" s="141"/>
      <c r="AP52" s="150" t="str">
        <f t="shared" si="2"/>
        <v>30034</v>
      </c>
      <c r="AQ52" s="160" t="s">
        <v>1076</v>
      </c>
      <c r="AR52" s="161" t="str">
        <f t="shared" si="0"/>
        <v>Cerro Azul</v>
      </c>
      <c r="AS52" s="93">
        <v>34</v>
      </c>
      <c r="AT52" s="152" t="s">
        <v>8357</v>
      </c>
      <c r="AU52" s="153" t="s">
        <v>1148</v>
      </c>
      <c r="AV52" s="154" t="s">
        <v>1015</v>
      </c>
      <c r="AW52" s="155" t="s">
        <v>8358</v>
      </c>
      <c r="AX52" s="166" t="s">
        <v>8359</v>
      </c>
    </row>
    <row r="53" spans="1:50">
      <c r="A53" s="157"/>
      <c r="B53" s="162"/>
      <c r="C53" s="167" t="s">
        <v>529</v>
      </c>
      <c r="D53" s="390" t="str">
        <f>IF(CNGE_2021_M1_Secc11!D96="","",CNGE_2021_M1_Secc11!D96)</f>
        <v/>
      </c>
      <c r="E53" s="390"/>
      <c r="F53" s="390"/>
      <c r="G53" s="408"/>
      <c r="H53" s="408"/>
      <c r="I53" s="408"/>
      <c r="J53" s="408"/>
      <c r="K53" s="180"/>
      <c r="L53" s="181"/>
      <c r="M53" s="164" t="s">
        <v>606</v>
      </c>
      <c r="N53" s="181"/>
      <c r="O53" s="181"/>
      <c r="P53" s="181"/>
      <c r="Q53" s="181"/>
      <c r="R53" s="181"/>
      <c r="S53" s="181"/>
      <c r="T53" s="164" t="s">
        <v>604</v>
      </c>
      <c r="U53" s="181"/>
      <c r="V53" s="181"/>
      <c r="W53" s="181"/>
      <c r="X53" s="164" t="s">
        <v>606</v>
      </c>
      <c r="Y53" s="181"/>
      <c r="Z53" s="181"/>
      <c r="AA53" s="181"/>
      <c r="AB53" s="181"/>
      <c r="AC53" s="181"/>
      <c r="AD53" s="181"/>
      <c r="AG53" s="141">
        <f t="shared" si="3"/>
        <v>0</v>
      </c>
      <c r="AN53" s="149" t="str">
        <f t="shared" si="1"/>
        <v>30035 Citlaltépetl</v>
      </c>
      <c r="AO53" s="141"/>
      <c r="AP53" s="150" t="str">
        <f t="shared" si="2"/>
        <v>30035</v>
      </c>
      <c r="AQ53" s="160" t="s">
        <v>1076</v>
      </c>
      <c r="AR53" s="161" t="str">
        <f t="shared" si="0"/>
        <v>Citlaltépetl</v>
      </c>
      <c r="AS53" s="93">
        <v>35</v>
      </c>
      <c r="AT53" s="152" t="s">
        <v>1180</v>
      </c>
      <c r="AU53" s="153" t="s">
        <v>1181</v>
      </c>
      <c r="AV53" s="154" t="s">
        <v>1017</v>
      </c>
      <c r="AW53" s="155" t="s">
        <v>1182</v>
      </c>
      <c r="AX53" s="154" t="s">
        <v>1183</v>
      </c>
    </row>
    <row r="54" spans="1:50">
      <c r="A54" s="157"/>
      <c r="B54" s="162"/>
      <c r="C54" s="167" t="s">
        <v>530</v>
      </c>
      <c r="D54" s="390" t="str">
        <f>IF(CNGE_2021_M1_Secc11!D97="","",CNGE_2021_M1_Secc11!D97)</f>
        <v/>
      </c>
      <c r="E54" s="390"/>
      <c r="F54" s="390"/>
      <c r="G54" s="408"/>
      <c r="H54" s="408"/>
      <c r="I54" s="408"/>
      <c r="J54" s="408"/>
      <c r="K54" s="180"/>
      <c r="L54" s="181"/>
      <c r="M54" s="164" t="s">
        <v>606</v>
      </c>
      <c r="N54" s="181"/>
      <c r="O54" s="181"/>
      <c r="P54" s="181"/>
      <c r="Q54" s="181"/>
      <c r="R54" s="181"/>
      <c r="S54" s="181"/>
      <c r="T54" s="164" t="s">
        <v>604</v>
      </c>
      <c r="U54" s="181"/>
      <c r="V54" s="181"/>
      <c r="W54" s="181"/>
      <c r="X54" s="164" t="s">
        <v>606</v>
      </c>
      <c r="Y54" s="181"/>
      <c r="Z54" s="181"/>
      <c r="AA54" s="181"/>
      <c r="AB54" s="181"/>
      <c r="AC54" s="181"/>
      <c r="AD54" s="181"/>
      <c r="AG54" s="141">
        <f t="shared" si="3"/>
        <v>0</v>
      </c>
      <c r="AN54" s="149" t="str">
        <f t="shared" si="1"/>
        <v>30036 Coacoatzintla</v>
      </c>
      <c r="AO54" s="141"/>
      <c r="AP54" s="150" t="str">
        <f t="shared" si="2"/>
        <v>30036</v>
      </c>
      <c r="AQ54" s="160" t="s">
        <v>1076</v>
      </c>
      <c r="AR54" s="161" t="str">
        <f t="shared" si="0"/>
        <v>Coacoatzintla</v>
      </c>
      <c r="AS54" s="93">
        <v>36</v>
      </c>
      <c r="AT54" s="152" t="s">
        <v>1184</v>
      </c>
      <c r="AU54" s="153" t="s">
        <v>1181</v>
      </c>
      <c r="AV54" s="154" t="s">
        <v>1017</v>
      </c>
      <c r="AW54" s="155" t="s">
        <v>1185</v>
      </c>
      <c r="AX54" s="154" t="s">
        <v>1186</v>
      </c>
    </row>
    <row r="55" spans="1:50">
      <c r="A55" s="157"/>
      <c r="B55" s="162"/>
      <c r="C55" s="167" t="s">
        <v>531</v>
      </c>
      <c r="D55" s="390" t="str">
        <f>IF(CNGE_2021_M1_Secc11!D98="","",CNGE_2021_M1_Secc11!D98)</f>
        <v/>
      </c>
      <c r="E55" s="390"/>
      <c r="F55" s="390"/>
      <c r="G55" s="408"/>
      <c r="H55" s="408"/>
      <c r="I55" s="408"/>
      <c r="J55" s="408"/>
      <c r="K55" s="180"/>
      <c r="L55" s="181"/>
      <c r="M55" s="164" t="s">
        <v>606</v>
      </c>
      <c r="N55" s="181"/>
      <c r="O55" s="181"/>
      <c r="P55" s="181"/>
      <c r="Q55" s="181"/>
      <c r="R55" s="181"/>
      <c r="S55" s="181"/>
      <c r="T55" s="164" t="s">
        <v>604</v>
      </c>
      <c r="U55" s="181"/>
      <c r="V55" s="181"/>
      <c r="W55" s="181"/>
      <c r="X55" s="164" t="s">
        <v>606</v>
      </c>
      <c r="Y55" s="181"/>
      <c r="Z55" s="181"/>
      <c r="AA55" s="181"/>
      <c r="AB55" s="181"/>
      <c r="AC55" s="181"/>
      <c r="AD55" s="181"/>
      <c r="AG55" s="141">
        <f t="shared" si="3"/>
        <v>0</v>
      </c>
      <c r="AN55" s="149" t="str">
        <f t="shared" si="1"/>
        <v>30037 Coahuitlán</v>
      </c>
      <c r="AO55" s="141"/>
      <c r="AP55" s="150" t="str">
        <f t="shared" si="2"/>
        <v>30037</v>
      </c>
      <c r="AQ55" s="160" t="s">
        <v>1076</v>
      </c>
      <c r="AR55" s="161" t="str">
        <f t="shared" si="0"/>
        <v>Coahuitlán</v>
      </c>
      <c r="AS55" s="93">
        <v>37</v>
      </c>
      <c r="AT55" s="152" t="s">
        <v>1187</v>
      </c>
      <c r="AU55" s="153" t="s">
        <v>1181</v>
      </c>
      <c r="AV55" s="154" t="s">
        <v>1017</v>
      </c>
      <c r="AW55" s="155" t="s">
        <v>1188</v>
      </c>
      <c r="AX55" s="154" t="s">
        <v>1189</v>
      </c>
    </row>
    <row r="56" spans="1:50">
      <c r="A56" s="157"/>
      <c r="B56" s="162"/>
      <c r="C56" s="167" t="s">
        <v>532</v>
      </c>
      <c r="D56" s="390" t="str">
        <f>IF(CNGE_2021_M1_Secc11!D99="","",CNGE_2021_M1_Secc11!D99)</f>
        <v/>
      </c>
      <c r="E56" s="390"/>
      <c r="F56" s="390"/>
      <c r="G56" s="408"/>
      <c r="H56" s="408"/>
      <c r="I56" s="408"/>
      <c r="J56" s="408"/>
      <c r="K56" s="180"/>
      <c r="L56" s="181"/>
      <c r="M56" s="164" t="s">
        <v>606</v>
      </c>
      <c r="N56" s="181"/>
      <c r="O56" s="181"/>
      <c r="P56" s="181"/>
      <c r="Q56" s="181"/>
      <c r="R56" s="181"/>
      <c r="S56" s="181"/>
      <c r="T56" s="164" t="s">
        <v>604</v>
      </c>
      <c r="U56" s="181"/>
      <c r="V56" s="181"/>
      <c r="W56" s="181"/>
      <c r="X56" s="164" t="s">
        <v>606</v>
      </c>
      <c r="Y56" s="181"/>
      <c r="Z56" s="181"/>
      <c r="AA56" s="181"/>
      <c r="AB56" s="181"/>
      <c r="AC56" s="181"/>
      <c r="AD56" s="181"/>
      <c r="AG56" s="141">
        <f t="shared" si="3"/>
        <v>0</v>
      </c>
      <c r="AN56" s="149" t="str">
        <f t="shared" si="1"/>
        <v>30038 Coatepec</v>
      </c>
      <c r="AO56" s="141"/>
      <c r="AP56" s="150" t="str">
        <f t="shared" si="2"/>
        <v>30038</v>
      </c>
      <c r="AQ56" s="160" t="s">
        <v>1076</v>
      </c>
      <c r="AR56" s="161" t="str">
        <f t="shared" si="0"/>
        <v>Coatepec</v>
      </c>
      <c r="AS56" s="93">
        <v>38</v>
      </c>
      <c r="AT56" s="152" t="s">
        <v>1190</v>
      </c>
      <c r="AU56" s="153" t="s">
        <v>1181</v>
      </c>
      <c r="AV56" s="154" t="s">
        <v>1017</v>
      </c>
      <c r="AW56" s="155" t="s">
        <v>1191</v>
      </c>
      <c r="AX56" s="154" t="s">
        <v>1192</v>
      </c>
    </row>
    <row r="57" spans="1:50">
      <c r="A57" s="157"/>
      <c r="B57" s="162"/>
      <c r="C57" s="167" t="s">
        <v>533</v>
      </c>
      <c r="D57" s="390" t="str">
        <f>IF(CNGE_2021_M1_Secc11!D100="","",CNGE_2021_M1_Secc11!D100)</f>
        <v/>
      </c>
      <c r="E57" s="390"/>
      <c r="F57" s="390"/>
      <c r="G57" s="408"/>
      <c r="H57" s="408"/>
      <c r="I57" s="408"/>
      <c r="J57" s="408"/>
      <c r="K57" s="180"/>
      <c r="L57" s="181"/>
      <c r="M57" s="164" t="s">
        <v>606</v>
      </c>
      <c r="N57" s="181"/>
      <c r="O57" s="181"/>
      <c r="P57" s="181"/>
      <c r="Q57" s="181"/>
      <c r="R57" s="181"/>
      <c r="S57" s="181"/>
      <c r="T57" s="164" t="s">
        <v>604</v>
      </c>
      <c r="U57" s="181"/>
      <c r="V57" s="181"/>
      <c r="W57" s="181"/>
      <c r="X57" s="164" t="s">
        <v>606</v>
      </c>
      <c r="Y57" s="181"/>
      <c r="Z57" s="181"/>
      <c r="AA57" s="181"/>
      <c r="AB57" s="181"/>
      <c r="AC57" s="181"/>
      <c r="AD57" s="181"/>
      <c r="AG57" s="141">
        <f t="shared" si="3"/>
        <v>0</v>
      </c>
      <c r="AN57" s="149" t="str">
        <f t="shared" si="1"/>
        <v>30039 Coatzacoalcos</v>
      </c>
      <c r="AO57" s="141"/>
      <c r="AP57" s="150" t="str">
        <f t="shared" si="2"/>
        <v>30039</v>
      </c>
      <c r="AQ57" s="160" t="s">
        <v>1076</v>
      </c>
      <c r="AR57" s="161" t="str">
        <f t="shared" si="0"/>
        <v>Coatzacoalcos</v>
      </c>
      <c r="AS57" s="93">
        <v>39</v>
      </c>
      <c r="AT57" s="152" t="s">
        <v>1193</v>
      </c>
      <c r="AU57" s="153" t="s">
        <v>1181</v>
      </c>
      <c r="AV57" s="154" t="s">
        <v>1017</v>
      </c>
      <c r="AW57" s="155" t="s">
        <v>1194</v>
      </c>
      <c r="AX57" s="154" t="s">
        <v>1195</v>
      </c>
    </row>
    <row r="58" spans="1:50">
      <c r="A58" s="157"/>
      <c r="B58" s="162"/>
      <c r="C58" s="167" t="s">
        <v>534</v>
      </c>
      <c r="D58" s="390" t="str">
        <f>IF(CNGE_2021_M1_Secc11!D101="","",CNGE_2021_M1_Secc11!D101)</f>
        <v/>
      </c>
      <c r="E58" s="390"/>
      <c r="F58" s="390"/>
      <c r="G58" s="408"/>
      <c r="H58" s="408"/>
      <c r="I58" s="408"/>
      <c r="J58" s="408"/>
      <c r="K58" s="180"/>
      <c r="L58" s="181"/>
      <c r="M58" s="164" t="s">
        <v>606</v>
      </c>
      <c r="N58" s="181"/>
      <c r="O58" s="181"/>
      <c r="P58" s="181"/>
      <c r="Q58" s="181"/>
      <c r="R58" s="181"/>
      <c r="S58" s="181"/>
      <c r="T58" s="164" t="s">
        <v>604</v>
      </c>
      <c r="U58" s="181"/>
      <c r="V58" s="181"/>
      <c r="W58" s="181"/>
      <c r="X58" s="164" t="s">
        <v>606</v>
      </c>
      <c r="Y58" s="181"/>
      <c r="Z58" s="181"/>
      <c r="AA58" s="181"/>
      <c r="AB58" s="181"/>
      <c r="AC58" s="181"/>
      <c r="AD58" s="181"/>
      <c r="AG58" s="141">
        <f t="shared" si="3"/>
        <v>0</v>
      </c>
      <c r="AN58" s="149" t="str">
        <f t="shared" si="1"/>
        <v>30040 Coatzintla</v>
      </c>
      <c r="AO58" s="141"/>
      <c r="AP58" s="150" t="str">
        <f t="shared" si="2"/>
        <v>30040</v>
      </c>
      <c r="AQ58" s="160" t="s">
        <v>1076</v>
      </c>
      <c r="AR58" s="161" t="str">
        <f t="shared" si="0"/>
        <v>Coatzintla</v>
      </c>
      <c r="AS58" s="93">
        <v>40</v>
      </c>
      <c r="AT58" s="152" t="s">
        <v>1196</v>
      </c>
      <c r="AU58" s="153" t="s">
        <v>1181</v>
      </c>
      <c r="AV58" s="154" t="s">
        <v>1017</v>
      </c>
      <c r="AW58" s="155" t="s">
        <v>1197</v>
      </c>
      <c r="AX58" s="154" t="s">
        <v>1198</v>
      </c>
    </row>
    <row r="59" spans="1:50">
      <c r="A59" s="157"/>
      <c r="B59" s="162"/>
      <c r="C59" s="167" t="s">
        <v>535</v>
      </c>
      <c r="D59" s="390" t="str">
        <f>IF(CNGE_2021_M1_Secc11!D102="","",CNGE_2021_M1_Secc11!D102)</f>
        <v/>
      </c>
      <c r="E59" s="390"/>
      <c r="F59" s="390"/>
      <c r="G59" s="408"/>
      <c r="H59" s="408"/>
      <c r="I59" s="408"/>
      <c r="J59" s="408"/>
      <c r="K59" s="180"/>
      <c r="L59" s="181"/>
      <c r="M59" s="164" t="s">
        <v>606</v>
      </c>
      <c r="N59" s="181"/>
      <c r="O59" s="181"/>
      <c r="P59" s="181"/>
      <c r="Q59" s="181"/>
      <c r="R59" s="181"/>
      <c r="S59" s="181"/>
      <c r="T59" s="164" t="s">
        <v>604</v>
      </c>
      <c r="U59" s="181"/>
      <c r="V59" s="181"/>
      <c r="W59" s="181"/>
      <c r="X59" s="164" t="s">
        <v>606</v>
      </c>
      <c r="Y59" s="181"/>
      <c r="Z59" s="181"/>
      <c r="AA59" s="181"/>
      <c r="AB59" s="181"/>
      <c r="AC59" s="181"/>
      <c r="AD59" s="181"/>
      <c r="AG59" s="141">
        <f t="shared" si="3"/>
        <v>0</v>
      </c>
      <c r="AN59" s="149" t="str">
        <f t="shared" si="1"/>
        <v>30041 Coetzala</v>
      </c>
      <c r="AO59" s="141"/>
      <c r="AP59" s="150" t="str">
        <f t="shared" si="2"/>
        <v>30041</v>
      </c>
      <c r="AQ59" s="160" t="s">
        <v>1076</v>
      </c>
      <c r="AR59" s="161" t="str">
        <f t="shared" si="0"/>
        <v>Coetzala</v>
      </c>
      <c r="AS59" s="93">
        <v>41</v>
      </c>
      <c r="AT59" s="152" t="s">
        <v>1199</v>
      </c>
      <c r="AU59" s="153" t="s">
        <v>1181</v>
      </c>
      <c r="AV59" s="154" t="s">
        <v>1017</v>
      </c>
      <c r="AW59" s="155" t="s">
        <v>1200</v>
      </c>
      <c r="AX59" s="154" t="s">
        <v>1201</v>
      </c>
    </row>
    <row r="60" spans="1:50">
      <c r="A60" s="157"/>
      <c r="B60" s="162"/>
      <c r="C60" s="167" t="s">
        <v>536</v>
      </c>
      <c r="D60" s="390" t="str">
        <f>IF(CNGE_2021_M1_Secc11!D103="","",CNGE_2021_M1_Secc11!D103)</f>
        <v/>
      </c>
      <c r="E60" s="390"/>
      <c r="F60" s="390"/>
      <c r="G60" s="408"/>
      <c r="H60" s="408"/>
      <c r="I60" s="408"/>
      <c r="J60" s="408"/>
      <c r="K60" s="180"/>
      <c r="L60" s="181"/>
      <c r="M60" s="164" t="s">
        <v>606</v>
      </c>
      <c r="N60" s="181"/>
      <c r="O60" s="181"/>
      <c r="P60" s="181"/>
      <c r="Q60" s="181"/>
      <c r="R60" s="181"/>
      <c r="S60" s="181"/>
      <c r="T60" s="164" t="s">
        <v>604</v>
      </c>
      <c r="U60" s="181"/>
      <c r="V60" s="181"/>
      <c r="W60" s="181"/>
      <c r="X60" s="164" t="s">
        <v>606</v>
      </c>
      <c r="Y60" s="181"/>
      <c r="Z60" s="181"/>
      <c r="AA60" s="181"/>
      <c r="AB60" s="181"/>
      <c r="AC60" s="181"/>
      <c r="AD60" s="181"/>
      <c r="AG60" s="141">
        <f t="shared" si="3"/>
        <v>0</v>
      </c>
      <c r="AN60" s="149" t="str">
        <f t="shared" si="1"/>
        <v>30042 Colipa</v>
      </c>
      <c r="AO60" s="141"/>
      <c r="AP60" s="150" t="str">
        <f t="shared" si="2"/>
        <v>30042</v>
      </c>
      <c r="AQ60" s="160" t="s">
        <v>1076</v>
      </c>
      <c r="AR60" s="161" t="str">
        <f t="shared" si="0"/>
        <v>Colipa</v>
      </c>
      <c r="AS60" s="93">
        <v>42</v>
      </c>
      <c r="AT60" s="152" t="s">
        <v>1202</v>
      </c>
      <c r="AU60" s="153" t="s">
        <v>1181</v>
      </c>
      <c r="AV60" s="154" t="s">
        <v>1017</v>
      </c>
      <c r="AW60" s="155" t="s">
        <v>1203</v>
      </c>
      <c r="AX60" s="154" t="s">
        <v>1204</v>
      </c>
    </row>
    <row r="61" spans="1:50">
      <c r="A61" s="157"/>
      <c r="B61" s="162"/>
      <c r="C61" s="167" t="s">
        <v>537</v>
      </c>
      <c r="D61" s="390" t="str">
        <f>IF(CNGE_2021_M1_Secc11!D104="","",CNGE_2021_M1_Secc11!D104)</f>
        <v/>
      </c>
      <c r="E61" s="390"/>
      <c r="F61" s="390"/>
      <c r="G61" s="408"/>
      <c r="H61" s="408"/>
      <c r="I61" s="408"/>
      <c r="J61" s="408"/>
      <c r="K61" s="180"/>
      <c r="L61" s="181"/>
      <c r="M61" s="164" t="s">
        <v>606</v>
      </c>
      <c r="N61" s="181"/>
      <c r="O61" s="181"/>
      <c r="P61" s="181"/>
      <c r="Q61" s="181"/>
      <c r="R61" s="181"/>
      <c r="S61" s="181"/>
      <c r="T61" s="164" t="s">
        <v>604</v>
      </c>
      <c r="U61" s="181"/>
      <c r="V61" s="181"/>
      <c r="W61" s="181"/>
      <c r="X61" s="164" t="s">
        <v>606</v>
      </c>
      <c r="Y61" s="181"/>
      <c r="Z61" s="181"/>
      <c r="AA61" s="181"/>
      <c r="AB61" s="181"/>
      <c r="AC61" s="181"/>
      <c r="AD61" s="181"/>
      <c r="AG61" s="141">
        <f t="shared" si="3"/>
        <v>0</v>
      </c>
      <c r="AN61" s="149" t="str">
        <f t="shared" si="1"/>
        <v>30043 Comapa</v>
      </c>
      <c r="AO61" s="141"/>
      <c r="AP61" s="150" t="str">
        <f t="shared" si="2"/>
        <v>30043</v>
      </c>
      <c r="AQ61" s="160" t="s">
        <v>1076</v>
      </c>
      <c r="AR61" s="161" t="str">
        <f t="shared" si="0"/>
        <v>Comapa</v>
      </c>
      <c r="AS61" s="93">
        <v>43</v>
      </c>
      <c r="AT61" s="152" t="s">
        <v>1205</v>
      </c>
      <c r="AU61" s="153" t="s">
        <v>1181</v>
      </c>
      <c r="AV61" s="154" t="s">
        <v>1017</v>
      </c>
      <c r="AW61" s="155" t="s">
        <v>1206</v>
      </c>
      <c r="AX61" s="154" t="s">
        <v>1207</v>
      </c>
    </row>
    <row r="62" spans="1:50">
      <c r="A62" s="157"/>
      <c r="B62" s="162"/>
      <c r="C62" s="167" t="s">
        <v>538</v>
      </c>
      <c r="D62" s="390" t="str">
        <f>IF(CNGE_2021_M1_Secc11!D105="","",CNGE_2021_M1_Secc11!D105)</f>
        <v/>
      </c>
      <c r="E62" s="390"/>
      <c r="F62" s="390"/>
      <c r="G62" s="408"/>
      <c r="H62" s="408"/>
      <c r="I62" s="408"/>
      <c r="J62" s="408"/>
      <c r="K62" s="180"/>
      <c r="L62" s="181"/>
      <c r="M62" s="164" t="s">
        <v>606</v>
      </c>
      <c r="N62" s="181"/>
      <c r="O62" s="181"/>
      <c r="P62" s="181"/>
      <c r="Q62" s="181"/>
      <c r="R62" s="181"/>
      <c r="S62" s="181"/>
      <c r="T62" s="164" t="s">
        <v>604</v>
      </c>
      <c r="U62" s="181"/>
      <c r="V62" s="181"/>
      <c r="W62" s="181"/>
      <c r="X62" s="164" t="s">
        <v>606</v>
      </c>
      <c r="Y62" s="181"/>
      <c r="Z62" s="181"/>
      <c r="AA62" s="181"/>
      <c r="AB62" s="181"/>
      <c r="AC62" s="181"/>
      <c r="AD62" s="181"/>
      <c r="AG62" s="141">
        <f t="shared" si="3"/>
        <v>0</v>
      </c>
      <c r="AN62" s="149" t="str">
        <f t="shared" si="1"/>
        <v>30044 Córdoba</v>
      </c>
      <c r="AO62" s="141"/>
      <c r="AP62" s="150" t="str">
        <f t="shared" si="2"/>
        <v>30044</v>
      </c>
      <c r="AQ62" s="160" t="s">
        <v>1076</v>
      </c>
      <c r="AR62" s="161" t="str">
        <f t="shared" si="0"/>
        <v>Córdoba</v>
      </c>
      <c r="AS62" s="93">
        <v>44</v>
      </c>
      <c r="AT62" s="152" t="s">
        <v>1208</v>
      </c>
      <c r="AU62" s="153" t="s">
        <v>1181</v>
      </c>
      <c r="AV62" s="154" t="s">
        <v>1017</v>
      </c>
      <c r="AW62" s="155" t="s">
        <v>1209</v>
      </c>
      <c r="AX62" s="154" t="s">
        <v>1210</v>
      </c>
    </row>
    <row r="63" spans="1:50">
      <c r="A63" s="157"/>
      <c r="B63" s="162"/>
      <c r="C63" s="167" t="s">
        <v>539</v>
      </c>
      <c r="D63" s="390" t="str">
        <f>IF(CNGE_2021_M1_Secc11!D106="","",CNGE_2021_M1_Secc11!D106)</f>
        <v/>
      </c>
      <c r="E63" s="390"/>
      <c r="F63" s="390"/>
      <c r="G63" s="408"/>
      <c r="H63" s="408"/>
      <c r="I63" s="408"/>
      <c r="J63" s="408"/>
      <c r="K63" s="180"/>
      <c r="L63" s="181"/>
      <c r="M63" s="164" t="s">
        <v>606</v>
      </c>
      <c r="N63" s="181"/>
      <c r="O63" s="181"/>
      <c r="P63" s="181"/>
      <c r="Q63" s="181"/>
      <c r="R63" s="181"/>
      <c r="S63" s="181"/>
      <c r="T63" s="164" t="s">
        <v>604</v>
      </c>
      <c r="U63" s="181"/>
      <c r="V63" s="181"/>
      <c r="W63" s="181"/>
      <c r="X63" s="164" t="s">
        <v>606</v>
      </c>
      <c r="Y63" s="181"/>
      <c r="Z63" s="181"/>
      <c r="AA63" s="181"/>
      <c r="AB63" s="181"/>
      <c r="AC63" s="181"/>
      <c r="AD63" s="181"/>
      <c r="AG63" s="141">
        <f t="shared" si="3"/>
        <v>0</v>
      </c>
      <c r="AN63" s="149" t="str">
        <f t="shared" si="1"/>
        <v>30045 Cosamaloapan de Carpio</v>
      </c>
      <c r="AO63" s="141"/>
      <c r="AP63" s="150" t="str">
        <f t="shared" si="2"/>
        <v>30045</v>
      </c>
      <c r="AQ63" s="160" t="s">
        <v>1076</v>
      </c>
      <c r="AR63" s="161" t="str">
        <f t="shared" si="0"/>
        <v>Cosamaloapan de Carpio</v>
      </c>
      <c r="AS63" s="93">
        <v>45</v>
      </c>
      <c r="AT63" s="152" t="s">
        <v>1211</v>
      </c>
      <c r="AU63" s="153" t="s">
        <v>1181</v>
      </c>
      <c r="AV63" s="154" t="s">
        <v>1017</v>
      </c>
      <c r="AW63" s="155" t="s">
        <v>1212</v>
      </c>
      <c r="AX63" s="154" t="s">
        <v>1213</v>
      </c>
    </row>
    <row r="64" spans="1:50">
      <c r="A64" s="157"/>
      <c r="B64" s="162"/>
      <c r="C64" s="167" t="s">
        <v>540</v>
      </c>
      <c r="D64" s="390" t="str">
        <f>IF(CNGE_2021_M1_Secc11!D107="","",CNGE_2021_M1_Secc11!D107)</f>
        <v/>
      </c>
      <c r="E64" s="390"/>
      <c r="F64" s="390"/>
      <c r="G64" s="408"/>
      <c r="H64" s="408"/>
      <c r="I64" s="408"/>
      <c r="J64" s="408"/>
      <c r="K64" s="180"/>
      <c r="L64" s="181"/>
      <c r="M64" s="164" t="s">
        <v>606</v>
      </c>
      <c r="N64" s="181"/>
      <c r="O64" s="181"/>
      <c r="P64" s="181"/>
      <c r="Q64" s="181"/>
      <c r="R64" s="181"/>
      <c r="S64" s="181"/>
      <c r="T64" s="164" t="s">
        <v>604</v>
      </c>
      <c r="U64" s="181"/>
      <c r="V64" s="181"/>
      <c r="W64" s="181"/>
      <c r="X64" s="164" t="s">
        <v>606</v>
      </c>
      <c r="Y64" s="181"/>
      <c r="Z64" s="181"/>
      <c r="AA64" s="181"/>
      <c r="AB64" s="181"/>
      <c r="AC64" s="181"/>
      <c r="AD64" s="181"/>
      <c r="AG64" s="141">
        <f t="shared" si="3"/>
        <v>0</v>
      </c>
      <c r="AN64" s="149" t="str">
        <f t="shared" si="1"/>
        <v>30046 Cosautlán de Carvajal</v>
      </c>
      <c r="AO64" s="141"/>
      <c r="AP64" s="150" t="str">
        <f t="shared" si="2"/>
        <v>30046</v>
      </c>
      <c r="AQ64" s="160" t="s">
        <v>1076</v>
      </c>
      <c r="AR64" s="161" t="str">
        <f t="shared" si="0"/>
        <v>Cosautlán de Carvajal</v>
      </c>
      <c r="AS64" s="93">
        <v>46</v>
      </c>
      <c r="AT64" s="152" t="s">
        <v>1214</v>
      </c>
      <c r="AU64" s="153" t="s">
        <v>1181</v>
      </c>
      <c r="AV64" s="154" t="s">
        <v>1017</v>
      </c>
      <c r="AW64" s="155" t="s">
        <v>1215</v>
      </c>
      <c r="AX64" s="154" t="s">
        <v>1031</v>
      </c>
    </row>
    <row r="65" spans="1:50">
      <c r="A65" s="157"/>
      <c r="B65" s="162"/>
      <c r="C65" s="167" t="s">
        <v>541</v>
      </c>
      <c r="D65" s="390" t="str">
        <f>IF(CNGE_2021_M1_Secc11!D108="","",CNGE_2021_M1_Secc11!D108)</f>
        <v/>
      </c>
      <c r="E65" s="390"/>
      <c r="F65" s="390"/>
      <c r="G65" s="408"/>
      <c r="H65" s="408"/>
      <c r="I65" s="408"/>
      <c r="J65" s="408"/>
      <c r="K65" s="180"/>
      <c r="L65" s="181"/>
      <c r="M65" s="164" t="s">
        <v>606</v>
      </c>
      <c r="N65" s="181"/>
      <c r="O65" s="181"/>
      <c r="P65" s="181"/>
      <c r="Q65" s="181"/>
      <c r="R65" s="181"/>
      <c r="S65" s="181"/>
      <c r="T65" s="164" t="s">
        <v>604</v>
      </c>
      <c r="U65" s="181"/>
      <c r="V65" s="181"/>
      <c r="W65" s="181"/>
      <c r="X65" s="164" t="s">
        <v>606</v>
      </c>
      <c r="Y65" s="181"/>
      <c r="Z65" s="181"/>
      <c r="AA65" s="181"/>
      <c r="AB65" s="181"/>
      <c r="AC65" s="181"/>
      <c r="AD65" s="181"/>
      <c r="AG65" s="141">
        <f t="shared" si="3"/>
        <v>0</v>
      </c>
      <c r="AN65" s="149" t="str">
        <f t="shared" si="1"/>
        <v>30047 Coscomatepec</v>
      </c>
      <c r="AO65" s="141"/>
      <c r="AP65" s="150" t="str">
        <f t="shared" si="2"/>
        <v>30047</v>
      </c>
      <c r="AQ65" s="160" t="s">
        <v>1076</v>
      </c>
      <c r="AR65" s="161" t="str">
        <f t="shared" si="0"/>
        <v>Coscomatepec</v>
      </c>
      <c r="AS65" s="93">
        <v>47</v>
      </c>
      <c r="AT65" s="152" t="s">
        <v>1216</v>
      </c>
      <c r="AU65" s="153" t="s">
        <v>1181</v>
      </c>
      <c r="AV65" s="154" t="s">
        <v>1017</v>
      </c>
      <c r="AW65" s="155" t="s">
        <v>1217</v>
      </c>
      <c r="AX65" s="154" t="s">
        <v>1033</v>
      </c>
    </row>
    <row r="66" spans="1:50">
      <c r="A66" s="157"/>
      <c r="B66" s="162"/>
      <c r="C66" s="167" t="s">
        <v>542</v>
      </c>
      <c r="D66" s="390" t="str">
        <f>IF(CNGE_2021_M1_Secc11!D109="","",CNGE_2021_M1_Secc11!D109)</f>
        <v/>
      </c>
      <c r="E66" s="390"/>
      <c r="F66" s="390"/>
      <c r="G66" s="408"/>
      <c r="H66" s="408"/>
      <c r="I66" s="408"/>
      <c r="J66" s="408"/>
      <c r="K66" s="180"/>
      <c r="L66" s="181"/>
      <c r="M66" s="164" t="s">
        <v>606</v>
      </c>
      <c r="N66" s="181"/>
      <c r="O66" s="181"/>
      <c r="P66" s="181"/>
      <c r="Q66" s="181"/>
      <c r="R66" s="181"/>
      <c r="S66" s="181"/>
      <c r="T66" s="164" t="s">
        <v>604</v>
      </c>
      <c r="U66" s="181"/>
      <c r="V66" s="181"/>
      <c r="W66" s="181"/>
      <c r="X66" s="164" t="s">
        <v>606</v>
      </c>
      <c r="Y66" s="181"/>
      <c r="Z66" s="181"/>
      <c r="AA66" s="181"/>
      <c r="AB66" s="181"/>
      <c r="AC66" s="181"/>
      <c r="AD66" s="181"/>
      <c r="AG66" s="141">
        <f t="shared" si="3"/>
        <v>0</v>
      </c>
      <c r="AN66" s="149" t="str">
        <f t="shared" si="1"/>
        <v>30048 Cosoleacaque</v>
      </c>
      <c r="AO66" s="141"/>
      <c r="AP66" s="150" t="str">
        <f t="shared" si="2"/>
        <v>30048</v>
      </c>
      <c r="AQ66" s="160" t="s">
        <v>1076</v>
      </c>
      <c r="AR66" s="161" t="str">
        <f t="shared" si="0"/>
        <v>Cosoleacaque</v>
      </c>
      <c r="AS66" s="93">
        <v>48</v>
      </c>
      <c r="AT66" s="152" t="s">
        <v>1218</v>
      </c>
      <c r="AU66" s="153" t="s">
        <v>1181</v>
      </c>
      <c r="AV66" s="154" t="s">
        <v>1017</v>
      </c>
      <c r="AW66" s="155" t="s">
        <v>1219</v>
      </c>
      <c r="AX66" s="154" t="s">
        <v>1220</v>
      </c>
    </row>
    <row r="67" spans="1:50">
      <c r="A67" s="157"/>
      <c r="B67" s="162"/>
      <c r="C67" s="167" t="s">
        <v>543</v>
      </c>
      <c r="D67" s="390" t="str">
        <f>IF(CNGE_2021_M1_Secc11!D110="","",CNGE_2021_M1_Secc11!D110)</f>
        <v/>
      </c>
      <c r="E67" s="390"/>
      <c r="F67" s="390"/>
      <c r="G67" s="408"/>
      <c r="H67" s="408"/>
      <c r="I67" s="408"/>
      <c r="J67" s="408"/>
      <c r="K67" s="180"/>
      <c r="L67" s="181"/>
      <c r="M67" s="164" t="s">
        <v>606</v>
      </c>
      <c r="N67" s="181"/>
      <c r="O67" s="181"/>
      <c r="P67" s="181"/>
      <c r="Q67" s="181"/>
      <c r="R67" s="181"/>
      <c r="S67" s="181"/>
      <c r="T67" s="164" t="s">
        <v>604</v>
      </c>
      <c r="U67" s="181"/>
      <c r="V67" s="181"/>
      <c r="W67" s="181"/>
      <c r="X67" s="164" t="s">
        <v>606</v>
      </c>
      <c r="Y67" s="181"/>
      <c r="Z67" s="181"/>
      <c r="AA67" s="181"/>
      <c r="AB67" s="181"/>
      <c r="AC67" s="181"/>
      <c r="AD67" s="181"/>
      <c r="AG67" s="141">
        <f t="shared" si="3"/>
        <v>0</v>
      </c>
      <c r="AN67" s="149" t="str">
        <f t="shared" si="1"/>
        <v>30049 Cotaxtla</v>
      </c>
      <c r="AO67" s="141"/>
      <c r="AP67" s="150" t="str">
        <f t="shared" si="2"/>
        <v>30049</v>
      </c>
      <c r="AQ67" s="160" t="s">
        <v>1076</v>
      </c>
      <c r="AR67" s="161" t="str">
        <f t="shared" si="0"/>
        <v>Cotaxtla</v>
      </c>
      <c r="AS67" s="93">
        <v>49</v>
      </c>
      <c r="AT67" s="152" t="s">
        <v>1221</v>
      </c>
      <c r="AU67" s="153" t="s">
        <v>1181</v>
      </c>
      <c r="AV67" s="154" t="s">
        <v>1017</v>
      </c>
      <c r="AW67" s="155" t="s">
        <v>1222</v>
      </c>
      <c r="AX67" s="154" t="s">
        <v>1223</v>
      </c>
    </row>
    <row r="68" spans="1:50">
      <c r="A68" s="157"/>
      <c r="B68" s="162"/>
      <c r="C68" s="167" t="s">
        <v>544</v>
      </c>
      <c r="D68" s="390" t="str">
        <f>IF(CNGE_2021_M1_Secc11!D111="","",CNGE_2021_M1_Secc11!D111)</f>
        <v/>
      </c>
      <c r="E68" s="390"/>
      <c r="F68" s="390"/>
      <c r="G68" s="408"/>
      <c r="H68" s="408"/>
      <c r="I68" s="408"/>
      <c r="J68" s="408"/>
      <c r="K68" s="180"/>
      <c r="L68" s="181"/>
      <c r="M68" s="164" t="s">
        <v>606</v>
      </c>
      <c r="N68" s="181"/>
      <c r="O68" s="181"/>
      <c r="P68" s="181"/>
      <c r="Q68" s="181"/>
      <c r="R68" s="181"/>
      <c r="S68" s="181"/>
      <c r="T68" s="164" t="s">
        <v>604</v>
      </c>
      <c r="U68" s="181"/>
      <c r="V68" s="181"/>
      <c r="W68" s="181"/>
      <c r="X68" s="164" t="s">
        <v>606</v>
      </c>
      <c r="Y68" s="181"/>
      <c r="Z68" s="181"/>
      <c r="AA68" s="181"/>
      <c r="AB68" s="181"/>
      <c r="AC68" s="181"/>
      <c r="AD68" s="181"/>
      <c r="AG68" s="141">
        <f t="shared" si="3"/>
        <v>0</v>
      </c>
      <c r="AN68" s="149" t="str">
        <f t="shared" si="1"/>
        <v>30050 Coxquihui</v>
      </c>
      <c r="AO68" s="141"/>
      <c r="AP68" s="150" t="str">
        <f t="shared" si="2"/>
        <v>30050</v>
      </c>
      <c r="AQ68" s="160" t="s">
        <v>1076</v>
      </c>
      <c r="AR68" s="161" t="str">
        <f t="shared" si="0"/>
        <v>Coxquihui</v>
      </c>
      <c r="AS68" s="93">
        <v>50</v>
      </c>
      <c r="AT68" s="152" t="s">
        <v>1224</v>
      </c>
      <c r="AU68" s="153" t="s">
        <v>1181</v>
      </c>
      <c r="AV68" s="154" t="s">
        <v>1017</v>
      </c>
      <c r="AW68" s="155" t="s">
        <v>1225</v>
      </c>
      <c r="AX68" s="154" t="s">
        <v>1226</v>
      </c>
    </row>
    <row r="69" spans="1:50">
      <c r="A69" s="157"/>
      <c r="B69" s="162"/>
      <c r="C69" s="167" t="s">
        <v>545</v>
      </c>
      <c r="D69" s="390" t="str">
        <f>IF(CNGE_2021_M1_Secc11!D112="","",CNGE_2021_M1_Secc11!D112)</f>
        <v/>
      </c>
      <c r="E69" s="390"/>
      <c r="F69" s="390"/>
      <c r="G69" s="408"/>
      <c r="H69" s="408"/>
      <c r="I69" s="408"/>
      <c r="J69" s="408"/>
      <c r="K69" s="180"/>
      <c r="L69" s="181"/>
      <c r="M69" s="164" t="s">
        <v>606</v>
      </c>
      <c r="N69" s="181"/>
      <c r="O69" s="181"/>
      <c r="P69" s="181"/>
      <c r="Q69" s="181"/>
      <c r="R69" s="181"/>
      <c r="S69" s="181"/>
      <c r="T69" s="164" t="s">
        <v>604</v>
      </c>
      <c r="U69" s="181"/>
      <c r="V69" s="181"/>
      <c r="W69" s="181"/>
      <c r="X69" s="164" t="s">
        <v>606</v>
      </c>
      <c r="Y69" s="181"/>
      <c r="Z69" s="181"/>
      <c r="AA69" s="181"/>
      <c r="AB69" s="181"/>
      <c r="AC69" s="181"/>
      <c r="AD69" s="181"/>
      <c r="AG69" s="141">
        <f t="shared" si="3"/>
        <v>0</v>
      </c>
      <c r="AN69" s="149" t="str">
        <f t="shared" si="1"/>
        <v>30051 Coyutla</v>
      </c>
      <c r="AO69" s="141"/>
      <c r="AP69" s="150" t="str">
        <f t="shared" si="2"/>
        <v>30051</v>
      </c>
      <c r="AQ69" s="160" t="s">
        <v>1076</v>
      </c>
      <c r="AR69" s="161" t="str">
        <f t="shared" si="0"/>
        <v>Coyutla</v>
      </c>
      <c r="AS69" s="93">
        <v>51</v>
      </c>
      <c r="AT69" s="152" t="s">
        <v>1227</v>
      </c>
      <c r="AU69" s="153" t="s">
        <v>1181</v>
      </c>
      <c r="AV69" s="154" t="s">
        <v>1017</v>
      </c>
      <c r="AW69" s="155" t="s">
        <v>1228</v>
      </c>
      <c r="AX69" s="154" t="s">
        <v>1229</v>
      </c>
    </row>
    <row r="70" spans="1:50">
      <c r="A70" s="157"/>
      <c r="B70" s="162"/>
      <c r="C70" s="167" t="s">
        <v>546</v>
      </c>
      <c r="D70" s="390" t="str">
        <f>IF(CNGE_2021_M1_Secc11!D113="","",CNGE_2021_M1_Secc11!D113)</f>
        <v/>
      </c>
      <c r="E70" s="390"/>
      <c r="F70" s="390"/>
      <c r="G70" s="408"/>
      <c r="H70" s="408"/>
      <c r="I70" s="408"/>
      <c r="J70" s="408"/>
      <c r="K70" s="180"/>
      <c r="L70" s="181"/>
      <c r="M70" s="164" t="s">
        <v>606</v>
      </c>
      <c r="N70" s="181"/>
      <c r="O70" s="181"/>
      <c r="P70" s="181"/>
      <c r="Q70" s="181"/>
      <c r="R70" s="181"/>
      <c r="S70" s="181"/>
      <c r="T70" s="164" t="s">
        <v>604</v>
      </c>
      <c r="U70" s="181"/>
      <c r="V70" s="181"/>
      <c r="W70" s="181"/>
      <c r="X70" s="164" t="s">
        <v>606</v>
      </c>
      <c r="Y70" s="181"/>
      <c r="Z70" s="181"/>
      <c r="AA70" s="181"/>
      <c r="AB70" s="181"/>
      <c r="AC70" s="181"/>
      <c r="AD70" s="181"/>
      <c r="AG70" s="141">
        <f t="shared" si="3"/>
        <v>0</v>
      </c>
      <c r="AN70" s="149" t="str">
        <f t="shared" si="1"/>
        <v>30052 Cuichapa</v>
      </c>
      <c r="AO70" s="141"/>
      <c r="AP70" s="150" t="str">
        <f t="shared" si="2"/>
        <v>30052</v>
      </c>
      <c r="AQ70" s="160" t="s">
        <v>1076</v>
      </c>
      <c r="AR70" s="161" t="str">
        <f t="shared" si="0"/>
        <v>Cuichapa</v>
      </c>
      <c r="AS70" s="93">
        <v>52</v>
      </c>
      <c r="AT70" s="152" t="s">
        <v>1230</v>
      </c>
      <c r="AU70" s="153" t="s">
        <v>1181</v>
      </c>
      <c r="AV70" s="154" t="s">
        <v>1017</v>
      </c>
      <c r="AW70" s="155" t="s">
        <v>1231</v>
      </c>
      <c r="AX70" s="154" t="s">
        <v>1232</v>
      </c>
    </row>
    <row r="71" spans="1:50">
      <c r="A71" s="157"/>
      <c r="B71" s="162"/>
      <c r="C71" s="167" t="s">
        <v>547</v>
      </c>
      <c r="D71" s="390" t="str">
        <f>IF(CNGE_2021_M1_Secc11!D114="","",CNGE_2021_M1_Secc11!D114)</f>
        <v/>
      </c>
      <c r="E71" s="390"/>
      <c r="F71" s="390"/>
      <c r="G71" s="408"/>
      <c r="H71" s="408"/>
      <c r="I71" s="408"/>
      <c r="J71" s="408"/>
      <c r="K71" s="180"/>
      <c r="L71" s="181"/>
      <c r="M71" s="164" t="s">
        <v>606</v>
      </c>
      <c r="N71" s="181"/>
      <c r="O71" s="181"/>
      <c r="P71" s="181"/>
      <c r="Q71" s="181"/>
      <c r="R71" s="181"/>
      <c r="S71" s="181"/>
      <c r="T71" s="164" t="s">
        <v>604</v>
      </c>
      <c r="U71" s="181"/>
      <c r="V71" s="181"/>
      <c r="W71" s="181"/>
      <c r="X71" s="164" t="s">
        <v>606</v>
      </c>
      <c r="Y71" s="181"/>
      <c r="Z71" s="181"/>
      <c r="AA71" s="181"/>
      <c r="AB71" s="181"/>
      <c r="AC71" s="181"/>
      <c r="AD71" s="181"/>
      <c r="AG71" s="141">
        <f t="shared" si="3"/>
        <v>0</v>
      </c>
      <c r="AN71" s="149" t="str">
        <f t="shared" si="1"/>
        <v>30053 Cuitláhuac</v>
      </c>
      <c r="AO71" s="141"/>
      <c r="AP71" s="150" t="str">
        <f t="shared" si="2"/>
        <v>30053</v>
      </c>
      <c r="AQ71" s="160" t="s">
        <v>1076</v>
      </c>
      <c r="AR71" s="161" t="str">
        <f t="shared" si="0"/>
        <v>Cuitláhuac</v>
      </c>
      <c r="AS71" s="93">
        <v>53</v>
      </c>
      <c r="AT71" s="152" t="s">
        <v>1233</v>
      </c>
      <c r="AU71" s="153" t="s">
        <v>1181</v>
      </c>
      <c r="AV71" s="154" t="s">
        <v>1017</v>
      </c>
      <c r="AW71" s="155" t="s">
        <v>1234</v>
      </c>
      <c r="AX71" s="154" t="s">
        <v>1041</v>
      </c>
    </row>
    <row r="72" spans="1:50">
      <c r="A72" s="157"/>
      <c r="B72" s="162"/>
      <c r="C72" s="167" t="s">
        <v>548</v>
      </c>
      <c r="D72" s="390" t="str">
        <f>IF(CNGE_2021_M1_Secc11!D115="","",CNGE_2021_M1_Secc11!D115)</f>
        <v/>
      </c>
      <c r="E72" s="390"/>
      <c r="F72" s="390"/>
      <c r="G72" s="408"/>
      <c r="H72" s="408"/>
      <c r="I72" s="408"/>
      <c r="J72" s="408"/>
      <c r="K72" s="180"/>
      <c r="L72" s="181"/>
      <c r="M72" s="164" t="s">
        <v>606</v>
      </c>
      <c r="N72" s="181"/>
      <c r="O72" s="181"/>
      <c r="P72" s="181"/>
      <c r="Q72" s="181"/>
      <c r="R72" s="181"/>
      <c r="S72" s="181"/>
      <c r="T72" s="164" t="s">
        <v>604</v>
      </c>
      <c r="U72" s="181"/>
      <c r="V72" s="181"/>
      <c r="W72" s="181"/>
      <c r="X72" s="164" t="s">
        <v>606</v>
      </c>
      <c r="Y72" s="181"/>
      <c r="Z72" s="181"/>
      <c r="AA72" s="181"/>
      <c r="AB72" s="181"/>
      <c r="AC72" s="181"/>
      <c r="AD72" s="181"/>
      <c r="AG72" s="141">
        <f t="shared" si="3"/>
        <v>0</v>
      </c>
      <c r="AN72" s="149" t="str">
        <f t="shared" si="1"/>
        <v>30054 Chacaltianguis</v>
      </c>
      <c r="AO72" s="141"/>
      <c r="AP72" s="150" t="str">
        <f t="shared" si="2"/>
        <v>30054</v>
      </c>
      <c r="AQ72" s="160" t="s">
        <v>1076</v>
      </c>
      <c r="AR72" s="161" t="str">
        <f t="shared" si="0"/>
        <v>Chacaltianguis</v>
      </c>
      <c r="AS72" s="93">
        <v>54</v>
      </c>
      <c r="AT72" s="152" t="s">
        <v>1235</v>
      </c>
      <c r="AU72" s="153" t="s">
        <v>1181</v>
      </c>
      <c r="AV72" s="154" t="s">
        <v>1017</v>
      </c>
      <c r="AW72" s="155" t="s">
        <v>1236</v>
      </c>
      <c r="AX72" s="154" t="s">
        <v>1237</v>
      </c>
    </row>
    <row r="73" spans="1:50">
      <c r="A73" s="157"/>
      <c r="B73" s="162"/>
      <c r="C73" s="167" t="s">
        <v>549</v>
      </c>
      <c r="D73" s="390" t="str">
        <f>IF(CNGE_2021_M1_Secc11!D116="","",CNGE_2021_M1_Secc11!D116)</f>
        <v/>
      </c>
      <c r="E73" s="390"/>
      <c r="F73" s="390"/>
      <c r="G73" s="408"/>
      <c r="H73" s="408"/>
      <c r="I73" s="408"/>
      <c r="J73" s="408"/>
      <c r="K73" s="180"/>
      <c r="L73" s="181"/>
      <c r="M73" s="164" t="s">
        <v>606</v>
      </c>
      <c r="N73" s="181"/>
      <c r="O73" s="181"/>
      <c r="P73" s="181"/>
      <c r="Q73" s="181"/>
      <c r="R73" s="181"/>
      <c r="S73" s="181"/>
      <c r="T73" s="164" t="s">
        <v>604</v>
      </c>
      <c r="U73" s="181"/>
      <c r="V73" s="181"/>
      <c r="W73" s="181"/>
      <c r="X73" s="164" t="s">
        <v>606</v>
      </c>
      <c r="Y73" s="181"/>
      <c r="Z73" s="181"/>
      <c r="AA73" s="181"/>
      <c r="AB73" s="181"/>
      <c r="AC73" s="181"/>
      <c r="AD73" s="181"/>
      <c r="AG73" s="141">
        <f t="shared" si="3"/>
        <v>0</v>
      </c>
      <c r="AN73" s="149" t="str">
        <f t="shared" si="1"/>
        <v>30055 Chalma</v>
      </c>
      <c r="AO73" s="141"/>
      <c r="AP73" s="150" t="str">
        <f t="shared" si="2"/>
        <v>30055</v>
      </c>
      <c r="AQ73" s="160" t="s">
        <v>1076</v>
      </c>
      <c r="AR73" s="161" t="str">
        <f t="shared" si="0"/>
        <v>Chalma</v>
      </c>
      <c r="AS73" s="93">
        <v>55</v>
      </c>
      <c r="AT73" s="152" t="s">
        <v>1238</v>
      </c>
      <c r="AU73" s="153" t="s">
        <v>1181</v>
      </c>
      <c r="AV73" s="154" t="s">
        <v>1017</v>
      </c>
      <c r="AW73" s="155" t="s">
        <v>1239</v>
      </c>
      <c r="AX73" s="154" t="s">
        <v>1240</v>
      </c>
    </row>
    <row r="74" spans="1:50">
      <c r="A74" s="157"/>
      <c r="B74" s="162"/>
      <c r="C74" s="167" t="s">
        <v>550</v>
      </c>
      <c r="D74" s="390" t="str">
        <f>IF(CNGE_2021_M1_Secc11!D117="","",CNGE_2021_M1_Secc11!D117)</f>
        <v/>
      </c>
      <c r="E74" s="390"/>
      <c r="F74" s="390"/>
      <c r="G74" s="408"/>
      <c r="H74" s="408"/>
      <c r="I74" s="408"/>
      <c r="J74" s="408"/>
      <c r="K74" s="180"/>
      <c r="L74" s="181"/>
      <c r="M74" s="164" t="s">
        <v>606</v>
      </c>
      <c r="N74" s="181"/>
      <c r="O74" s="181"/>
      <c r="P74" s="181"/>
      <c r="Q74" s="181"/>
      <c r="R74" s="181"/>
      <c r="S74" s="181"/>
      <c r="T74" s="164" t="s">
        <v>604</v>
      </c>
      <c r="U74" s="181"/>
      <c r="V74" s="181"/>
      <c r="W74" s="181"/>
      <c r="X74" s="164" t="s">
        <v>606</v>
      </c>
      <c r="Y74" s="181"/>
      <c r="Z74" s="181"/>
      <c r="AA74" s="181"/>
      <c r="AB74" s="181"/>
      <c r="AC74" s="181"/>
      <c r="AD74" s="181"/>
      <c r="AG74" s="141">
        <f t="shared" si="3"/>
        <v>0</v>
      </c>
      <c r="AN74" s="149" t="str">
        <f t="shared" si="1"/>
        <v>30056 Chiconamel</v>
      </c>
      <c r="AO74" s="141"/>
      <c r="AP74" s="150" t="str">
        <f t="shared" si="2"/>
        <v>30056</v>
      </c>
      <c r="AQ74" s="160" t="s">
        <v>1076</v>
      </c>
      <c r="AR74" s="161" t="str">
        <f t="shared" si="0"/>
        <v>Chiconamel</v>
      </c>
      <c r="AS74" s="93">
        <v>56</v>
      </c>
      <c r="AT74" s="152" t="s">
        <v>1241</v>
      </c>
      <c r="AU74" s="153" t="s">
        <v>1181</v>
      </c>
      <c r="AV74" s="154" t="s">
        <v>1017</v>
      </c>
      <c r="AW74" s="155" t="s">
        <v>1242</v>
      </c>
      <c r="AX74" s="154" t="s">
        <v>1243</v>
      </c>
    </row>
    <row r="75" spans="1:50">
      <c r="A75" s="157"/>
      <c r="B75" s="162"/>
      <c r="C75" s="167" t="s">
        <v>551</v>
      </c>
      <c r="D75" s="390" t="str">
        <f>IF(CNGE_2021_M1_Secc11!D118="","",CNGE_2021_M1_Secc11!D118)</f>
        <v/>
      </c>
      <c r="E75" s="390"/>
      <c r="F75" s="390"/>
      <c r="G75" s="408"/>
      <c r="H75" s="408"/>
      <c r="I75" s="408"/>
      <c r="J75" s="408"/>
      <c r="K75" s="180"/>
      <c r="L75" s="181"/>
      <c r="M75" s="164" t="s">
        <v>606</v>
      </c>
      <c r="N75" s="181"/>
      <c r="O75" s="181"/>
      <c r="P75" s="181"/>
      <c r="Q75" s="181"/>
      <c r="R75" s="181"/>
      <c r="S75" s="181"/>
      <c r="T75" s="164" t="s">
        <v>604</v>
      </c>
      <c r="U75" s="181"/>
      <c r="V75" s="181"/>
      <c r="W75" s="181"/>
      <c r="X75" s="164" t="s">
        <v>606</v>
      </c>
      <c r="Y75" s="181"/>
      <c r="Z75" s="181"/>
      <c r="AA75" s="181"/>
      <c r="AB75" s="181"/>
      <c r="AC75" s="181"/>
      <c r="AD75" s="181"/>
      <c r="AG75" s="141">
        <f t="shared" si="3"/>
        <v>0</v>
      </c>
      <c r="AN75" s="149" t="str">
        <f t="shared" si="1"/>
        <v>30057 Chiconquiaco</v>
      </c>
      <c r="AO75" s="141"/>
      <c r="AP75" s="150" t="str">
        <f t="shared" si="2"/>
        <v>30057</v>
      </c>
      <c r="AQ75" s="160" t="s">
        <v>1076</v>
      </c>
      <c r="AR75" s="161" t="str">
        <f t="shared" si="0"/>
        <v>Chiconquiaco</v>
      </c>
      <c r="AS75" s="93">
        <v>57</v>
      </c>
      <c r="AT75" s="152" t="s">
        <v>1244</v>
      </c>
      <c r="AU75" s="153" t="s">
        <v>1181</v>
      </c>
      <c r="AV75" s="154" t="s">
        <v>1017</v>
      </c>
      <c r="AW75" s="155" t="s">
        <v>1245</v>
      </c>
      <c r="AX75" s="154" t="s">
        <v>1246</v>
      </c>
    </row>
    <row r="76" spans="1:50">
      <c r="A76" s="157"/>
      <c r="B76" s="162"/>
      <c r="C76" s="167" t="s">
        <v>552</v>
      </c>
      <c r="D76" s="390" t="str">
        <f>IF(CNGE_2021_M1_Secc11!D119="","",CNGE_2021_M1_Secc11!D119)</f>
        <v/>
      </c>
      <c r="E76" s="390"/>
      <c r="F76" s="390"/>
      <c r="G76" s="408"/>
      <c r="H76" s="408"/>
      <c r="I76" s="408"/>
      <c r="J76" s="408"/>
      <c r="K76" s="180"/>
      <c r="L76" s="181"/>
      <c r="M76" s="164" t="s">
        <v>606</v>
      </c>
      <c r="N76" s="181"/>
      <c r="O76" s="181"/>
      <c r="P76" s="181"/>
      <c r="Q76" s="181"/>
      <c r="R76" s="181"/>
      <c r="S76" s="181"/>
      <c r="T76" s="164" t="s">
        <v>604</v>
      </c>
      <c r="U76" s="181"/>
      <c r="V76" s="181"/>
      <c r="W76" s="181"/>
      <c r="X76" s="164" t="s">
        <v>606</v>
      </c>
      <c r="Y76" s="181"/>
      <c r="Z76" s="181"/>
      <c r="AA76" s="181"/>
      <c r="AB76" s="181"/>
      <c r="AC76" s="181"/>
      <c r="AD76" s="181"/>
      <c r="AG76" s="141">
        <f t="shared" si="3"/>
        <v>0</v>
      </c>
      <c r="AN76" s="149" t="str">
        <f t="shared" si="1"/>
        <v>30058 Chicontepec</v>
      </c>
      <c r="AO76" s="141"/>
      <c r="AP76" s="150" t="str">
        <f t="shared" si="2"/>
        <v>30058</v>
      </c>
      <c r="AQ76" s="160" t="s">
        <v>1076</v>
      </c>
      <c r="AR76" s="161" t="str">
        <f t="shared" si="0"/>
        <v>Chicontepec</v>
      </c>
      <c r="AS76" s="93">
        <v>58</v>
      </c>
      <c r="AT76" s="152" t="s">
        <v>1247</v>
      </c>
      <c r="AU76" s="153" t="s">
        <v>1181</v>
      </c>
      <c r="AV76" s="154" t="s">
        <v>1017</v>
      </c>
      <c r="AW76" s="155" t="s">
        <v>1248</v>
      </c>
      <c r="AX76" s="154" t="s">
        <v>1249</v>
      </c>
    </row>
    <row r="77" spans="1:50">
      <c r="A77" s="157"/>
      <c r="B77" s="162"/>
      <c r="C77" s="167" t="s">
        <v>553</v>
      </c>
      <c r="D77" s="390" t="str">
        <f>IF(CNGE_2021_M1_Secc11!D120="","",CNGE_2021_M1_Secc11!D120)</f>
        <v/>
      </c>
      <c r="E77" s="390"/>
      <c r="F77" s="390"/>
      <c r="G77" s="408"/>
      <c r="H77" s="408"/>
      <c r="I77" s="408"/>
      <c r="J77" s="408"/>
      <c r="K77" s="180"/>
      <c r="L77" s="181"/>
      <c r="M77" s="164" t="s">
        <v>606</v>
      </c>
      <c r="N77" s="181"/>
      <c r="O77" s="181"/>
      <c r="P77" s="181"/>
      <c r="Q77" s="181"/>
      <c r="R77" s="181"/>
      <c r="S77" s="181"/>
      <c r="T77" s="164" t="s">
        <v>604</v>
      </c>
      <c r="U77" s="181"/>
      <c r="V77" s="181"/>
      <c r="W77" s="181"/>
      <c r="X77" s="164" t="s">
        <v>606</v>
      </c>
      <c r="Y77" s="181"/>
      <c r="Z77" s="181"/>
      <c r="AA77" s="181"/>
      <c r="AB77" s="181"/>
      <c r="AC77" s="181"/>
      <c r="AD77" s="181"/>
      <c r="AG77" s="141">
        <f t="shared" si="3"/>
        <v>0</v>
      </c>
      <c r="AN77" s="149" t="str">
        <f t="shared" si="1"/>
        <v>30059 Chinameca</v>
      </c>
      <c r="AO77" s="141"/>
      <c r="AP77" s="150" t="str">
        <f t="shared" si="2"/>
        <v>30059</v>
      </c>
      <c r="AQ77" s="160" t="s">
        <v>1076</v>
      </c>
      <c r="AR77" s="161" t="str">
        <f t="shared" si="0"/>
        <v>Chinameca</v>
      </c>
      <c r="AS77" s="93">
        <v>59</v>
      </c>
      <c r="AT77" s="152" t="s">
        <v>1250</v>
      </c>
      <c r="AU77" s="153" t="s">
        <v>1181</v>
      </c>
      <c r="AV77" s="154" t="s">
        <v>1017</v>
      </c>
      <c r="AW77" s="155" t="s">
        <v>1251</v>
      </c>
      <c r="AX77" s="154" t="s">
        <v>1252</v>
      </c>
    </row>
    <row r="78" spans="1:50">
      <c r="A78" s="157"/>
      <c r="B78" s="162"/>
      <c r="C78" s="167" t="s">
        <v>554</v>
      </c>
      <c r="D78" s="390" t="str">
        <f>IF(CNGE_2021_M1_Secc11!D121="","",CNGE_2021_M1_Secc11!D121)</f>
        <v/>
      </c>
      <c r="E78" s="390"/>
      <c r="F78" s="390"/>
      <c r="G78" s="408"/>
      <c r="H78" s="408"/>
      <c r="I78" s="408"/>
      <c r="J78" s="408"/>
      <c r="K78" s="180"/>
      <c r="L78" s="181"/>
      <c r="M78" s="164" t="s">
        <v>606</v>
      </c>
      <c r="N78" s="181"/>
      <c r="O78" s="181"/>
      <c r="P78" s="181"/>
      <c r="Q78" s="181"/>
      <c r="R78" s="181"/>
      <c r="S78" s="181"/>
      <c r="T78" s="164" t="s">
        <v>604</v>
      </c>
      <c r="U78" s="181"/>
      <c r="V78" s="181"/>
      <c r="W78" s="181"/>
      <c r="X78" s="164" t="s">
        <v>606</v>
      </c>
      <c r="Y78" s="181"/>
      <c r="Z78" s="181"/>
      <c r="AA78" s="181"/>
      <c r="AB78" s="181"/>
      <c r="AC78" s="181"/>
      <c r="AD78" s="181"/>
      <c r="AG78" s="141">
        <f t="shared" si="3"/>
        <v>0</v>
      </c>
      <c r="AN78" s="149" t="str">
        <f t="shared" si="1"/>
        <v>30060 Chinampa de Gorostiza</v>
      </c>
      <c r="AO78" s="141"/>
      <c r="AP78" s="150" t="str">
        <f t="shared" si="2"/>
        <v>30060</v>
      </c>
      <c r="AQ78" s="160" t="s">
        <v>1076</v>
      </c>
      <c r="AR78" s="161" t="str">
        <f t="shared" si="0"/>
        <v>Chinampa de Gorostiza</v>
      </c>
      <c r="AS78" s="93">
        <v>60</v>
      </c>
      <c r="AT78" s="152" t="s">
        <v>1253</v>
      </c>
      <c r="AU78" s="153" t="s">
        <v>1181</v>
      </c>
      <c r="AV78" s="154" t="s">
        <v>1017</v>
      </c>
      <c r="AW78" s="155" t="s">
        <v>1254</v>
      </c>
      <c r="AX78" s="154" t="s">
        <v>1255</v>
      </c>
    </row>
    <row r="79" spans="1:50">
      <c r="A79" s="157"/>
      <c r="B79" s="162"/>
      <c r="C79" s="167" t="s">
        <v>555</v>
      </c>
      <c r="D79" s="390" t="str">
        <f>IF(CNGE_2021_M1_Secc11!D122="","",CNGE_2021_M1_Secc11!D122)</f>
        <v/>
      </c>
      <c r="E79" s="390"/>
      <c r="F79" s="390"/>
      <c r="G79" s="408"/>
      <c r="H79" s="408"/>
      <c r="I79" s="408"/>
      <c r="J79" s="408"/>
      <c r="K79" s="180"/>
      <c r="L79" s="181"/>
      <c r="M79" s="164" t="s">
        <v>606</v>
      </c>
      <c r="N79" s="181"/>
      <c r="O79" s="181"/>
      <c r="P79" s="181"/>
      <c r="Q79" s="181"/>
      <c r="R79" s="181"/>
      <c r="S79" s="181"/>
      <c r="T79" s="164" t="s">
        <v>604</v>
      </c>
      <c r="U79" s="181"/>
      <c r="V79" s="181"/>
      <c r="W79" s="181"/>
      <c r="X79" s="164" t="s">
        <v>606</v>
      </c>
      <c r="Y79" s="181"/>
      <c r="Z79" s="181"/>
      <c r="AA79" s="181"/>
      <c r="AB79" s="181"/>
      <c r="AC79" s="181"/>
      <c r="AD79" s="181"/>
      <c r="AG79" s="141">
        <f t="shared" si="3"/>
        <v>0</v>
      </c>
      <c r="AN79" s="149" t="str">
        <f t="shared" si="1"/>
        <v>30061 Las Choapas</v>
      </c>
      <c r="AO79" s="141"/>
      <c r="AP79" s="150" t="str">
        <f t="shared" si="2"/>
        <v>30061</v>
      </c>
      <c r="AQ79" s="160" t="s">
        <v>1076</v>
      </c>
      <c r="AR79" s="161" t="str">
        <f t="shared" si="0"/>
        <v>Las Choapas</v>
      </c>
      <c r="AS79" s="93">
        <v>61</v>
      </c>
      <c r="AT79" s="152" t="s">
        <v>1256</v>
      </c>
      <c r="AU79" s="153" t="s">
        <v>1181</v>
      </c>
      <c r="AV79" s="154" t="s">
        <v>1017</v>
      </c>
      <c r="AW79" s="155" t="s">
        <v>1257</v>
      </c>
      <c r="AX79" s="154" t="s">
        <v>1258</v>
      </c>
    </row>
    <row r="80" spans="1:50">
      <c r="A80" s="157"/>
      <c r="B80" s="162"/>
      <c r="C80" s="167" t="s">
        <v>556</v>
      </c>
      <c r="D80" s="390" t="str">
        <f>IF(CNGE_2021_M1_Secc11!D123="","",CNGE_2021_M1_Secc11!D123)</f>
        <v/>
      </c>
      <c r="E80" s="390"/>
      <c r="F80" s="390"/>
      <c r="G80" s="408"/>
      <c r="H80" s="408"/>
      <c r="I80" s="408"/>
      <c r="J80" s="408"/>
      <c r="K80" s="180"/>
      <c r="L80" s="181"/>
      <c r="M80" s="164" t="s">
        <v>606</v>
      </c>
      <c r="N80" s="181"/>
      <c r="O80" s="181"/>
      <c r="P80" s="181"/>
      <c r="Q80" s="181"/>
      <c r="R80" s="181"/>
      <c r="S80" s="181"/>
      <c r="T80" s="164" t="s">
        <v>604</v>
      </c>
      <c r="U80" s="181"/>
      <c r="V80" s="181"/>
      <c r="W80" s="181"/>
      <c r="X80" s="164" t="s">
        <v>606</v>
      </c>
      <c r="Y80" s="181"/>
      <c r="Z80" s="181"/>
      <c r="AA80" s="181"/>
      <c r="AB80" s="181"/>
      <c r="AC80" s="181"/>
      <c r="AD80" s="181"/>
      <c r="AG80" s="141">
        <f t="shared" si="3"/>
        <v>0</v>
      </c>
      <c r="AN80" s="149" t="str">
        <f t="shared" si="1"/>
        <v>30062 Chocamán</v>
      </c>
      <c r="AO80" s="141"/>
      <c r="AP80" s="150" t="str">
        <f t="shared" si="2"/>
        <v>30062</v>
      </c>
      <c r="AQ80" s="160" t="s">
        <v>1076</v>
      </c>
      <c r="AR80" s="161" t="str">
        <f t="shared" si="0"/>
        <v>Chocamán</v>
      </c>
      <c r="AS80" s="93">
        <v>62</v>
      </c>
      <c r="AT80" s="152" t="s">
        <v>1259</v>
      </c>
      <c r="AU80" s="153" t="s">
        <v>1181</v>
      </c>
      <c r="AV80" s="154" t="s">
        <v>1017</v>
      </c>
      <c r="AW80" s="155" t="s">
        <v>1260</v>
      </c>
      <c r="AX80" s="154" t="s">
        <v>1261</v>
      </c>
    </row>
    <row r="81" spans="3:50">
      <c r="AG81" s="168">
        <f>SUM(AG21:AG80)</f>
        <v>0</v>
      </c>
      <c r="AN81" s="149" t="str">
        <f t="shared" si="1"/>
        <v>30063 Chontla</v>
      </c>
      <c r="AO81" s="141"/>
      <c r="AP81" s="150" t="str">
        <f t="shared" si="2"/>
        <v>30063</v>
      </c>
      <c r="AQ81" s="160" t="s">
        <v>1076</v>
      </c>
      <c r="AR81" s="161" t="str">
        <f t="shared" si="0"/>
        <v>Chontla</v>
      </c>
      <c r="AS81" s="93">
        <v>63</v>
      </c>
      <c r="AT81" s="152" t="s">
        <v>1262</v>
      </c>
      <c r="AU81" s="153" t="s">
        <v>1181</v>
      </c>
      <c r="AV81" s="154" t="s">
        <v>1017</v>
      </c>
      <c r="AW81" s="155" t="s">
        <v>1263</v>
      </c>
      <c r="AX81" s="154" t="s">
        <v>1264</v>
      </c>
    </row>
    <row r="82" spans="3:50" ht="24.05" customHeight="1">
      <c r="C82" s="422" t="s">
        <v>187</v>
      </c>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N82" s="149" t="str">
        <f t="shared" si="1"/>
        <v>30064 Chumatlán</v>
      </c>
      <c r="AO82" s="141"/>
      <c r="AP82" s="150" t="str">
        <f t="shared" si="2"/>
        <v>30064</v>
      </c>
      <c r="AQ82" s="160" t="s">
        <v>1076</v>
      </c>
      <c r="AR82" s="161" t="str">
        <f t="shared" si="0"/>
        <v>Chumatlán</v>
      </c>
      <c r="AS82" s="93">
        <v>64</v>
      </c>
      <c r="AT82" s="152" t="s">
        <v>1265</v>
      </c>
      <c r="AU82" s="153" t="s">
        <v>1181</v>
      </c>
      <c r="AV82" s="154" t="s">
        <v>1017</v>
      </c>
      <c r="AW82" s="155" t="s">
        <v>1266</v>
      </c>
      <c r="AX82" s="154" t="s">
        <v>1267</v>
      </c>
    </row>
    <row r="83" spans="3:50" ht="60.05" customHeight="1">
      <c r="C83" s="613"/>
      <c r="D83" s="613"/>
      <c r="E83" s="613"/>
      <c r="F83" s="613"/>
      <c r="G83" s="613"/>
      <c r="H83" s="613"/>
      <c r="I83" s="613"/>
      <c r="J83" s="613"/>
      <c r="K83" s="613"/>
      <c r="L83" s="613"/>
      <c r="M83" s="613"/>
      <c r="N83" s="613"/>
      <c r="O83" s="613"/>
      <c r="P83" s="613"/>
      <c r="Q83" s="613"/>
      <c r="R83" s="613"/>
      <c r="S83" s="613"/>
      <c r="T83" s="613"/>
      <c r="U83" s="613"/>
      <c r="V83" s="613"/>
      <c r="W83" s="613"/>
      <c r="X83" s="613"/>
      <c r="Y83" s="613"/>
      <c r="Z83" s="613"/>
      <c r="AA83" s="613"/>
      <c r="AB83" s="613"/>
      <c r="AC83" s="613"/>
      <c r="AD83" s="613"/>
      <c r="AN83" s="149" t="str">
        <f t="shared" si="1"/>
        <v>30065 Emiliano Zapata</v>
      </c>
      <c r="AO83" s="141"/>
      <c r="AP83" s="150" t="str">
        <f t="shared" si="2"/>
        <v>30065</v>
      </c>
      <c r="AQ83" s="160" t="s">
        <v>1076</v>
      </c>
      <c r="AR83" s="161" t="str">
        <f t="shared" ref="AR83:AR146" si="4">IFERROR(VLOOKUP(AP83, $AW$19:$AX$2487, 2, 0), "")</f>
        <v>Emiliano Zapata</v>
      </c>
      <c r="AS83" s="93">
        <v>65</v>
      </c>
      <c r="AT83" s="152" t="s">
        <v>1268</v>
      </c>
      <c r="AU83" s="153" t="s">
        <v>1181</v>
      </c>
      <c r="AV83" s="154" t="s">
        <v>1017</v>
      </c>
      <c r="AW83" s="155" t="s">
        <v>1269</v>
      </c>
      <c r="AX83" s="154" t="s">
        <v>1270</v>
      </c>
    </row>
    <row r="84" spans="3:50">
      <c r="AN84" s="149" t="str">
        <f t="shared" ref="AN84:AN147" si="5">CONCATENATE(AP84,AQ84,AR84)</f>
        <v>30066 Espinal</v>
      </c>
      <c r="AO84" s="141"/>
      <c r="AP84" s="150" t="str">
        <f t="shared" ref="AP84:AP147" si="6">IFERROR(VLOOKUP(MID($N$10,2,2)&amp;"-"&amp;AS84, $AT$19:$AX$2487, 4, 0), "-")</f>
        <v>30066</v>
      </c>
      <c r="AQ84" s="160" t="s">
        <v>1076</v>
      </c>
      <c r="AR84" s="161" t="str">
        <f t="shared" si="4"/>
        <v>Espinal</v>
      </c>
      <c r="AS84" s="93">
        <v>66</v>
      </c>
      <c r="AT84" s="152" t="s">
        <v>1271</v>
      </c>
      <c r="AU84" s="153" t="s">
        <v>1181</v>
      </c>
      <c r="AV84" s="154" t="s">
        <v>1017</v>
      </c>
      <c r="AW84" s="155" t="s">
        <v>1272</v>
      </c>
      <c r="AX84" s="154" t="s">
        <v>1273</v>
      </c>
    </row>
    <row r="85" spans="3:50">
      <c r="AN85" s="149" t="str">
        <f t="shared" si="5"/>
        <v>30067 Filomeno Mata</v>
      </c>
      <c r="AO85" s="141"/>
      <c r="AP85" s="150" t="str">
        <f t="shared" si="6"/>
        <v>30067</v>
      </c>
      <c r="AQ85" s="160" t="s">
        <v>1076</v>
      </c>
      <c r="AR85" s="161" t="str">
        <f t="shared" si="4"/>
        <v>Filomeno Mata</v>
      </c>
      <c r="AS85" s="93">
        <v>67</v>
      </c>
      <c r="AT85" s="152" t="s">
        <v>1274</v>
      </c>
      <c r="AU85" s="153" t="s">
        <v>1181</v>
      </c>
      <c r="AV85" s="154" t="s">
        <v>1017</v>
      </c>
      <c r="AW85" s="155" t="s">
        <v>1275</v>
      </c>
      <c r="AX85" s="154" t="s">
        <v>1276</v>
      </c>
    </row>
    <row r="86" spans="3:50">
      <c r="AN86" s="149" t="str">
        <f t="shared" si="5"/>
        <v>30068 Fortín</v>
      </c>
      <c r="AO86" s="141"/>
      <c r="AP86" s="150" t="str">
        <f t="shared" si="6"/>
        <v>30068</v>
      </c>
      <c r="AQ86" s="160" t="s">
        <v>1076</v>
      </c>
      <c r="AR86" s="161" t="str">
        <f t="shared" si="4"/>
        <v>Fortín</v>
      </c>
      <c r="AS86" s="93">
        <v>68</v>
      </c>
      <c r="AT86" s="152" t="s">
        <v>1277</v>
      </c>
      <c r="AU86" s="153" t="s">
        <v>1181</v>
      </c>
      <c r="AV86" s="154" t="s">
        <v>1017</v>
      </c>
      <c r="AW86" s="155" t="s">
        <v>1278</v>
      </c>
      <c r="AX86" s="154" t="s">
        <v>1279</v>
      </c>
    </row>
    <row r="87" spans="3:50">
      <c r="AN87" s="149" t="str">
        <f t="shared" si="5"/>
        <v>30069 Gutiérrez Zamora</v>
      </c>
      <c r="AO87" s="141"/>
      <c r="AP87" s="150" t="str">
        <f t="shared" si="6"/>
        <v>30069</v>
      </c>
      <c r="AQ87" s="160" t="s">
        <v>1076</v>
      </c>
      <c r="AR87" s="161" t="str">
        <f t="shared" si="4"/>
        <v>Gutiérrez Zamora</v>
      </c>
      <c r="AS87" s="93">
        <v>69</v>
      </c>
      <c r="AT87" s="152" t="s">
        <v>1280</v>
      </c>
      <c r="AU87" s="153" t="s">
        <v>1181</v>
      </c>
      <c r="AV87" s="154" t="s">
        <v>1017</v>
      </c>
      <c r="AW87" s="155" t="s">
        <v>1281</v>
      </c>
      <c r="AX87" s="154" t="s">
        <v>1282</v>
      </c>
    </row>
    <row r="88" spans="3:50" hidden="1">
      <c r="AN88" s="149" t="str">
        <f t="shared" si="5"/>
        <v>30070 Hidalgotitlán</v>
      </c>
      <c r="AO88" s="141"/>
      <c r="AP88" s="150" t="str">
        <f t="shared" si="6"/>
        <v>30070</v>
      </c>
      <c r="AQ88" s="160" t="s">
        <v>1076</v>
      </c>
      <c r="AR88" s="161" t="str">
        <f t="shared" si="4"/>
        <v>Hidalgotitlán</v>
      </c>
      <c r="AS88" s="93">
        <v>70</v>
      </c>
      <c r="AT88" s="152" t="s">
        <v>1283</v>
      </c>
      <c r="AU88" s="153" t="s">
        <v>1181</v>
      </c>
      <c r="AV88" s="154" t="s">
        <v>1017</v>
      </c>
      <c r="AW88" s="155" t="s">
        <v>1284</v>
      </c>
      <c r="AX88" s="154" t="s">
        <v>1285</v>
      </c>
    </row>
    <row r="89" spans="3:50" hidden="1">
      <c r="AN89" s="149" t="str">
        <f t="shared" si="5"/>
        <v>30071 Huatusco</v>
      </c>
      <c r="AO89" s="141"/>
      <c r="AP89" s="150" t="str">
        <f t="shared" si="6"/>
        <v>30071</v>
      </c>
      <c r="AQ89" s="160" t="s">
        <v>1076</v>
      </c>
      <c r="AR89" s="161" t="str">
        <f t="shared" si="4"/>
        <v>Huatusco</v>
      </c>
      <c r="AS89" s="93">
        <v>71</v>
      </c>
      <c r="AT89" s="152" t="s">
        <v>1286</v>
      </c>
      <c r="AU89" s="153" t="s">
        <v>1181</v>
      </c>
      <c r="AV89" s="154" t="s">
        <v>1017</v>
      </c>
      <c r="AW89" s="155" t="s">
        <v>1287</v>
      </c>
      <c r="AX89" s="154" t="s">
        <v>1288</v>
      </c>
    </row>
    <row r="90" spans="3:50" hidden="1">
      <c r="AN90" s="149" t="str">
        <f t="shared" si="5"/>
        <v>30072 Huayacocotla</v>
      </c>
      <c r="AO90" s="141"/>
      <c r="AP90" s="150" t="str">
        <f t="shared" si="6"/>
        <v>30072</v>
      </c>
      <c r="AQ90" s="160" t="s">
        <v>1076</v>
      </c>
      <c r="AR90" s="161" t="str">
        <f t="shared" si="4"/>
        <v>Huayacocotla</v>
      </c>
      <c r="AS90" s="93">
        <v>72</v>
      </c>
      <c r="AT90" s="152" t="s">
        <v>1289</v>
      </c>
      <c r="AU90" s="153" t="s">
        <v>1181</v>
      </c>
      <c r="AV90" s="154" t="s">
        <v>1017</v>
      </c>
      <c r="AW90" s="155" t="s">
        <v>1290</v>
      </c>
      <c r="AX90" s="154" t="s">
        <v>1291</v>
      </c>
    </row>
    <row r="91" spans="3:50" hidden="1">
      <c r="AN91" s="149" t="str">
        <f t="shared" si="5"/>
        <v>30073 Hueyapan de Ocampo</v>
      </c>
      <c r="AO91" s="141"/>
      <c r="AP91" s="150" t="str">
        <f t="shared" si="6"/>
        <v>30073</v>
      </c>
      <c r="AQ91" s="160" t="s">
        <v>1076</v>
      </c>
      <c r="AR91" s="161" t="str">
        <f t="shared" si="4"/>
        <v>Hueyapan de Ocampo</v>
      </c>
      <c r="AS91" s="93">
        <v>73</v>
      </c>
      <c r="AT91" s="152" t="s">
        <v>1292</v>
      </c>
      <c r="AU91" s="153" t="s">
        <v>1293</v>
      </c>
      <c r="AV91" s="154" t="s">
        <v>1019</v>
      </c>
      <c r="AW91" s="155" t="s">
        <v>1294</v>
      </c>
      <c r="AX91" s="154" t="s">
        <v>1295</v>
      </c>
    </row>
    <row r="92" spans="3:50" hidden="1">
      <c r="AN92" s="149" t="str">
        <f t="shared" si="5"/>
        <v>30074 Huiloapan de Cuauhtémoc</v>
      </c>
      <c r="AO92" s="141"/>
      <c r="AP92" s="150" t="str">
        <f t="shared" si="6"/>
        <v>30074</v>
      </c>
      <c r="AQ92" s="160" t="s">
        <v>1076</v>
      </c>
      <c r="AR92" s="161" t="str">
        <f t="shared" si="4"/>
        <v>Huiloapan de Cuauhtémoc</v>
      </c>
      <c r="AS92" s="93">
        <v>74</v>
      </c>
      <c r="AT92" s="152" t="s">
        <v>1296</v>
      </c>
      <c r="AU92" s="153" t="s">
        <v>1293</v>
      </c>
      <c r="AV92" s="154" t="s">
        <v>1019</v>
      </c>
      <c r="AW92" s="155" t="s">
        <v>1297</v>
      </c>
      <c r="AX92" s="154" t="s">
        <v>1019</v>
      </c>
    </row>
    <row r="93" spans="3:50" hidden="1">
      <c r="AN93" s="149" t="str">
        <f t="shared" si="5"/>
        <v>30075 Ignacio de la Llave</v>
      </c>
      <c r="AO93" s="141"/>
      <c r="AP93" s="150" t="str">
        <f t="shared" si="6"/>
        <v>30075</v>
      </c>
      <c r="AQ93" s="160" t="s">
        <v>1076</v>
      </c>
      <c r="AR93" s="161" t="str">
        <f t="shared" si="4"/>
        <v>Ignacio de la Llave</v>
      </c>
      <c r="AS93" s="93">
        <v>75</v>
      </c>
      <c r="AT93" s="152" t="s">
        <v>1298</v>
      </c>
      <c r="AU93" s="153" t="s">
        <v>1293</v>
      </c>
      <c r="AV93" s="154" t="s">
        <v>1019</v>
      </c>
      <c r="AW93" s="155" t="s">
        <v>1299</v>
      </c>
      <c r="AX93" s="154" t="s">
        <v>1300</v>
      </c>
    </row>
    <row r="94" spans="3:50" hidden="1">
      <c r="AN94" s="149" t="str">
        <f t="shared" si="5"/>
        <v>30076 Ilamatlán</v>
      </c>
      <c r="AO94" s="141"/>
      <c r="AP94" s="150" t="str">
        <f t="shared" si="6"/>
        <v>30076</v>
      </c>
      <c r="AQ94" s="160" t="s">
        <v>1076</v>
      </c>
      <c r="AR94" s="161" t="str">
        <f t="shared" si="4"/>
        <v>Ilamatlán</v>
      </c>
      <c r="AS94" s="93">
        <v>76</v>
      </c>
      <c r="AT94" s="152" t="s">
        <v>1301</v>
      </c>
      <c r="AU94" s="153" t="s">
        <v>1293</v>
      </c>
      <c r="AV94" s="154" t="s">
        <v>1019</v>
      </c>
      <c r="AW94" s="155" t="s">
        <v>1302</v>
      </c>
      <c r="AX94" s="154" t="s">
        <v>1303</v>
      </c>
    </row>
    <row r="95" spans="3:50" hidden="1">
      <c r="AN95" s="149" t="str">
        <f t="shared" si="5"/>
        <v>30077 Isla</v>
      </c>
      <c r="AO95" s="141"/>
      <c r="AP95" s="150" t="str">
        <f t="shared" si="6"/>
        <v>30077</v>
      </c>
      <c r="AQ95" s="160" t="s">
        <v>1076</v>
      </c>
      <c r="AR95" s="161" t="str">
        <f t="shared" si="4"/>
        <v>Isla</v>
      </c>
      <c r="AS95" s="93">
        <v>77</v>
      </c>
      <c r="AT95" s="152" t="s">
        <v>1304</v>
      </c>
      <c r="AU95" s="153" t="s">
        <v>1293</v>
      </c>
      <c r="AV95" s="154" t="s">
        <v>1019</v>
      </c>
      <c r="AW95" s="155" t="s">
        <v>1305</v>
      </c>
      <c r="AX95" s="154" t="s">
        <v>1306</v>
      </c>
    </row>
    <row r="96" spans="3:50" hidden="1">
      <c r="AN96" s="149" t="str">
        <f t="shared" si="5"/>
        <v>30078 Ixcatepec</v>
      </c>
      <c r="AO96" s="141"/>
      <c r="AP96" s="150" t="str">
        <f t="shared" si="6"/>
        <v>30078</v>
      </c>
      <c r="AQ96" s="160" t="s">
        <v>1076</v>
      </c>
      <c r="AR96" s="161" t="str">
        <f t="shared" si="4"/>
        <v>Ixcatepec</v>
      </c>
      <c r="AS96" s="93">
        <v>78</v>
      </c>
      <c r="AT96" s="152" t="s">
        <v>1307</v>
      </c>
      <c r="AU96" s="153" t="s">
        <v>1293</v>
      </c>
      <c r="AV96" s="154" t="s">
        <v>1019</v>
      </c>
      <c r="AW96" s="155" t="s">
        <v>1308</v>
      </c>
      <c r="AX96" s="154" t="s">
        <v>1309</v>
      </c>
    </row>
    <row r="97" spans="40:50" hidden="1">
      <c r="AN97" s="149" t="str">
        <f t="shared" si="5"/>
        <v>30079 Ixhuacán de los Reyes</v>
      </c>
      <c r="AO97" s="141"/>
      <c r="AP97" s="150" t="str">
        <f t="shared" si="6"/>
        <v>30079</v>
      </c>
      <c r="AQ97" s="160" t="s">
        <v>1076</v>
      </c>
      <c r="AR97" s="161" t="str">
        <f t="shared" si="4"/>
        <v>Ixhuacán de los Reyes</v>
      </c>
      <c r="AS97" s="93">
        <v>79</v>
      </c>
      <c r="AT97" s="152" t="s">
        <v>1310</v>
      </c>
      <c r="AU97" s="153" t="s">
        <v>1293</v>
      </c>
      <c r="AV97" s="154" t="s">
        <v>1019</v>
      </c>
      <c r="AW97" s="155" t="s">
        <v>1311</v>
      </c>
      <c r="AX97" s="154" t="s">
        <v>1312</v>
      </c>
    </row>
    <row r="98" spans="40:50" hidden="1">
      <c r="AN98" s="149" t="str">
        <f t="shared" si="5"/>
        <v>30080 Ixhuatlán del Café</v>
      </c>
      <c r="AO98" s="141"/>
      <c r="AP98" s="150" t="str">
        <f t="shared" si="6"/>
        <v>30080</v>
      </c>
      <c r="AQ98" s="160" t="s">
        <v>1076</v>
      </c>
      <c r="AR98" s="161" t="str">
        <f t="shared" si="4"/>
        <v>Ixhuatlán del Café</v>
      </c>
      <c r="AS98" s="93">
        <v>80</v>
      </c>
      <c r="AT98" s="152" t="s">
        <v>1313</v>
      </c>
      <c r="AU98" s="153" t="s">
        <v>1293</v>
      </c>
      <c r="AV98" s="154" t="s">
        <v>1019</v>
      </c>
      <c r="AW98" s="155" t="s">
        <v>1314</v>
      </c>
      <c r="AX98" s="154" t="s">
        <v>1315</v>
      </c>
    </row>
    <row r="99" spans="40:50" hidden="1">
      <c r="AN99" s="149" t="str">
        <f t="shared" si="5"/>
        <v>30081 Ixhuatlancillo</v>
      </c>
      <c r="AO99" s="141"/>
      <c r="AP99" s="150" t="str">
        <f t="shared" si="6"/>
        <v>30081</v>
      </c>
      <c r="AQ99" s="160" t="s">
        <v>1076</v>
      </c>
      <c r="AR99" s="161" t="str">
        <f t="shared" si="4"/>
        <v>Ixhuatlancillo</v>
      </c>
      <c r="AS99" s="93">
        <v>81</v>
      </c>
      <c r="AT99" s="152" t="s">
        <v>1316</v>
      </c>
      <c r="AU99" s="153" t="s">
        <v>1293</v>
      </c>
      <c r="AV99" s="154" t="s">
        <v>1019</v>
      </c>
      <c r="AW99" s="155" t="s">
        <v>1317</v>
      </c>
      <c r="AX99" s="154" t="s">
        <v>1318</v>
      </c>
    </row>
    <row r="100" spans="40:50" hidden="1">
      <c r="AN100" s="149" t="str">
        <f t="shared" si="5"/>
        <v>30082 Ixhuatlán del Sureste</v>
      </c>
      <c r="AO100" s="141"/>
      <c r="AP100" s="150" t="str">
        <f t="shared" si="6"/>
        <v>30082</v>
      </c>
      <c r="AQ100" s="160" t="s">
        <v>1076</v>
      </c>
      <c r="AR100" s="161" t="str">
        <f t="shared" si="4"/>
        <v>Ixhuatlán del Sureste</v>
      </c>
      <c r="AS100" s="93">
        <v>82</v>
      </c>
      <c r="AT100" s="152" t="s">
        <v>1319</v>
      </c>
      <c r="AU100" s="153" t="s">
        <v>1293</v>
      </c>
      <c r="AV100" s="154" t="s">
        <v>1019</v>
      </c>
      <c r="AW100" s="155" t="s">
        <v>1320</v>
      </c>
      <c r="AX100" s="154" t="s">
        <v>1321</v>
      </c>
    </row>
    <row r="101" spans="40:50" hidden="1">
      <c r="AN101" s="149" t="str">
        <f t="shared" si="5"/>
        <v>30083 Ixhuatlán de Madero</v>
      </c>
      <c r="AO101" s="141"/>
      <c r="AP101" s="150" t="str">
        <f t="shared" si="6"/>
        <v>30083</v>
      </c>
      <c r="AQ101" s="160" t="s">
        <v>1076</v>
      </c>
      <c r="AR101" s="161" t="str">
        <f t="shared" si="4"/>
        <v>Ixhuatlán de Madero</v>
      </c>
      <c r="AS101" s="93">
        <v>83</v>
      </c>
      <c r="AT101" s="152" t="s">
        <v>1322</v>
      </c>
      <c r="AU101" s="153" t="s">
        <v>1323</v>
      </c>
      <c r="AV101" s="154" t="s">
        <v>1021</v>
      </c>
      <c r="AW101" s="155" t="s">
        <v>1324</v>
      </c>
      <c r="AX101" s="154" t="s">
        <v>1325</v>
      </c>
    </row>
    <row r="102" spans="40:50" hidden="1">
      <c r="AN102" s="149" t="str">
        <f t="shared" si="5"/>
        <v>30084 Ixmatlahuacan</v>
      </c>
      <c r="AO102" s="141"/>
      <c r="AP102" s="150" t="str">
        <f t="shared" si="6"/>
        <v>30084</v>
      </c>
      <c r="AQ102" s="160" t="s">
        <v>1076</v>
      </c>
      <c r="AR102" s="161" t="str">
        <f t="shared" si="4"/>
        <v>Ixmatlahuacan</v>
      </c>
      <c r="AS102" s="93">
        <v>84</v>
      </c>
      <c r="AT102" s="152" t="s">
        <v>1326</v>
      </c>
      <c r="AU102" s="153" t="s">
        <v>1323</v>
      </c>
      <c r="AV102" s="154" t="s">
        <v>1021</v>
      </c>
      <c r="AW102" s="155" t="s">
        <v>1327</v>
      </c>
      <c r="AX102" s="154" t="s">
        <v>1328</v>
      </c>
    </row>
    <row r="103" spans="40:50" hidden="1">
      <c r="AN103" s="149" t="str">
        <f t="shared" si="5"/>
        <v>30085 Ixtaczoquitlán</v>
      </c>
      <c r="AO103" s="141"/>
      <c r="AP103" s="150" t="str">
        <f t="shared" si="6"/>
        <v>30085</v>
      </c>
      <c r="AQ103" s="160" t="s">
        <v>1076</v>
      </c>
      <c r="AR103" s="161" t="str">
        <f t="shared" si="4"/>
        <v>Ixtaczoquitlán</v>
      </c>
      <c r="AS103" s="93">
        <v>85</v>
      </c>
      <c r="AT103" s="152" t="s">
        <v>1329</v>
      </c>
      <c r="AU103" s="153" t="s">
        <v>1323</v>
      </c>
      <c r="AV103" s="154" t="s">
        <v>1021</v>
      </c>
      <c r="AW103" s="155" t="s">
        <v>1330</v>
      </c>
      <c r="AX103" s="154" t="s">
        <v>1331</v>
      </c>
    </row>
    <row r="104" spans="40:50" hidden="1">
      <c r="AN104" s="149" t="str">
        <f t="shared" si="5"/>
        <v>30086 Jalacingo</v>
      </c>
      <c r="AO104" s="141"/>
      <c r="AP104" s="150" t="str">
        <f t="shared" si="6"/>
        <v>30086</v>
      </c>
      <c r="AQ104" s="160" t="s">
        <v>1076</v>
      </c>
      <c r="AR104" s="161" t="str">
        <f t="shared" si="4"/>
        <v>Jalacingo</v>
      </c>
      <c r="AS104" s="93">
        <v>86</v>
      </c>
      <c r="AT104" s="152" t="s">
        <v>1332</v>
      </c>
      <c r="AU104" s="153" t="s">
        <v>1323</v>
      </c>
      <c r="AV104" s="154" t="s">
        <v>1021</v>
      </c>
      <c r="AW104" s="155" t="s">
        <v>1333</v>
      </c>
      <c r="AX104" s="154" t="s">
        <v>1334</v>
      </c>
    </row>
    <row r="105" spans="40:50" hidden="1">
      <c r="AN105" s="149" t="str">
        <f t="shared" si="5"/>
        <v>30087 Xalapa</v>
      </c>
      <c r="AO105" s="141"/>
      <c r="AP105" s="150" t="str">
        <f t="shared" si="6"/>
        <v>30087</v>
      </c>
      <c r="AQ105" s="160" t="s">
        <v>1076</v>
      </c>
      <c r="AR105" s="161" t="str">
        <f t="shared" si="4"/>
        <v>Xalapa</v>
      </c>
      <c r="AS105" s="93">
        <v>87</v>
      </c>
      <c r="AT105" s="152" t="s">
        <v>1335</v>
      </c>
      <c r="AU105" s="153" t="s">
        <v>1323</v>
      </c>
      <c r="AV105" s="154" t="s">
        <v>1021</v>
      </c>
      <c r="AW105" s="155" t="s">
        <v>1336</v>
      </c>
      <c r="AX105" s="154" t="s">
        <v>1337</v>
      </c>
    </row>
    <row r="106" spans="40:50" hidden="1">
      <c r="AN106" s="149" t="str">
        <f t="shared" si="5"/>
        <v>30088 Jalcomulco</v>
      </c>
      <c r="AO106" s="141"/>
      <c r="AP106" s="150" t="str">
        <f t="shared" si="6"/>
        <v>30088</v>
      </c>
      <c r="AQ106" s="160" t="s">
        <v>1076</v>
      </c>
      <c r="AR106" s="161" t="str">
        <f t="shared" si="4"/>
        <v>Jalcomulco</v>
      </c>
      <c r="AS106" s="93">
        <v>88</v>
      </c>
      <c r="AT106" s="152" t="s">
        <v>1338</v>
      </c>
      <c r="AU106" s="153" t="s">
        <v>1323</v>
      </c>
      <c r="AV106" s="154" t="s">
        <v>1021</v>
      </c>
      <c r="AW106" s="155" t="s">
        <v>1339</v>
      </c>
      <c r="AX106" s="154" t="s">
        <v>1340</v>
      </c>
    </row>
    <row r="107" spans="40:50" hidden="1">
      <c r="AN107" s="149" t="str">
        <f t="shared" si="5"/>
        <v>30089 Jáltipan</v>
      </c>
      <c r="AO107" s="141"/>
      <c r="AP107" s="150" t="str">
        <f t="shared" si="6"/>
        <v>30089</v>
      </c>
      <c r="AQ107" s="160" t="s">
        <v>1076</v>
      </c>
      <c r="AR107" s="161" t="str">
        <f t="shared" si="4"/>
        <v>Jáltipan</v>
      </c>
      <c r="AS107" s="93">
        <v>89</v>
      </c>
      <c r="AT107" s="152" t="s">
        <v>1341</v>
      </c>
      <c r="AU107" s="153" t="s">
        <v>1323</v>
      </c>
      <c r="AV107" s="154" t="s">
        <v>1021</v>
      </c>
      <c r="AW107" s="155" t="s">
        <v>1342</v>
      </c>
      <c r="AX107" s="154" t="s">
        <v>1343</v>
      </c>
    </row>
    <row r="108" spans="40:50" hidden="1">
      <c r="AN108" s="149" t="str">
        <f t="shared" si="5"/>
        <v>30090 Jamapa</v>
      </c>
      <c r="AO108" s="141"/>
      <c r="AP108" s="150" t="str">
        <f t="shared" si="6"/>
        <v>30090</v>
      </c>
      <c r="AQ108" s="160" t="s">
        <v>1076</v>
      </c>
      <c r="AR108" s="161" t="str">
        <f t="shared" si="4"/>
        <v>Jamapa</v>
      </c>
      <c r="AS108" s="93">
        <v>90</v>
      </c>
      <c r="AT108" s="152" t="s">
        <v>1344</v>
      </c>
      <c r="AU108" s="153" t="s">
        <v>1323</v>
      </c>
      <c r="AV108" s="154" t="s">
        <v>1021</v>
      </c>
      <c r="AW108" s="155" t="s">
        <v>1345</v>
      </c>
      <c r="AX108" s="154" t="s">
        <v>1346</v>
      </c>
    </row>
    <row r="109" spans="40:50" hidden="1">
      <c r="AN109" s="149" t="str">
        <f t="shared" si="5"/>
        <v>30091 Jesús Carranza</v>
      </c>
      <c r="AO109" s="141"/>
      <c r="AP109" s="150" t="str">
        <f t="shared" si="6"/>
        <v>30091</v>
      </c>
      <c r="AQ109" s="160" t="s">
        <v>1076</v>
      </c>
      <c r="AR109" s="161" t="str">
        <f t="shared" si="4"/>
        <v>Jesús Carranza</v>
      </c>
      <c r="AS109" s="93">
        <v>91</v>
      </c>
      <c r="AT109" s="152" t="s">
        <v>1347</v>
      </c>
      <c r="AU109" s="153" t="s">
        <v>1323</v>
      </c>
      <c r="AV109" s="154" t="s">
        <v>1021</v>
      </c>
      <c r="AW109" s="155" t="s">
        <v>1348</v>
      </c>
      <c r="AX109" s="154" t="s">
        <v>1349</v>
      </c>
    </row>
    <row r="110" spans="40:50" hidden="1">
      <c r="AN110" s="149" t="str">
        <f t="shared" si="5"/>
        <v>30092 Xico</v>
      </c>
      <c r="AO110" s="141"/>
      <c r="AP110" s="150" t="str">
        <f t="shared" si="6"/>
        <v>30092</v>
      </c>
      <c r="AQ110" s="160" t="s">
        <v>1076</v>
      </c>
      <c r="AR110" s="161" t="str">
        <f t="shared" si="4"/>
        <v>Xico</v>
      </c>
      <c r="AS110" s="93">
        <v>92</v>
      </c>
      <c r="AT110" s="152" t="s">
        <v>1350</v>
      </c>
      <c r="AU110" s="153" t="s">
        <v>1323</v>
      </c>
      <c r="AV110" s="154" t="s">
        <v>1021</v>
      </c>
      <c r="AW110" s="155" t="s">
        <v>1351</v>
      </c>
      <c r="AX110" s="154" t="s">
        <v>1352</v>
      </c>
    </row>
    <row r="111" spans="40:50" hidden="1">
      <c r="AN111" s="149" t="str">
        <f t="shared" si="5"/>
        <v>30093 Jilotepec</v>
      </c>
      <c r="AO111" s="141"/>
      <c r="AP111" s="150" t="str">
        <f t="shared" si="6"/>
        <v>30093</v>
      </c>
      <c r="AQ111" s="160" t="s">
        <v>1076</v>
      </c>
      <c r="AR111" s="161" t="str">
        <f t="shared" si="4"/>
        <v>Jilotepec</v>
      </c>
      <c r="AS111" s="93">
        <v>93</v>
      </c>
      <c r="AT111" s="152" t="s">
        <v>1353</v>
      </c>
      <c r="AU111" s="153" t="s">
        <v>1323</v>
      </c>
      <c r="AV111" s="154" t="s">
        <v>1021</v>
      </c>
      <c r="AW111" s="155" t="s">
        <v>1354</v>
      </c>
      <c r="AX111" s="154" t="s">
        <v>1355</v>
      </c>
    </row>
    <row r="112" spans="40:50" hidden="1">
      <c r="AN112" s="149" t="str">
        <f t="shared" si="5"/>
        <v>30094 Juan Rodríguez Clara</v>
      </c>
      <c r="AO112" s="141"/>
      <c r="AP112" s="150" t="str">
        <f t="shared" si="6"/>
        <v>30094</v>
      </c>
      <c r="AQ112" s="160" t="s">
        <v>1076</v>
      </c>
      <c r="AR112" s="161" t="str">
        <f t="shared" si="4"/>
        <v>Juan Rodríguez Clara</v>
      </c>
      <c r="AS112" s="93">
        <v>94</v>
      </c>
      <c r="AT112" s="152" t="s">
        <v>1356</v>
      </c>
      <c r="AU112" s="153" t="s">
        <v>1323</v>
      </c>
      <c r="AV112" s="154" t="s">
        <v>1021</v>
      </c>
      <c r="AW112" s="155" t="s">
        <v>1357</v>
      </c>
      <c r="AX112" s="154" t="s">
        <v>1358</v>
      </c>
    </row>
    <row r="113" spans="40:50" hidden="1">
      <c r="AN113" s="149" t="str">
        <f t="shared" si="5"/>
        <v>30095 Juchique de Ferrer</v>
      </c>
      <c r="AO113" s="141"/>
      <c r="AP113" s="150" t="str">
        <f t="shared" si="6"/>
        <v>30095</v>
      </c>
      <c r="AQ113" s="160" t="s">
        <v>1076</v>
      </c>
      <c r="AR113" s="161" t="str">
        <f t="shared" si="4"/>
        <v>Juchique de Ferrer</v>
      </c>
      <c r="AS113" s="93">
        <v>95</v>
      </c>
      <c r="AT113" s="152" t="s">
        <v>1359</v>
      </c>
      <c r="AU113" s="153" t="s">
        <v>1323</v>
      </c>
      <c r="AV113" s="154" t="s">
        <v>1021</v>
      </c>
      <c r="AW113" s="155" t="s">
        <v>1360</v>
      </c>
      <c r="AX113" s="154" t="s">
        <v>1361</v>
      </c>
    </row>
    <row r="114" spans="40:50" hidden="1">
      <c r="AN114" s="149" t="str">
        <f t="shared" si="5"/>
        <v>30096 Landero y Coss</v>
      </c>
      <c r="AO114" s="141"/>
      <c r="AP114" s="150" t="str">
        <f t="shared" si="6"/>
        <v>30096</v>
      </c>
      <c r="AQ114" s="160" t="s">
        <v>1076</v>
      </c>
      <c r="AR114" s="161" t="str">
        <f t="shared" si="4"/>
        <v>Landero y Coss</v>
      </c>
      <c r="AS114" s="93">
        <v>96</v>
      </c>
      <c r="AT114" s="152" t="s">
        <v>1362</v>
      </c>
      <c r="AU114" s="153" t="s">
        <v>1323</v>
      </c>
      <c r="AV114" s="154" t="s">
        <v>1021</v>
      </c>
      <c r="AW114" s="155" t="s">
        <v>1363</v>
      </c>
      <c r="AX114" s="154" t="s">
        <v>1364</v>
      </c>
    </row>
    <row r="115" spans="40:50" hidden="1">
      <c r="AN115" s="149" t="str">
        <f t="shared" si="5"/>
        <v>30097 Lerdo de Tejada</v>
      </c>
      <c r="AO115" s="141"/>
      <c r="AP115" s="150" t="str">
        <f t="shared" si="6"/>
        <v>30097</v>
      </c>
      <c r="AQ115" s="160" t="s">
        <v>1076</v>
      </c>
      <c r="AR115" s="161" t="str">
        <f t="shared" si="4"/>
        <v>Lerdo de Tejada</v>
      </c>
      <c r="AS115" s="93">
        <v>97</v>
      </c>
      <c r="AT115" s="152" t="s">
        <v>1365</v>
      </c>
      <c r="AU115" s="153" t="s">
        <v>1323</v>
      </c>
      <c r="AV115" s="154" t="s">
        <v>1021</v>
      </c>
      <c r="AW115" s="155" t="s">
        <v>1366</v>
      </c>
      <c r="AX115" s="154" t="s">
        <v>1367</v>
      </c>
    </row>
    <row r="116" spans="40:50" hidden="1">
      <c r="AN116" s="149" t="str">
        <f t="shared" si="5"/>
        <v>30098 Magdalena</v>
      </c>
      <c r="AO116" s="141"/>
      <c r="AP116" s="150" t="str">
        <f t="shared" si="6"/>
        <v>30098</v>
      </c>
      <c r="AQ116" s="160" t="s">
        <v>1076</v>
      </c>
      <c r="AR116" s="161" t="str">
        <f t="shared" si="4"/>
        <v>Magdalena</v>
      </c>
      <c r="AS116" s="93">
        <v>98</v>
      </c>
      <c r="AT116" s="152" t="s">
        <v>1368</v>
      </c>
      <c r="AU116" s="153" t="s">
        <v>1323</v>
      </c>
      <c r="AV116" s="154" t="s">
        <v>1021</v>
      </c>
      <c r="AW116" s="155" t="s">
        <v>1369</v>
      </c>
      <c r="AX116" s="154" t="s">
        <v>1370</v>
      </c>
    </row>
    <row r="117" spans="40:50" hidden="1">
      <c r="AN117" s="149" t="str">
        <f t="shared" si="5"/>
        <v>30099 Maltrata</v>
      </c>
      <c r="AO117" s="141"/>
      <c r="AP117" s="150" t="str">
        <f t="shared" si="6"/>
        <v>30099</v>
      </c>
      <c r="AQ117" s="160" t="s">
        <v>1076</v>
      </c>
      <c r="AR117" s="161" t="str">
        <f t="shared" si="4"/>
        <v>Maltrata</v>
      </c>
      <c r="AS117" s="93">
        <v>99</v>
      </c>
      <c r="AT117" s="152" t="s">
        <v>1371</v>
      </c>
      <c r="AU117" s="153" t="s">
        <v>1323</v>
      </c>
      <c r="AV117" s="154" t="s">
        <v>1021</v>
      </c>
      <c r="AW117" s="155" t="s">
        <v>1372</v>
      </c>
      <c r="AX117" s="154" t="s">
        <v>1373</v>
      </c>
    </row>
    <row r="118" spans="40:50" hidden="1">
      <c r="AN118" s="149" t="str">
        <f t="shared" si="5"/>
        <v>30100 Manlio Fabio Altamirano</v>
      </c>
      <c r="AO118" s="141"/>
      <c r="AP118" s="150" t="str">
        <f t="shared" si="6"/>
        <v>30100</v>
      </c>
      <c r="AQ118" s="160" t="s">
        <v>1076</v>
      </c>
      <c r="AR118" s="161" t="str">
        <f t="shared" si="4"/>
        <v>Manlio Fabio Altamirano</v>
      </c>
      <c r="AS118" s="93">
        <v>100</v>
      </c>
      <c r="AT118" s="152" t="s">
        <v>1374</v>
      </c>
      <c r="AU118" s="153" t="s">
        <v>1323</v>
      </c>
      <c r="AV118" s="154" t="s">
        <v>1021</v>
      </c>
      <c r="AW118" s="155" t="s">
        <v>1375</v>
      </c>
      <c r="AX118" s="154" t="s">
        <v>1376</v>
      </c>
    </row>
    <row r="119" spans="40:50" hidden="1">
      <c r="AN119" s="149" t="str">
        <f t="shared" si="5"/>
        <v>30101 Mariano Escobedo</v>
      </c>
      <c r="AO119" s="141"/>
      <c r="AP119" s="150" t="str">
        <f t="shared" si="6"/>
        <v>30101</v>
      </c>
      <c r="AQ119" s="160" t="s">
        <v>1076</v>
      </c>
      <c r="AR119" s="161" t="str">
        <f t="shared" si="4"/>
        <v>Mariano Escobedo</v>
      </c>
      <c r="AS119" s="93">
        <v>101</v>
      </c>
      <c r="AT119" s="152" t="s">
        <v>1377</v>
      </c>
      <c r="AU119" s="153" t="s">
        <v>1323</v>
      </c>
      <c r="AV119" s="154" t="s">
        <v>1021</v>
      </c>
      <c r="AW119" s="155" t="s">
        <v>1378</v>
      </c>
      <c r="AX119" s="154" t="s">
        <v>1379</v>
      </c>
    </row>
    <row r="120" spans="40:50" hidden="1">
      <c r="AN120" s="149" t="str">
        <f t="shared" si="5"/>
        <v>30102 Martínez de la Torre</v>
      </c>
      <c r="AO120" s="141"/>
      <c r="AP120" s="150" t="str">
        <f t="shared" si="6"/>
        <v>30102</v>
      </c>
      <c r="AQ120" s="160" t="s">
        <v>1076</v>
      </c>
      <c r="AR120" s="161" t="str">
        <f t="shared" si="4"/>
        <v>Martínez de la Torre</v>
      </c>
      <c r="AS120" s="93">
        <v>102</v>
      </c>
      <c r="AT120" s="152" t="s">
        <v>1380</v>
      </c>
      <c r="AU120" s="153" t="s">
        <v>1323</v>
      </c>
      <c r="AV120" s="154" t="s">
        <v>1021</v>
      </c>
      <c r="AW120" s="155" t="s">
        <v>1381</v>
      </c>
      <c r="AX120" s="154" t="s">
        <v>1382</v>
      </c>
    </row>
    <row r="121" spans="40:50" hidden="1">
      <c r="AN121" s="149" t="str">
        <f t="shared" si="5"/>
        <v>30103 Mecatlán</v>
      </c>
      <c r="AO121" s="141"/>
      <c r="AP121" s="150" t="str">
        <f t="shared" si="6"/>
        <v>30103</v>
      </c>
      <c r="AQ121" s="160" t="s">
        <v>1076</v>
      </c>
      <c r="AR121" s="161" t="str">
        <f t="shared" si="4"/>
        <v>Mecatlán</v>
      </c>
      <c r="AS121" s="93">
        <v>103</v>
      </c>
      <c r="AT121" s="152" t="s">
        <v>1383</v>
      </c>
      <c r="AU121" s="153" t="s">
        <v>1323</v>
      </c>
      <c r="AV121" s="154" t="s">
        <v>1021</v>
      </c>
      <c r="AW121" s="155" t="s">
        <v>1384</v>
      </c>
      <c r="AX121" s="154" t="s">
        <v>1385</v>
      </c>
    </row>
    <row r="122" spans="40:50" hidden="1">
      <c r="AN122" s="149" t="str">
        <f t="shared" si="5"/>
        <v>30104 Mecayapan</v>
      </c>
      <c r="AO122" s="141"/>
      <c r="AP122" s="150" t="str">
        <f t="shared" si="6"/>
        <v>30104</v>
      </c>
      <c r="AQ122" s="160" t="s">
        <v>1076</v>
      </c>
      <c r="AR122" s="161" t="str">
        <f t="shared" si="4"/>
        <v>Mecayapan</v>
      </c>
      <c r="AS122" s="93">
        <v>104</v>
      </c>
      <c r="AT122" s="152" t="s">
        <v>1386</v>
      </c>
      <c r="AU122" s="153" t="s">
        <v>1323</v>
      </c>
      <c r="AV122" s="154" t="s">
        <v>1021</v>
      </c>
      <c r="AW122" s="155" t="s">
        <v>1387</v>
      </c>
      <c r="AX122" s="154" t="s">
        <v>1388</v>
      </c>
    </row>
    <row r="123" spans="40:50" hidden="1">
      <c r="AN123" s="149" t="str">
        <f t="shared" si="5"/>
        <v>30105 Medellín</v>
      </c>
      <c r="AO123" s="141"/>
      <c r="AP123" s="150" t="str">
        <f t="shared" si="6"/>
        <v>30105</v>
      </c>
      <c r="AQ123" s="160" t="s">
        <v>1076</v>
      </c>
      <c r="AR123" s="161" t="str">
        <f t="shared" si="4"/>
        <v>Medellín</v>
      </c>
      <c r="AS123" s="93">
        <v>105</v>
      </c>
      <c r="AT123" s="152" t="s">
        <v>1389</v>
      </c>
      <c r="AU123" s="153" t="s">
        <v>1323</v>
      </c>
      <c r="AV123" s="154" t="s">
        <v>1021</v>
      </c>
      <c r="AW123" s="155" t="s">
        <v>1390</v>
      </c>
      <c r="AX123" s="154" t="s">
        <v>1391</v>
      </c>
    </row>
    <row r="124" spans="40:50" hidden="1">
      <c r="AN124" s="149" t="str">
        <f t="shared" si="5"/>
        <v>30106 Miahuatlán</v>
      </c>
      <c r="AO124" s="141"/>
      <c r="AP124" s="150" t="str">
        <f t="shared" si="6"/>
        <v>30106</v>
      </c>
      <c r="AQ124" s="160" t="s">
        <v>1076</v>
      </c>
      <c r="AR124" s="161" t="str">
        <f t="shared" si="4"/>
        <v>Miahuatlán</v>
      </c>
      <c r="AS124" s="93">
        <v>106</v>
      </c>
      <c r="AT124" s="152" t="s">
        <v>1392</v>
      </c>
      <c r="AU124" s="153" t="s">
        <v>1323</v>
      </c>
      <c r="AV124" s="154" t="s">
        <v>1021</v>
      </c>
      <c r="AW124" s="155" t="s">
        <v>1393</v>
      </c>
      <c r="AX124" s="154" t="s">
        <v>1394</v>
      </c>
    </row>
    <row r="125" spans="40:50" hidden="1">
      <c r="AN125" s="149" t="str">
        <f t="shared" si="5"/>
        <v>30107 Las Minas</v>
      </c>
      <c r="AO125" s="141"/>
      <c r="AP125" s="150" t="str">
        <f t="shared" si="6"/>
        <v>30107</v>
      </c>
      <c r="AQ125" s="160" t="s">
        <v>1076</v>
      </c>
      <c r="AR125" s="161" t="str">
        <f t="shared" si="4"/>
        <v>Las Minas</v>
      </c>
      <c r="AS125" s="93">
        <v>107</v>
      </c>
      <c r="AT125" s="152" t="s">
        <v>1395</v>
      </c>
      <c r="AU125" s="153" t="s">
        <v>1323</v>
      </c>
      <c r="AV125" s="154" t="s">
        <v>1021</v>
      </c>
      <c r="AW125" s="155" t="s">
        <v>1396</v>
      </c>
      <c r="AX125" s="154" t="s">
        <v>1397</v>
      </c>
    </row>
    <row r="126" spans="40:50" hidden="1">
      <c r="AN126" s="149" t="str">
        <f t="shared" si="5"/>
        <v>30108 Minatitlán</v>
      </c>
      <c r="AO126" s="141"/>
      <c r="AP126" s="150" t="str">
        <f t="shared" si="6"/>
        <v>30108</v>
      </c>
      <c r="AQ126" s="160" t="s">
        <v>1076</v>
      </c>
      <c r="AR126" s="161" t="str">
        <f t="shared" si="4"/>
        <v>Minatitlán</v>
      </c>
      <c r="AS126" s="93">
        <v>108</v>
      </c>
      <c r="AT126" s="152" t="s">
        <v>1398</v>
      </c>
      <c r="AU126" s="153" t="s">
        <v>1323</v>
      </c>
      <c r="AV126" s="154" t="s">
        <v>1021</v>
      </c>
      <c r="AW126" s="155" t="s">
        <v>1399</v>
      </c>
      <c r="AX126" s="154" t="s">
        <v>1400</v>
      </c>
    </row>
    <row r="127" spans="40:50" hidden="1">
      <c r="AN127" s="149" t="str">
        <f t="shared" si="5"/>
        <v>30109 Misantla</v>
      </c>
      <c r="AO127" s="141"/>
      <c r="AP127" s="150" t="str">
        <f t="shared" si="6"/>
        <v>30109</v>
      </c>
      <c r="AQ127" s="160" t="s">
        <v>1076</v>
      </c>
      <c r="AR127" s="161" t="str">
        <f t="shared" si="4"/>
        <v>Misantla</v>
      </c>
      <c r="AS127" s="93">
        <v>109</v>
      </c>
      <c r="AT127" s="152" t="s">
        <v>1401</v>
      </c>
      <c r="AU127" s="153" t="s">
        <v>1323</v>
      </c>
      <c r="AV127" s="154" t="s">
        <v>1021</v>
      </c>
      <c r="AW127" s="155" t="s">
        <v>1402</v>
      </c>
      <c r="AX127" s="154" t="s">
        <v>1403</v>
      </c>
    </row>
    <row r="128" spans="40:50" hidden="1">
      <c r="AN128" s="149" t="str">
        <f t="shared" si="5"/>
        <v>30110 Mixtla de Altamirano</v>
      </c>
      <c r="AO128" s="141"/>
      <c r="AP128" s="150" t="str">
        <f t="shared" si="6"/>
        <v>30110</v>
      </c>
      <c r="AQ128" s="160" t="s">
        <v>1076</v>
      </c>
      <c r="AR128" s="161" t="str">
        <f t="shared" si="4"/>
        <v>Mixtla de Altamirano</v>
      </c>
      <c r="AS128" s="93">
        <v>110</v>
      </c>
      <c r="AT128" s="152" t="s">
        <v>1404</v>
      </c>
      <c r="AU128" s="153" t="s">
        <v>1323</v>
      </c>
      <c r="AV128" s="154" t="s">
        <v>1021</v>
      </c>
      <c r="AW128" s="155" t="s">
        <v>1405</v>
      </c>
      <c r="AX128" s="154" t="s">
        <v>1406</v>
      </c>
    </row>
    <row r="129" spans="40:50" hidden="1">
      <c r="AN129" s="149" t="str">
        <f t="shared" si="5"/>
        <v>30111 Moloacán</v>
      </c>
      <c r="AO129" s="141"/>
      <c r="AP129" s="150" t="str">
        <f t="shared" si="6"/>
        <v>30111</v>
      </c>
      <c r="AQ129" s="160" t="s">
        <v>1076</v>
      </c>
      <c r="AR129" s="161" t="str">
        <f t="shared" si="4"/>
        <v>Moloacán</v>
      </c>
      <c r="AS129" s="93">
        <v>111</v>
      </c>
      <c r="AT129" s="152" t="s">
        <v>1407</v>
      </c>
      <c r="AU129" s="153" t="s">
        <v>1323</v>
      </c>
      <c r="AV129" s="154" t="s">
        <v>1021</v>
      </c>
      <c r="AW129" s="155" t="s">
        <v>1408</v>
      </c>
      <c r="AX129" s="154" t="s">
        <v>1409</v>
      </c>
    </row>
    <row r="130" spans="40:50" hidden="1">
      <c r="AN130" s="149" t="str">
        <f t="shared" si="5"/>
        <v>30112 Naolinco</v>
      </c>
      <c r="AO130" s="141"/>
      <c r="AP130" s="150" t="str">
        <f t="shared" si="6"/>
        <v>30112</v>
      </c>
      <c r="AQ130" s="160" t="s">
        <v>1076</v>
      </c>
      <c r="AR130" s="161" t="str">
        <f t="shared" si="4"/>
        <v>Naolinco</v>
      </c>
      <c r="AS130" s="93">
        <v>112</v>
      </c>
      <c r="AT130" s="152" t="s">
        <v>1410</v>
      </c>
      <c r="AU130" s="153" t="s">
        <v>1323</v>
      </c>
      <c r="AV130" s="154" t="s">
        <v>1021</v>
      </c>
      <c r="AW130" s="155" t="s">
        <v>1411</v>
      </c>
      <c r="AX130" s="154" t="s">
        <v>1412</v>
      </c>
    </row>
    <row r="131" spans="40:50" hidden="1">
      <c r="AN131" s="149" t="str">
        <f t="shared" si="5"/>
        <v>30113 Naranjal</v>
      </c>
      <c r="AO131" s="141"/>
      <c r="AP131" s="150" t="str">
        <f t="shared" si="6"/>
        <v>30113</v>
      </c>
      <c r="AQ131" s="160" t="s">
        <v>1076</v>
      </c>
      <c r="AR131" s="161" t="str">
        <f t="shared" si="4"/>
        <v>Naranjal</v>
      </c>
      <c r="AS131" s="93">
        <v>113</v>
      </c>
      <c r="AT131" s="152" t="s">
        <v>1413</v>
      </c>
      <c r="AU131" s="153" t="s">
        <v>1323</v>
      </c>
      <c r="AV131" s="154" t="s">
        <v>1021</v>
      </c>
      <c r="AW131" s="155" t="s">
        <v>1414</v>
      </c>
      <c r="AX131" s="154" t="s">
        <v>1415</v>
      </c>
    </row>
    <row r="132" spans="40:50" hidden="1">
      <c r="AN132" s="149" t="str">
        <f t="shared" si="5"/>
        <v>30114 Nautla</v>
      </c>
      <c r="AO132" s="141"/>
      <c r="AP132" s="150" t="str">
        <f t="shared" si="6"/>
        <v>30114</v>
      </c>
      <c r="AQ132" s="160" t="s">
        <v>1076</v>
      </c>
      <c r="AR132" s="161" t="str">
        <f t="shared" si="4"/>
        <v>Nautla</v>
      </c>
      <c r="AS132" s="93">
        <v>114</v>
      </c>
      <c r="AT132" s="152" t="s">
        <v>1416</v>
      </c>
      <c r="AU132" s="153" t="s">
        <v>1323</v>
      </c>
      <c r="AV132" s="154" t="s">
        <v>1021</v>
      </c>
      <c r="AW132" s="155" t="s">
        <v>1417</v>
      </c>
      <c r="AX132" s="154" t="s">
        <v>1418</v>
      </c>
    </row>
    <row r="133" spans="40:50" hidden="1">
      <c r="AN133" s="149" t="str">
        <f t="shared" si="5"/>
        <v>30115 Nogales</v>
      </c>
      <c r="AO133" s="141"/>
      <c r="AP133" s="150" t="str">
        <f t="shared" si="6"/>
        <v>30115</v>
      </c>
      <c r="AQ133" s="160" t="s">
        <v>1076</v>
      </c>
      <c r="AR133" s="161" t="str">
        <f t="shared" si="4"/>
        <v>Nogales</v>
      </c>
      <c r="AS133" s="93">
        <v>115</v>
      </c>
      <c r="AT133" s="152" t="s">
        <v>1419</v>
      </c>
      <c r="AU133" s="153" t="s">
        <v>1323</v>
      </c>
      <c r="AV133" s="154" t="s">
        <v>1021</v>
      </c>
      <c r="AW133" s="155" t="s">
        <v>1420</v>
      </c>
      <c r="AX133" s="154" t="s">
        <v>1421</v>
      </c>
    </row>
    <row r="134" spans="40:50" hidden="1">
      <c r="AN134" s="149" t="str">
        <f t="shared" si="5"/>
        <v>30116 Oluta</v>
      </c>
      <c r="AO134" s="141"/>
      <c r="AP134" s="150" t="str">
        <f t="shared" si="6"/>
        <v>30116</v>
      </c>
      <c r="AQ134" s="160" t="s">
        <v>1076</v>
      </c>
      <c r="AR134" s="161" t="str">
        <f t="shared" si="4"/>
        <v>Oluta</v>
      </c>
      <c r="AS134" s="93">
        <v>116</v>
      </c>
      <c r="AT134" s="152" t="s">
        <v>1422</v>
      </c>
      <c r="AU134" s="153" t="s">
        <v>1323</v>
      </c>
      <c r="AV134" s="154" t="s">
        <v>1021</v>
      </c>
      <c r="AW134" s="155" t="s">
        <v>1423</v>
      </c>
      <c r="AX134" s="154" t="s">
        <v>1424</v>
      </c>
    </row>
    <row r="135" spans="40:50" hidden="1">
      <c r="AN135" s="149" t="str">
        <f t="shared" si="5"/>
        <v>30117 Omealca</v>
      </c>
      <c r="AO135" s="141"/>
      <c r="AP135" s="150" t="str">
        <f t="shared" si="6"/>
        <v>30117</v>
      </c>
      <c r="AQ135" s="160" t="s">
        <v>1076</v>
      </c>
      <c r="AR135" s="161" t="str">
        <f t="shared" si="4"/>
        <v>Omealca</v>
      </c>
      <c r="AS135" s="93">
        <v>117</v>
      </c>
      <c r="AT135" s="152" t="s">
        <v>1425</v>
      </c>
      <c r="AU135" s="153" t="s">
        <v>1323</v>
      </c>
      <c r="AV135" s="154" t="s">
        <v>1021</v>
      </c>
      <c r="AW135" s="155" t="s">
        <v>1426</v>
      </c>
      <c r="AX135" s="154" t="s">
        <v>1427</v>
      </c>
    </row>
    <row r="136" spans="40:50" hidden="1">
      <c r="AN136" s="149" t="str">
        <f t="shared" si="5"/>
        <v>30118 Orizaba</v>
      </c>
      <c r="AO136" s="141"/>
      <c r="AP136" s="150" t="str">
        <f t="shared" si="6"/>
        <v>30118</v>
      </c>
      <c r="AQ136" s="160" t="s">
        <v>1076</v>
      </c>
      <c r="AR136" s="161" t="str">
        <f t="shared" si="4"/>
        <v>Orizaba</v>
      </c>
      <c r="AS136" s="93">
        <v>118</v>
      </c>
      <c r="AT136" s="152" t="s">
        <v>1428</v>
      </c>
      <c r="AU136" s="153" t="s">
        <v>1323</v>
      </c>
      <c r="AV136" s="154" t="s">
        <v>1021</v>
      </c>
      <c r="AW136" s="155" t="s">
        <v>1429</v>
      </c>
      <c r="AX136" s="154" t="s">
        <v>1430</v>
      </c>
    </row>
    <row r="137" spans="40:50" hidden="1">
      <c r="AN137" s="149" t="str">
        <f t="shared" si="5"/>
        <v>30119 Otatitlán</v>
      </c>
      <c r="AO137" s="141"/>
      <c r="AP137" s="150" t="str">
        <f t="shared" si="6"/>
        <v>30119</v>
      </c>
      <c r="AQ137" s="160" t="s">
        <v>1076</v>
      </c>
      <c r="AR137" s="161" t="str">
        <f t="shared" si="4"/>
        <v>Otatitlán</v>
      </c>
      <c r="AS137" s="93">
        <v>119</v>
      </c>
      <c r="AT137" s="152" t="s">
        <v>1431</v>
      </c>
      <c r="AU137" s="153" t="s">
        <v>1323</v>
      </c>
      <c r="AV137" s="154" t="s">
        <v>1021</v>
      </c>
      <c r="AW137" s="155" t="s">
        <v>1432</v>
      </c>
      <c r="AX137" s="154" t="s">
        <v>1433</v>
      </c>
    </row>
    <row r="138" spans="40:50" hidden="1">
      <c r="AN138" s="149" t="str">
        <f t="shared" si="5"/>
        <v>30120 Oteapan</v>
      </c>
      <c r="AO138" s="141"/>
      <c r="AP138" s="150" t="str">
        <f t="shared" si="6"/>
        <v>30120</v>
      </c>
      <c r="AQ138" s="160" t="s">
        <v>1076</v>
      </c>
      <c r="AR138" s="161" t="str">
        <f t="shared" si="4"/>
        <v>Oteapan</v>
      </c>
      <c r="AS138" s="93">
        <v>120</v>
      </c>
      <c r="AT138" s="152" t="s">
        <v>1434</v>
      </c>
      <c r="AU138" s="153" t="s">
        <v>1323</v>
      </c>
      <c r="AV138" s="154" t="s">
        <v>1021</v>
      </c>
      <c r="AW138" s="155" t="s">
        <v>1435</v>
      </c>
      <c r="AX138" s="154" t="s">
        <v>1436</v>
      </c>
    </row>
    <row r="139" spans="40:50" hidden="1">
      <c r="AN139" s="149" t="str">
        <f t="shared" si="5"/>
        <v>30121 Ozuluama de Mascareñas</v>
      </c>
      <c r="AO139" s="141"/>
      <c r="AP139" s="150" t="str">
        <f t="shared" si="6"/>
        <v>30121</v>
      </c>
      <c r="AQ139" s="160" t="s">
        <v>1076</v>
      </c>
      <c r="AR139" s="161" t="str">
        <f t="shared" si="4"/>
        <v>Ozuluama de Mascareñas</v>
      </c>
      <c r="AS139" s="93">
        <v>121</v>
      </c>
      <c r="AT139" s="152" t="s">
        <v>1437</v>
      </c>
      <c r="AU139" s="153" t="s">
        <v>1323</v>
      </c>
      <c r="AV139" s="154" t="s">
        <v>1021</v>
      </c>
      <c r="AW139" s="155" t="s">
        <v>1438</v>
      </c>
      <c r="AX139" s="154" t="s">
        <v>1439</v>
      </c>
    </row>
    <row r="140" spans="40:50" hidden="1">
      <c r="AN140" s="149" t="str">
        <f t="shared" si="5"/>
        <v>30122 Pajapan</v>
      </c>
      <c r="AO140" s="141"/>
      <c r="AP140" s="150" t="str">
        <f t="shared" si="6"/>
        <v>30122</v>
      </c>
      <c r="AQ140" s="160" t="s">
        <v>1076</v>
      </c>
      <c r="AR140" s="161" t="str">
        <f t="shared" si="4"/>
        <v>Pajapan</v>
      </c>
      <c r="AS140" s="93">
        <v>122</v>
      </c>
      <c r="AT140" s="152" t="s">
        <v>1440</v>
      </c>
      <c r="AU140" s="153" t="s">
        <v>1323</v>
      </c>
      <c r="AV140" s="154" t="s">
        <v>1021</v>
      </c>
      <c r="AW140" s="155" t="s">
        <v>1441</v>
      </c>
      <c r="AX140" s="154" t="s">
        <v>1442</v>
      </c>
    </row>
    <row r="141" spans="40:50" hidden="1">
      <c r="AN141" s="149" t="str">
        <f t="shared" si="5"/>
        <v>30123 Pánuco</v>
      </c>
      <c r="AO141" s="141"/>
      <c r="AP141" s="150" t="str">
        <f t="shared" si="6"/>
        <v>30123</v>
      </c>
      <c r="AQ141" s="160" t="s">
        <v>1076</v>
      </c>
      <c r="AR141" s="161" t="str">
        <f t="shared" si="4"/>
        <v>Pánuco</v>
      </c>
      <c r="AS141" s="93">
        <v>123</v>
      </c>
      <c r="AT141" s="152" t="s">
        <v>1443</v>
      </c>
      <c r="AU141" s="153" t="s">
        <v>1323</v>
      </c>
      <c r="AV141" s="154" t="s">
        <v>1021</v>
      </c>
      <c r="AW141" s="155" t="s">
        <v>1444</v>
      </c>
      <c r="AX141" s="154" t="s">
        <v>1445</v>
      </c>
    </row>
    <row r="142" spans="40:50" hidden="1">
      <c r="AN142" s="149" t="str">
        <f t="shared" si="5"/>
        <v>30124 Papantla</v>
      </c>
      <c r="AO142" s="141"/>
      <c r="AP142" s="150" t="str">
        <f t="shared" si="6"/>
        <v>30124</v>
      </c>
      <c r="AQ142" s="160" t="s">
        <v>1076</v>
      </c>
      <c r="AR142" s="161" t="str">
        <f t="shared" si="4"/>
        <v>Papantla</v>
      </c>
      <c r="AS142" s="93">
        <v>124</v>
      </c>
      <c r="AT142" s="152" t="s">
        <v>1446</v>
      </c>
      <c r="AU142" s="153" t="s">
        <v>1323</v>
      </c>
      <c r="AV142" s="154" t="s">
        <v>1021</v>
      </c>
      <c r="AW142" s="155" t="s">
        <v>1447</v>
      </c>
      <c r="AX142" s="154" t="s">
        <v>1448</v>
      </c>
    </row>
    <row r="143" spans="40:50" hidden="1">
      <c r="AN143" s="149" t="str">
        <f t="shared" si="5"/>
        <v>30125 Paso del Macho</v>
      </c>
      <c r="AO143" s="141"/>
      <c r="AP143" s="150" t="str">
        <f t="shared" si="6"/>
        <v>30125</v>
      </c>
      <c r="AQ143" s="160" t="s">
        <v>1076</v>
      </c>
      <c r="AR143" s="161" t="str">
        <f t="shared" si="4"/>
        <v>Paso del Macho</v>
      </c>
      <c r="AS143" s="93">
        <v>125</v>
      </c>
      <c r="AT143" s="152" t="s">
        <v>1449</v>
      </c>
      <c r="AU143" s="153" t="s">
        <v>1323</v>
      </c>
      <c r="AV143" s="154" t="s">
        <v>1021</v>
      </c>
      <c r="AW143" s="155" t="s">
        <v>1450</v>
      </c>
      <c r="AX143" s="154" t="s">
        <v>1451</v>
      </c>
    </row>
    <row r="144" spans="40:50" hidden="1">
      <c r="AN144" s="149" t="str">
        <f t="shared" si="5"/>
        <v>30126 Paso de Ovejas</v>
      </c>
      <c r="AO144" s="141"/>
      <c r="AP144" s="150" t="str">
        <f t="shared" si="6"/>
        <v>30126</v>
      </c>
      <c r="AQ144" s="160" t="s">
        <v>1076</v>
      </c>
      <c r="AR144" s="161" t="str">
        <f t="shared" si="4"/>
        <v>Paso de Ovejas</v>
      </c>
      <c r="AS144" s="93">
        <v>126</v>
      </c>
      <c r="AT144" s="152" t="s">
        <v>1452</v>
      </c>
      <c r="AU144" s="153" t="s">
        <v>1323</v>
      </c>
      <c r="AV144" s="154" t="s">
        <v>1021</v>
      </c>
      <c r="AW144" s="155" t="s">
        <v>1453</v>
      </c>
      <c r="AX144" s="154" t="s">
        <v>1454</v>
      </c>
    </row>
    <row r="145" spans="40:50" hidden="1">
      <c r="AN145" s="149" t="str">
        <f t="shared" si="5"/>
        <v>30127 La Perla</v>
      </c>
      <c r="AO145" s="141"/>
      <c r="AP145" s="150" t="str">
        <f t="shared" si="6"/>
        <v>30127</v>
      </c>
      <c r="AQ145" s="160" t="s">
        <v>1076</v>
      </c>
      <c r="AR145" s="161" t="str">
        <f t="shared" si="4"/>
        <v>La Perla</v>
      </c>
      <c r="AS145" s="93">
        <v>127</v>
      </c>
      <c r="AT145" s="152" t="s">
        <v>1455</v>
      </c>
      <c r="AU145" s="153" t="s">
        <v>1323</v>
      </c>
      <c r="AV145" s="154" t="s">
        <v>1021</v>
      </c>
      <c r="AW145" s="155" t="s">
        <v>1456</v>
      </c>
      <c r="AX145" s="154" t="s">
        <v>1457</v>
      </c>
    </row>
    <row r="146" spans="40:50" hidden="1">
      <c r="AN146" s="149" t="str">
        <f t="shared" si="5"/>
        <v>30128 Perote</v>
      </c>
      <c r="AO146" s="141"/>
      <c r="AP146" s="150" t="str">
        <f t="shared" si="6"/>
        <v>30128</v>
      </c>
      <c r="AQ146" s="160" t="s">
        <v>1076</v>
      </c>
      <c r="AR146" s="161" t="str">
        <f t="shared" si="4"/>
        <v>Perote</v>
      </c>
      <c r="AS146" s="93">
        <v>128</v>
      </c>
      <c r="AT146" s="152" t="s">
        <v>1458</v>
      </c>
      <c r="AU146" s="153" t="s">
        <v>1323</v>
      </c>
      <c r="AV146" s="154" t="s">
        <v>1021</v>
      </c>
      <c r="AW146" s="155" t="s">
        <v>1459</v>
      </c>
      <c r="AX146" s="154" t="s">
        <v>1460</v>
      </c>
    </row>
    <row r="147" spans="40:50" hidden="1">
      <c r="AN147" s="149" t="str">
        <f t="shared" si="5"/>
        <v>30129 Platón Sánchez</v>
      </c>
      <c r="AO147" s="141"/>
      <c r="AP147" s="150" t="str">
        <f t="shared" si="6"/>
        <v>30129</v>
      </c>
      <c r="AQ147" s="160" t="s">
        <v>1076</v>
      </c>
      <c r="AR147" s="161" t="str">
        <f t="shared" ref="AR147:AR210" si="7">IFERROR(VLOOKUP(AP147, $AW$19:$AX$2487, 2, 0), "")</f>
        <v>Platón Sánchez</v>
      </c>
      <c r="AS147" s="93">
        <v>129</v>
      </c>
      <c r="AT147" s="152" t="s">
        <v>1461</v>
      </c>
      <c r="AU147" s="153" t="s">
        <v>1323</v>
      </c>
      <c r="AV147" s="154" t="s">
        <v>1021</v>
      </c>
      <c r="AW147" s="155" t="s">
        <v>1462</v>
      </c>
      <c r="AX147" s="154" t="s">
        <v>1463</v>
      </c>
    </row>
    <row r="148" spans="40:50" hidden="1">
      <c r="AN148" s="149" t="str">
        <f t="shared" ref="AN148:AN211" si="8">CONCATENATE(AP148,AQ148,AR148)</f>
        <v>30130 Playa Vicente</v>
      </c>
      <c r="AO148" s="141"/>
      <c r="AP148" s="150" t="str">
        <f t="shared" ref="AP148:AP211" si="9">IFERROR(VLOOKUP(MID($N$10,2,2)&amp;"-"&amp;AS148, $AT$19:$AX$2487, 4, 0), "-")</f>
        <v>30130</v>
      </c>
      <c r="AQ148" s="160" t="s">
        <v>1076</v>
      </c>
      <c r="AR148" s="161" t="str">
        <f t="shared" si="7"/>
        <v>Playa Vicente</v>
      </c>
      <c r="AS148" s="93">
        <v>130</v>
      </c>
      <c r="AT148" s="152" t="s">
        <v>1464</v>
      </c>
      <c r="AU148" s="153" t="s">
        <v>1323</v>
      </c>
      <c r="AV148" s="154" t="s">
        <v>1021</v>
      </c>
      <c r="AW148" s="155" t="s">
        <v>1465</v>
      </c>
      <c r="AX148" s="154" t="s">
        <v>1223</v>
      </c>
    </row>
    <row r="149" spans="40:50" hidden="1">
      <c r="AN149" s="149" t="str">
        <f t="shared" si="8"/>
        <v>30131 Poza Rica de Hidalgo</v>
      </c>
      <c r="AO149" s="141"/>
      <c r="AP149" s="150" t="str">
        <f t="shared" si="9"/>
        <v>30131</v>
      </c>
      <c r="AQ149" s="160" t="s">
        <v>1076</v>
      </c>
      <c r="AR149" s="161" t="str">
        <f t="shared" si="7"/>
        <v>Poza Rica de Hidalgo</v>
      </c>
      <c r="AS149" s="93">
        <v>131</v>
      </c>
      <c r="AT149" s="152" t="s">
        <v>1466</v>
      </c>
      <c r="AU149" s="153" t="s">
        <v>1323</v>
      </c>
      <c r="AV149" s="154" t="s">
        <v>1021</v>
      </c>
      <c r="AW149" s="155" t="s">
        <v>1467</v>
      </c>
      <c r="AX149" s="154" t="s">
        <v>1468</v>
      </c>
    </row>
    <row r="150" spans="40:50" hidden="1">
      <c r="AN150" s="149" t="str">
        <f t="shared" si="8"/>
        <v>30132 Las Vigas de Ramírez</v>
      </c>
      <c r="AO150" s="141"/>
      <c r="AP150" s="150" t="str">
        <f t="shared" si="9"/>
        <v>30132</v>
      </c>
      <c r="AQ150" s="160" t="s">
        <v>1076</v>
      </c>
      <c r="AR150" s="161" t="str">
        <f t="shared" si="7"/>
        <v>Las Vigas de Ramírez</v>
      </c>
      <c r="AS150" s="93">
        <v>132</v>
      </c>
      <c r="AT150" s="152" t="s">
        <v>1469</v>
      </c>
      <c r="AU150" s="153" t="s">
        <v>1323</v>
      </c>
      <c r="AV150" s="154" t="s">
        <v>1021</v>
      </c>
      <c r="AW150" s="155" t="s">
        <v>1470</v>
      </c>
      <c r="AX150" s="154" t="s">
        <v>1471</v>
      </c>
    </row>
    <row r="151" spans="40:50" hidden="1">
      <c r="AN151" s="149" t="str">
        <f t="shared" si="8"/>
        <v>30133 Pueblo Viejo</v>
      </c>
      <c r="AO151" s="141"/>
      <c r="AP151" s="150" t="str">
        <f t="shared" si="9"/>
        <v>30133</v>
      </c>
      <c r="AQ151" s="160" t="s">
        <v>1076</v>
      </c>
      <c r="AR151" s="161" t="str">
        <f t="shared" si="7"/>
        <v>Pueblo Viejo</v>
      </c>
      <c r="AS151" s="93">
        <v>133</v>
      </c>
      <c r="AT151" s="152" t="s">
        <v>1472</v>
      </c>
      <c r="AU151" s="153" t="s">
        <v>1323</v>
      </c>
      <c r="AV151" s="154" t="s">
        <v>1021</v>
      </c>
      <c r="AW151" s="155" t="s">
        <v>1473</v>
      </c>
      <c r="AX151" s="154" t="s">
        <v>1474</v>
      </c>
    </row>
    <row r="152" spans="40:50" hidden="1">
      <c r="AN152" s="149" t="str">
        <f t="shared" si="8"/>
        <v>30134 Puente Nacional</v>
      </c>
      <c r="AO152" s="141"/>
      <c r="AP152" s="150" t="str">
        <f t="shared" si="9"/>
        <v>30134</v>
      </c>
      <c r="AQ152" s="160" t="s">
        <v>1076</v>
      </c>
      <c r="AR152" s="161" t="str">
        <f t="shared" si="7"/>
        <v>Puente Nacional</v>
      </c>
      <c r="AS152" s="93">
        <v>134</v>
      </c>
      <c r="AT152" s="152" t="s">
        <v>1475</v>
      </c>
      <c r="AU152" s="153" t="s">
        <v>1323</v>
      </c>
      <c r="AV152" s="154" t="s">
        <v>1021</v>
      </c>
      <c r="AW152" s="155" t="s">
        <v>1476</v>
      </c>
      <c r="AX152" s="154" t="s">
        <v>1477</v>
      </c>
    </row>
    <row r="153" spans="40:50" hidden="1">
      <c r="AN153" s="149" t="str">
        <f t="shared" si="8"/>
        <v>30135 Rafael Delgado</v>
      </c>
      <c r="AO153" s="141"/>
      <c r="AP153" s="150" t="str">
        <f t="shared" si="9"/>
        <v>30135</v>
      </c>
      <c r="AQ153" s="160" t="s">
        <v>1076</v>
      </c>
      <c r="AR153" s="161" t="str">
        <f t="shared" si="7"/>
        <v>Rafael Delgado</v>
      </c>
      <c r="AS153" s="93">
        <v>135</v>
      </c>
      <c r="AT153" s="152" t="s">
        <v>1478</v>
      </c>
      <c r="AU153" s="153" t="s">
        <v>1323</v>
      </c>
      <c r="AV153" s="154" t="s">
        <v>1021</v>
      </c>
      <c r="AW153" s="155" t="s">
        <v>1479</v>
      </c>
      <c r="AX153" s="154" t="s">
        <v>1480</v>
      </c>
    </row>
    <row r="154" spans="40:50" hidden="1">
      <c r="AN154" s="149" t="str">
        <f t="shared" si="8"/>
        <v>30136 Rafael Lucio</v>
      </c>
      <c r="AO154" s="141"/>
      <c r="AP154" s="150" t="str">
        <f t="shared" si="9"/>
        <v>30136</v>
      </c>
      <c r="AQ154" s="160" t="s">
        <v>1076</v>
      </c>
      <c r="AR154" s="161" t="str">
        <f t="shared" si="7"/>
        <v>Rafael Lucio</v>
      </c>
      <c r="AS154" s="93">
        <v>136</v>
      </c>
      <c r="AT154" s="152" t="s">
        <v>1481</v>
      </c>
      <c r="AU154" s="153" t="s">
        <v>1323</v>
      </c>
      <c r="AV154" s="154" t="s">
        <v>1021</v>
      </c>
      <c r="AW154" s="155" t="s">
        <v>1482</v>
      </c>
      <c r="AX154" s="154" t="s">
        <v>1483</v>
      </c>
    </row>
    <row r="155" spans="40:50" hidden="1">
      <c r="AN155" s="149" t="str">
        <f t="shared" si="8"/>
        <v>30137 Los Reyes</v>
      </c>
      <c r="AO155" s="141"/>
      <c r="AP155" s="150" t="str">
        <f t="shared" si="9"/>
        <v>30137</v>
      </c>
      <c r="AQ155" s="160" t="s">
        <v>1076</v>
      </c>
      <c r="AR155" s="161" t="str">
        <f t="shared" si="7"/>
        <v>Los Reyes</v>
      </c>
      <c r="AS155" s="93">
        <v>137</v>
      </c>
      <c r="AT155" s="152" t="s">
        <v>1484</v>
      </c>
      <c r="AU155" s="153" t="s">
        <v>1323</v>
      </c>
      <c r="AV155" s="154" t="s">
        <v>1021</v>
      </c>
      <c r="AW155" s="155" t="s">
        <v>1485</v>
      </c>
      <c r="AX155" s="154" t="s">
        <v>1486</v>
      </c>
    </row>
    <row r="156" spans="40:50" hidden="1">
      <c r="AN156" s="149" t="str">
        <f t="shared" si="8"/>
        <v>30138 Río Blanco</v>
      </c>
      <c r="AO156" s="141"/>
      <c r="AP156" s="150" t="str">
        <f t="shared" si="9"/>
        <v>30138</v>
      </c>
      <c r="AQ156" s="160" t="s">
        <v>1076</v>
      </c>
      <c r="AR156" s="161" t="str">
        <f t="shared" si="7"/>
        <v>Río Blanco</v>
      </c>
      <c r="AS156" s="93">
        <v>138</v>
      </c>
      <c r="AT156" s="152" t="s">
        <v>1487</v>
      </c>
      <c r="AU156" s="153" t="s">
        <v>1323</v>
      </c>
      <c r="AV156" s="154" t="s">
        <v>1021</v>
      </c>
      <c r="AW156" s="155" t="s">
        <v>1488</v>
      </c>
      <c r="AX156" s="154" t="s">
        <v>1489</v>
      </c>
    </row>
    <row r="157" spans="40:50" hidden="1">
      <c r="AN157" s="149" t="str">
        <f t="shared" si="8"/>
        <v>30139 Saltabarranca</v>
      </c>
      <c r="AO157" s="141"/>
      <c r="AP157" s="150" t="str">
        <f t="shared" si="9"/>
        <v>30139</v>
      </c>
      <c r="AQ157" s="160" t="s">
        <v>1076</v>
      </c>
      <c r="AR157" s="161" t="str">
        <f t="shared" si="7"/>
        <v>Saltabarranca</v>
      </c>
      <c r="AS157" s="93">
        <v>139</v>
      </c>
      <c r="AT157" s="152" t="s">
        <v>1490</v>
      </c>
      <c r="AU157" s="153" t="s">
        <v>1323</v>
      </c>
      <c r="AV157" s="154" t="s">
        <v>1021</v>
      </c>
      <c r="AW157" s="155" t="s">
        <v>1491</v>
      </c>
      <c r="AX157" s="154" t="s">
        <v>1492</v>
      </c>
    </row>
    <row r="158" spans="40:50" hidden="1">
      <c r="AN158" s="149" t="str">
        <f t="shared" si="8"/>
        <v>30140 San Andrés Tenejapan</v>
      </c>
      <c r="AO158" s="141"/>
      <c r="AP158" s="150" t="str">
        <f t="shared" si="9"/>
        <v>30140</v>
      </c>
      <c r="AQ158" s="160" t="s">
        <v>1076</v>
      </c>
      <c r="AR158" s="161" t="str">
        <f t="shared" si="7"/>
        <v>San Andrés Tenejapan</v>
      </c>
      <c r="AS158" s="93">
        <v>140</v>
      </c>
      <c r="AT158" s="152" t="s">
        <v>1493</v>
      </c>
      <c r="AU158" s="153" t="s">
        <v>1323</v>
      </c>
      <c r="AV158" s="154" t="s">
        <v>1021</v>
      </c>
      <c r="AW158" s="155" t="s">
        <v>1494</v>
      </c>
      <c r="AX158" s="154" t="s">
        <v>1495</v>
      </c>
    </row>
    <row r="159" spans="40:50" hidden="1">
      <c r="AN159" s="149" t="str">
        <f t="shared" si="8"/>
        <v>30141 San Andrés Tuxtla</v>
      </c>
      <c r="AO159" s="141"/>
      <c r="AP159" s="150" t="str">
        <f t="shared" si="9"/>
        <v>30141</v>
      </c>
      <c r="AQ159" s="160" t="s">
        <v>1076</v>
      </c>
      <c r="AR159" s="161" t="str">
        <f t="shared" si="7"/>
        <v>San Andrés Tuxtla</v>
      </c>
      <c r="AS159" s="93">
        <v>141</v>
      </c>
      <c r="AT159" s="152" t="s">
        <v>1496</v>
      </c>
      <c r="AU159" s="153" t="s">
        <v>1323</v>
      </c>
      <c r="AV159" s="154" t="s">
        <v>1021</v>
      </c>
      <c r="AW159" s="155" t="s">
        <v>1497</v>
      </c>
      <c r="AX159" s="154" t="s">
        <v>1498</v>
      </c>
    </row>
    <row r="160" spans="40:50" hidden="1">
      <c r="AN160" s="149" t="str">
        <f t="shared" si="8"/>
        <v>30142 San Juan Evangelista</v>
      </c>
      <c r="AO160" s="141"/>
      <c r="AP160" s="150" t="str">
        <f t="shared" si="9"/>
        <v>30142</v>
      </c>
      <c r="AQ160" s="160" t="s">
        <v>1076</v>
      </c>
      <c r="AR160" s="161" t="str">
        <f t="shared" si="7"/>
        <v>San Juan Evangelista</v>
      </c>
      <c r="AS160" s="93">
        <v>142</v>
      </c>
      <c r="AT160" s="152" t="s">
        <v>1499</v>
      </c>
      <c r="AU160" s="153" t="s">
        <v>1323</v>
      </c>
      <c r="AV160" s="154" t="s">
        <v>1021</v>
      </c>
      <c r="AW160" s="155" t="s">
        <v>1500</v>
      </c>
      <c r="AX160" s="154" t="s">
        <v>1501</v>
      </c>
    </row>
    <row r="161" spans="40:50" hidden="1">
      <c r="AN161" s="149" t="str">
        <f t="shared" si="8"/>
        <v>30143 Santiago Tuxtla</v>
      </c>
      <c r="AO161" s="141"/>
      <c r="AP161" s="150" t="str">
        <f t="shared" si="9"/>
        <v>30143</v>
      </c>
      <c r="AQ161" s="160" t="s">
        <v>1076</v>
      </c>
      <c r="AR161" s="161" t="str">
        <f t="shared" si="7"/>
        <v>Santiago Tuxtla</v>
      </c>
      <c r="AS161" s="93">
        <v>143</v>
      </c>
      <c r="AT161" s="152" t="s">
        <v>1502</v>
      </c>
      <c r="AU161" s="153" t="s">
        <v>1323</v>
      </c>
      <c r="AV161" s="154" t="s">
        <v>1021</v>
      </c>
      <c r="AW161" s="155" t="s">
        <v>1503</v>
      </c>
      <c r="AX161" s="154" t="s">
        <v>1504</v>
      </c>
    </row>
    <row r="162" spans="40:50" hidden="1">
      <c r="AN162" s="149" t="str">
        <f t="shared" si="8"/>
        <v>30144 Sayula de Alemán</v>
      </c>
      <c r="AO162" s="141"/>
      <c r="AP162" s="150" t="str">
        <f t="shared" si="9"/>
        <v>30144</v>
      </c>
      <c r="AQ162" s="160" t="s">
        <v>1076</v>
      </c>
      <c r="AR162" s="161" t="str">
        <f t="shared" si="7"/>
        <v>Sayula de Alemán</v>
      </c>
      <c r="AS162" s="93">
        <v>144</v>
      </c>
      <c r="AT162" s="152" t="s">
        <v>1505</v>
      </c>
      <c r="AU162" s="153" t="s">
        <v>1323</v>
      </c>
      <c r="AV162" s="154" t="s">
        <v>1021</v>
      </c>
      <c r="AW162" s="155" t="s">
        <v>1506</v>
      </c>
      <c r="AX162" s="154" t="s">
        <v>1507</v>
      </c>
    </row>
    <row r="163" spans="40:50" hidden="1">
      <c r="AN163" s="149" t="str">
        <f t="shared" si="8"/>
        <v>30145 Soconusco</v>
      </c>
      <c r="AO163" s="141"/>
      <c r="AP163" s="150" t="str">
        <f t="shared" si="9"/>
        <v>30145</v>
      </c>
      <c r="AQ163" s="160" t="s">
        <v>1076</v>
      </c>
      <c r="AR163" s="161" t="str">
        <f t="shared" si="7"/>
        <v>Soconusco</v>
      </c>
      <c r="AS163" s="93">
        <v>145</v>
      </c>
      <c r="AT163" s="152" t="s">
        <v>1508</v>
      </c>
      <c r="AU163" s="153" t="s">
        <v>1323</v>
      </c>
      <c r="AV163" s="154" t="s">
        <v>1021</v>
      </c>
      <c r="AW163" s="155" t="s">
        <v>1509</v>
      </c>
      <c r="AX163" s="154" t="s">
        <v>1510</v>
      </c>
    </row>
    <row r="164" spans="40:50" hidden="1">
      <c r="AN164" s="149" t="str">
        <f t="shared" si="8"/>
        <v>30146 Sochiapa</v>
      </c>
      <c r="AO164" s="141"/>
      <c r="AP164" s="150" t="str">
        <f t="shared" si="9"/>
        <v>30146</v>
      </c>
      <c r="AQ164" s="160" t="s">
        <v>1076</v>
      </c>
      <c r="AR164" s="161" t="str">
        <f t="shared" si="7"/>
        <v>Sochiapa</v>
      </c>
      <c r="AS164" s="93">
        <v>146</v>
      </c>
      <c r="AT164" s="152" t="s">
        <v>1511</v>
      </c>
      <c r="AU164" s="153" t="s">
        <v>1323</v>
      </c>
      <c r="AV164" s="154" t="s">
        <v>1021</v>
      </c>
      <c r="AW164" s="155" t="s">
        <v>1512</v>
      </c>
      <c r="AX164" s="154" t="s">
        <v>1513</v>
      </c>
    </row>
    <row r="165" spans="40:50" hidden="1">
      <c r="AN165" s="149" t="str">
        <f t="shared" si="8"/>
        <v>30147 Soledad Atzompa</v>
      </c>
      <c r="AO165" s="141"/>
      <c r="AP165" s="150" t="str">
        <f t="shared" si="9"/>
        <v>30147</v>
      </c>
      <c r="AQ165" s="160" t="s">
        <v>1076</v>
      </c>
      <c r="AR165" s="161" t="str">
        <f t="shared" si="7"/>
        <v>Soledad Atzompa</v>
      </c>
      <c r="AS165" s="93">
        <v>147</v>
      </c>
      <c r="AT165" s="152" t="s">
        <v>1514</v>
      </c>
      <c r="AU165" s="153" t="s">
        <v>1323</v>
      </c>
      <c r="AV165" s="154" t="s">
        <v>1021</v>
      </c>
      <c r="AW165" s="155" t="s">
        <v>1515</v>
      </c>
      <c r="AX165" s="154" t="s">
        <v>1516</v>
      </c>
    </row>
    <row r="166" spans="40:50" hidden="1">
      <c r="AN166" s="149" t="str">
        <f t="shared" si="8"/>
        <v>30148 Soledad de Doblado</v>
      </c>
      <c r="AO166" s="141"/>
      <c r="AP166" s="150" t="str">
        <f t="shared" si="9"/>
        <v>30148</v>
      </c>
      <c r="AQ166" s="160" t="s">
        <v>1076</v>
      </c>
      <c r="AR166" s="161" t="str">
        <f t="shared" si="7"/>
        <v>Soledad de Doblado</v>
      </c>
      <c r="AS166" s="93">
        <v>148</v>
      </c>
      <c r="AT166" s="152" t="s">
        <v>1517</v>
      </c>
      <c r="AU166" s="153" t="s">
        <v>1323</v>
      </c>
      <c r="AV166" s="154" t="s">
        <v>1021</v>
      </c>
      <c r="AW166" s="155" t="s">
        <v>1518</v>
      </c>
      <c r="AX166" s="154" t="s">
        <v>1519</v>
      </c>
    </row>
    <row r="167" spans="40:50" hidden="1">
      <c r="AN167" s="149" t="str">
        <f t="shared" si="8"/>
        <v>30149 Soteapan</v>
      </c>
      <c r="AO167" s="141"/>
      <c r="AP167" s="150" t="str">
        <f t="shared" si="9"/>
        <v>30149</v>
      </c>
      <c r="AQ167" s="160" t="s">
        <v>1076</v>
      </c>
      <c r="AR167" s="161" t="str">
        <f t="shared" si="7"/>
        <v>Soteapan</v>
      </c>
      <c r="AS167" s="93">
        <v>149</v>
      </c>
      <c r="AT167" s="152" t="s">
        <v>1520</v>
      </c>
      <c r="AU167" s="153" t="s">
        <v>1323</v>
      </c>
      <c r="AV167" s="154" t="s">
        <v>1021</v>
      </c>
      <c r="AW167" s="155" t="s">
        <v>1521</v>
      </c>
      <c r="AX167" s="154" t="s">
        <v>1522</v>
      </c>
    </row>
    <row r="168" spans="40:50" hidden="1">
      <c r="AN168" s="149" t="str">
        <f t="shared" si="8"/>
        <v>30150 Tamalín</v>
      </c>
      <c r="AO168" s="141"/>
      <c r="AP168" s="150" t="str">
        <f t="shared" si="9"/>
        <v>30150</v>
      </c>
      <c r="AQ168" s="160" t="s">
        <v>1076</v>
      </c>
      <c r="AR168" s="161" t="str">
        <f t="shared" si="7"/>
        <v>Tamalín</v>
      </c>
      <c r="AS168" s="93">
        <v>150</v>
      </c>
      <c r="AT168" s="152" t="s">
        <v>1523</v>
      </c>
      <c r="AU168" s="153" t="s">
        <v>1323</v>
      </c>
      <c r="AV168" s="154" t="s">
        <v>1021</v>
      </c>
      <c r="AW168" s="155" t="s">
        <v>1524</v>
      </c>
      <c r="AX168" s="154" t="s">
        <v>1525</v>
      </c>
    </row>
    <row r="169" spans="40:50" hidden="1">
      <c r="AN169" s="149" t="str">
        <f t="shared" si="8"/>
        <v>30151 Tamiahua</v>
      </c>
      <c r="AO169" s="141"/>
      <c r="AP169" s="150" t="str">
        <f t="shared" si="9"/>
        <v>30151</v>
      </c>
      <c r="AQ169" s="160" t="s">
        <v>1076</v>
      </c>
      <c r="AR169" s="161" t="str">
        <f t="shared" si="7"/>
        <v>Tamiahua</v>
      </c>
      <c r="AS169" s="93">
        <v>151</v>
      </c>
      <c r="AT169" s="152" t="s">
        <v>1526</v>
      </c>
      <c r="AU169" s="153" t="s">
        <v>1323</v>
      </c>
      <c r="AV169" s="154" t="s">
        <v>1021</v>
      </c>
      <c r="AW169" s="155" t="s">
        <v>1527</v>
      </c>
      <c r="AX169" s="154" t="s">
        <v>1528</v>
      </c>
    </row>
    <row r="170" spans="40:50" hidden="1">
      <c r="AN170" s="149" t="str">
        <f t="shared" si="8"/>
        <v>30152 Tampico Alto</v>
      </c>
      <c r="AO170" s="141"/>
      <c r="AP170" s="150" t="str">
        <f t="shared" si="9"/>
        <v>30152</v>
      </c>
      <c r="AQ170" s="160" t="s">
        <v>1076</v>
      </c>
      <c r="AR170" s="161" t="str">
        <f t="shared" si="7"/>
        <v>Tampico Alto</v>
      </c>
      <c r="AS170" s="93">
        <v>152</v>
      </c>
      <c r="AT170" s="152" t="s">
        <v>1529</v>
      </c>
      <c r="AU170" s="153" t="s">
        <v>1323</v>
      </c>
      <c r="AV170" s="154" t="s">
        <v>1021</v>
      </c>
      <c r="AW170" s="155" t="s">
        <v>1530</v>
      </c>
      <c r="AX170" s="154" t="s">
        <v>1531</v>
      </c>
    </row>
    <row r="171" spans="40:50" hidden="1">
      <c r="AN171" s="149" t="str">
        <f t="shared" si="8"/>
        <v>30153 Tancoco</v>
      </c>
      <c r="AO171" s="141"/>
      <c r="AP171" s="150" t="str">
        <f t="shared" si="9"/>
        <v>30153</v>
      </c>
      <c r="AQ171" s="160" t="s">
        <v>1076</v>
      </c>
      <c r="AR171" s="161" t="str">
        <f t="shared" si="7"/>
        <v>Tancoco</v>
      </c>
      <c r="AS171" s="93">
        <v>153</v>
      </c>
      <c r="AT171" s="152" t="s">
        <v>1532</v>
      </c>
      <c r="AU171" s="153" t="s">
        <v>1323</v>
      </c>
      <c r="AV171" s="154" t="s">
        <v>1021</v>
      </c>
      <c r="AW171" s="155" t="s">
        <v>1533</v>
      </c>
      <c r="AX171" s="154" t="s">
        <v>1534</v>
      </c>
    </row>
    <row r="172" spans="40:50" hidden="1">
      <c r="AN172" s="149" t="str">
        <f t="shared" si="8"/>
        <v>30154 Tantima</v>
      </c>
      <c r="AO172" s="141"/>
      <c r="AP172" s="150" t="str">
        <f t="shared" si="9"/>
        <v>30154</v>
      </c>
      <c r="AQ172" s="160" t="s">
        <v>1076</v>
      </c>
      <c r="AR172" s="161" t="str">
        <f t="shared" si="7"/>
        <v>Tantima</v>
      </c>
      <c r="AS172" s="93">
        <v>154</v>
      </c>
      <c r="AT172" s="152" t="s">
        <v>1535</v>
      </c>
      <c r="AU172" s="153" t="s">
        <v>1323</v>
      </c>
      <c r="AV172" s="154" t="s">
        <v>1021</v>
      </c>
      <c r="AW172" s="155" t="s">
        <v>1536</v>
      </c>
      <c r="AX172" s="154" t="s">
        <v>1537</v>
      </c>
    </row>
    <row r="173" spans="40:50" hidden="1">
      <c r="AN173" s="149" t="str">
        <f t="shared" si="8"/>
        <v>30155 Tantoyuca</v>
      </c>
      <c r="AO173" s="141"/>
      <c r="AP173" s="150" t="str">
        <f t="shared" si="9"/>
        <v>30155</v>
      </c>
      <c r="AQ173" s="160" t="s">
        <v>1076</v>
      </c>
      <c r="AR173" s="161" t="str">
        <f t="shared" si="7"/>
        <v>Tantoyuca</v>
      </c>
      <c r="AS173" s="93">
        <v>155</v>
      </c>
      <c r="AT173" s="152" t="s">
        <v>1538</v>
      </c>
      <c r="AU173" s="153" t="s">
        <v>1323</v>
      </c>
      <c r="AV173" s="154" t="s">
        <v>1021</v>
      </c>
      <c r="AW173" s="155" t="s">
        <v>1539</v>
      </c>
      <c r="AX173" s="154" t="s">
        <v>1540</v>
      </c>
    </row>
    <row r="174" spans="40:50" hidden="1">
      <c r="AN174" s="149" t="str">
        <f t="shared" si="8"/>
        <v>30156 Tatatila</v>
      </c>
      <c r="AO174" s="141"/>
      <c r="AP174" s="150" t="str">
        <f t="shared" si="9"/>
        <v>30156</v>
      </c>
      <c r="AQ174" s="160" t="s">
        <v>1076</v>
      </c>
      <c r="AR174" s="161" t="str">
        <f t="shared" si="7"/>
        <v>Tatatila</v>
      </c>
      <c r="AS174" s="93">
        <v>156</v>
      </c>
      <c r="AT174" s="152" t="s">
        <v>1541</v>
      </c>
      <c r="AU174" s="153" t="s">
        <v>1323</v>
      </c>
      <c r="AV174" s="154" t="s">
        <v>1021</v>
      </c>
      <c r="AW174" s="155" t="s">
        <v>1542</v>
      </c>
      <c r="AX174" s="154" t="s">
        <v>1543</v>
      </c>
    </row>
    <row r="175" spans="40:50" hidden="1">
      <c r="AN175" s="149" t="str">
        <f t="shared" si="8"/>
        <v>30157 Castillo de Teayo</v>
      </c>
      <c r="AO175" s="141"/>
      <c r="AP175" s="150" t="str">
        <f t="shared" si="9"/>
        <v>30157</v>
      </c>
      <c r="AQ175" s="160" t="s">
        <v>1076</v>
      </c>
      <c r="AR175" s="161" t="str">
        <f t="shared" si="7"/>
        <v>Castillo de Teayo</v>
      </c>
      <c r="AS175" s="93">
        <v>157</v>
      </c>
      <c r="AT175" s="152" t="s">
        <v>1544</v>
      </c>
      <c r="AU175" s="153" t="s">
        <v>1323</v>
      </c>
      <c r="AV175" s="154" t="s">
        <v>1021</v>
      </c>
      <c r="AW175" s="155" t="s">
        <v>1545</v>
      </c>
      <c r="AX175" s="154" t="s">
        <v>1546</v>
      </c>
    </row>
    <row r="176" spans="40:50" hidden="1">
      <c r="AN176" s="149" t="str">
        <f t="shared" si="8"/>
        <v>30158 Tecolutla</v>
      </c>
      <c r="AO176" s="141"/>
      <c r="AP176" s="150" t="str">
        <f t="shared" si="9"/>
        <v>30158</v>
      </c>
      <c r="AQ176" s="160" t="s">
        <v>1076</v>
      </c>
      <c r="AR176" s="161" t="str">
        <f t="shared" si="7"/>
        <v>Tecolutla</v>
      </c>
      <c r="AS176" s="93">
        <v>158</v>
      </c>
      <c r="AT176" s="152" t="s">
        <v>1547</v>
      </c>
      <c r="AU176" s="153" t="s">
        <v>1323</v>
      </c>
      <c r="AV176" s="154" t="s">
        <v>1021</v>
      </c>
      <c r="AW176" s="155" t="s">
        <v>1548</v>
      </c>
      <c r="AX176" s="154" t="s">
        <v>1549</v>
      </c>
    </row>
    <row r="177" spans="40:50" hidden="1">
      <c r="AN177" s="149" t="str">
        <f t="shared" si="8"/>
        <v>30159 Tehuipango</v>
      </c>
      <c r="AO177" s="141"/>
      <c r="AP177" s="150" t="str">
        <f t="shared" si="9"/>
        <v>30159</v>
      </c>
      <c r="AQ177" s="160" t="s">
        <v>1076</v>
      </c>
      <c r="AR177" s="161" t="str">
        <f t="shared" si="7"/>
        <v>Tehuipango</v>
      </c>
      <c r="AS177" s="93">
        <v>159</v>
      </c>
      <c r="AT177" s="152" t="s">
        <v>1550</v>
      </c>
      <c r="AU177" s="153" t="s">
        <v>1323</v>
      </c>
      <c r="AV177" s="154" t="s">
        <v>1021</v>
      </c>
      <c r="AW177" s="155" t="s">
        <v>1551</v>
      </c>
      <c r="AX177" s="154" t="s">
        <v>1552</v>
      </c>
    </row>
    <row r="178" spans="40:50" hidden="1">
      <c r="AN178" s="149" t="str">
        <f t="shared" si="8"/>
        <v>30160 Álamo Temapache</v>
      </c>
      <c r="AO178" s="141"/>
      <c r="AP178" s="150" t="str">
        <f t="shared" si="9"/>
        <v>30160</v>
      </c>
      <c r="AQ178" s="160" t="s">
        <v>1076</v>
      </c>
      <c r="AR178" s="161" t="str">
        <f t="shared" si="7"/>
        <v>Álamo Temapache</v>
      </c>
      <c r="AS178" s="93">
        <v>160</v>
      </c>
      <c r="AT178" s="152" t="s">
        <v>1553</v>
      </c>
      <c r="AU178" s="153" t="s">
        <v>1323</v>
      </c>
      <c r="AV178" s="154" t="s">
        <v>1021</v>
      </c>
      <c r="AW178" s="155" t="s">
        <v>1554</v>
      </c>
      <c r="AX178" s="154" t="s">
        <v>1555</v>
      </c>
    </row>
    <row r="179" spans="40:50" hidden="1">
      <c r="AN179" s="149" t="str">
        <f t="shared" si="8"/>
        <v>30161 Tempoal</v>
      </c>
      <c r="AO179" s="141"/>
      <c r="AP179" s="150" t="str">
        <f t="shared" si="9"/>
        <v>30161</v>
      </c>
      <c r="AQ179" s="160" t="s">
        <v>1076</v>
      </c>
      <c r="AR179" s="161" t="str">
        <f t="shared" si="7"/>
        <v>Tempoal</v>
      </c>
      <c r="AS179" s="93">
        <v>161</v>
      </c>
      <c r="AT179" s="152" t="s">
        <v>1556</v>
      </c>
      <c r="AU179" s="153" t="s">
        <v>1323</v>
      </c>
      <c r="AV179" s="154" t="s">
        <v>1021</v>
      </c>
      <c r="AW179" s="155" t="s">
        <v>1557</v>
      </c>
      <c r="AX179" s="154" t="s">
        <v>1558</v>
      </c>
    </row>
    <row r="180" spans="40:50" hidden="1">
      <c r="AN180" s="149" t="str">
        <f t="shared" si="8"/>
        <v>30162 Tenampa</v>
      </c>
      <c r="AO180" s="141"/>
      <c r="AP180" s="150" t="str">
        <f t="shared" si="9"/>
        <v>30162</v>
      </c>
      <c r="AQ180" s="160" t="s">
        <v>1076</v>
      </c>
      <c r="AR180" s="161" t="str">
        <f t="shared" si="7"/>
        <v>Tenampa</v>
      </c>
      <c r="AS180" s="93">
        <v>162</v>
      </c>
      <c r="AT180" s="152" t="s">
        <v>1559</v>
      </c>
      <c r="AU180" s="153" t="s">
        <v>1323</v>
      </c>
      <c r="AV180" s="154" t="s">
        <v>1021</v>
      </c>
      <c r="AW180" s="155" t="s">
        <v>1560</v>
      </c>
      <c r="AX180" s="154" t="s">
        <v>1561</v>
      </c>
    </row>
    <row r="181" spans="40:50" hidden="1">
      <c r="AN181" s="149" t="str">
        <f t="shared" si="8"/>
        <v>30163 Tenochtitlán</v>
      </c>
      <c r="AO181" s="141"/>
      <c r="AP181" s="150" t="str">
        <f t="shared" si="9"/>
        <v>30163</v>
      </c>
      <c r="AQ181" s="160" t="s">
        <v>1076</v>
      </c>
      <c r="AR181" s="161" t="str">
        <f t="shared" si="7"/>
        <v>Tenochtitlán</v>
      </c>
      <c r="AS181" s="93">
        <v>163</v>
      </c>
      <c r="AT181" s="152" t="s">
        <v>1562</v>
      </c>
      <c r="AU181" s="153" t="s">
        <v>1323</v>
      </c>
      <c r="AV181" s="154" t="s">
        <v>1021</v>
      </c>
      <c r="AW181" s="155" t="s">
        <v>1563</v>
      </c>
      <c r="AX181" s="154" t="s">
        <v>1564</v>
      </c>
    </row>
    <row r="182" spans="40:50" hidden="1">
      <c r="AN182" s="149" t="str">
        <f t="shared" si="8"/>
        <v>30164 Teocelo</v>
      </c>
      <c r="AO182" s="141"/>
      <c r="AP182" s="150" t="str">
        <f t="shared" si="9"/>
        <v>30164</v>
      </c>
      <c r="AQ182" s="160" t="s">
        <v>1076</v>
      </c>
      <c r="AR182" s="161" t="str">
        <f t="shared" si="7"/>
        <v>Teocelo</v>
      </c>
      <c r="AS182" s="93">
        <v>164</v>
      </c>
      <c r="AT182" s="152" t="s">
        <v>1565</v>
      </c>
      <c r="AU182" s="153" t="s">
        <v>1323</v>
      </c>
      <c r="AV182" s="154" t="s">
        <v>1021</v>
      </c>
      <c r="AW182" s="155" t="s">
        <v>1566</v>
      </c>
      <c r="AX182" s="154" t="s">
        <v>1567</v>
      </c>
    </row>
    <row r="183" spans="40:50" hidden="1">
      <c r="AN183" s="149" t="str">
        <f t="shared" si="8"/>
        <v>30165 Tepatlaxco</v>
      </c>
      <c r="AO183" s="141"/>
      <c r="AP183" s="150" t="str">
        <f t="shared" si="9"/>
        <v>30165</v>
      </c>
      <c r="AQ183" s="160" t="s">
        <v>1076</v>
      </c>
      <c r="AR183" s="161" t="str">
        <f t="shared" si="7"/>
        <v>Tepatlaxco</v>
      </c>
      <c r="AS183" s="93">
        <v>165</v>
      </c>
      <c r="AT183" s="152" t="s">
        <v>1568</v>
      </c>
      <c r="AU183" s="153" t="s">
        <v>1323</v>
      </c>
      <c r="AV183" s="154" t="s">
        <v>1021</v>
      </c>
      <c r="AW183" s="155" t="s">
        <v>1569</v>
      </c>
      <c r="AX183" s="154" t="s">
        <v>1570</v>
      </c>
    </row>
    <row r="184" spans="40:50" hidden="1">
      <c r="AN184" s="149" t="str">
        <f t="shared" si="8"/>
        <v>30166 Tepetlán</v>
      </c>
      <c r="AO184" s="141"/>
      <c r="AP184" s="150" t="str">
        <f t="shared" si="9"/>
        <v>30166</v>
      </c>
      <c r="AQ184" s="160" t="s">
        <v>1076</v>
      </c>
      <c r="AR184" s="161" t="str">
        <f t="shared" si="7"/>
        <v>Tepetlán</v>
      </c>
      <c r="AS184" s="93">
        <v>166</v>
      </c>
      <c r="AT184" s="152" t="s">
        <v>1571</v>
      </c>
      <c r="AU184" s="153" t="s">
        <v>1323</v>
      </c>
      <c r="AV184" s="154" t="s">
        <v>1021</v>
      </c>
      <c r="AW184" s="155" t="s">
        <v>1572</v>
      </c>
      <c r="AX184" s="154" t="s">
        <v>1573</v>
      </c>
    </row>
    <row r="185" spans="40:50" hidden="1">
      <c r="AN185" s="149" t="str">
        <f t="shared" si="8"/>
        <v>30167 Tepetzintla</v>
      </c>
      <c r="AO185" s="141"/>
      <c r="AP185" s="150" t="str">
        <f t="shared" si="9"/>
        <v>30167</v>
      </c>
      <c r="AQ185" s="160" t="s">
        <v>1076</v>
      </c>
      <c r="AR185" s="161" t="str">
        <f t="shared" si="7"/>
        <v>Tepetzintla</v>
      </c>
      <c r="AS185" s="93">
        <v>167</v>
      </c>
      <c r="AT185" s="152" t="s">
        <v>1574</v>
      </c>
      <c r="AU185" s="153" t="s">
        <v>1323</v>
      </c>
      <c r="AV185" s="154" t="s">
        <v>1021</v>
      </c>
      <c r="AW185" s="155" t="s">
        <v>1575</v>
      </c>
      <c r="AX185" s="154" t="s">
        <v>1576</v>
      </c>
    </row>
    <row r="186" spans="40:50" hidden="1">
      <c r="AN186" s="149" t="str">
        <f t="shared" si="8"/>
        <v>30168 Tequila</v>
      </c>
      <c r="AO186" s="141"/>
      <c r="AP186" s="150" t="str">
        <f t="shared" si="9"/>
        <v>30168</v>
      </c>
      <c r="AQ186" s="160" t="s">
        <v>1076</v>
      </c>
      <c r="AR186" s="161" t="str">
        <f t="shared" si="7"/>
        <v>Tequila</v>
      </c>
      <c r="AS186" s="93">
        <v>168</v>
      </c>
      <c r="AT186" s="152" t="s">
        <v>1577</v>
      </c>
      <c r="AU186" s="153" t="s">
        <v>1323</v>
      </c>
      <c r="AV186" s="154" t="s">
        <v>1021</v>
      </c>
      <c r="AW186" s="155" t="s">
        <v>1578</v>
      </c>
      <c r="AX186" s="154" t="s">
        <v>1579</v>
      </c>
    </row>
    <row r="187" spans="40:50" hidden="1">
      <c r="AN187" s="149" t="str">
        <f t="shared" si="8"/>
        <v>30169 José Azueta</v>
      </c>
      <c r="AO187" s="141"/>
      <c r="AP187" s="150" t="str">
        <f t="shared" si="9"/>
        <v>30169</v>
      </c>
      <c r="AQ187" s="160" t="s">
        <v>1076</v>
      </c>
      <c r="AR187" s="161" t="str">
        <f t="shared" si="7"/>
        <v>José Azueta</v>
      </c>
      <c r="AS187" s="93">
        <v>169</v>
      </c>
      <c r="AT187" s="152" t="s">
        <v>1580</v>
      </c>
      <c r="AU187" s="153" t="s">
        <v>1323</v>
      </c>
      <c r="AV187" s="154" t="s">
        <v>1021</v>
      </c>
      <c r="AW187" s="155" t="s">
        <v>1581</v>
      </c>
      <c r="AX187" s="154" t="s">
        <v>1582</v>
      </c>
    </row>
    <row r="188" spans="40:50" hidden="1">
      <c r="AN188" s="149" t="str">
        <f t="shared" si="8"/>
        <v>30170 Texcatepec</v>
      </c>
      <c r="AO188" s="141"/>
      <c r="AP188" s="150" t="str">
        <f t="shared" si="9"/>
        <v>30170</v>
      </c>
      <c r="AQ188" s="160" t="s">
        <v>1076</v>
      </c>
      <c r="AR188" s="161" t="str">
        <f t="shared" si="7"/>
        <v>Texcatepec</v>
      </c>
      <c r="AS188" s="93">
        <v>170</v>
      </c>
      <c r="AT188" s="152" t="s">
        <v>1583</v>
      </c>
      <c r="AU188" s="153" t="s">
        <v>1323</v>
      </c>
      <c r="AV188" s="154" t="s">
        <v>1021</v>
      </c>
      <c r="AW188" s="155" t="s">
        <v>1584</v>
      </c>
      <c r="AX188" s="154" t="s">
        <v>1585</v>
      </c>
    </row>
    <row r="189" spans="40:50" hidden="1">
      <c r="AN189" s="149" t="str">
        <f t="shared" si="8"/>
        <v>30171 Texhuacán</v>
      </c>
      <c r="AO189" s="141"/>
      <c r="AP189" s="150" t="str">
        <f t="shared" si="9"/>
        <v>30171</v>
      </c>
      <c r="AQ189" s="160" t="s">
        <v>1076</v>
      </c>
      <c r="AR189" s="161" t="str">
        <f t="shared" si="7"/>
        <v>Texhuacán</v>
      </c>
      <c r="AS189" s="93">
        <v>171</v>
      </c>
      <c r="AT189" s="152" t="s">
        <v>1586</v>
      </c>
      <c r="AU189" s="153" t="s">
        <v>1323</v>
      </c>
      <c r="AV189" s="154" t="s">
        <v>1021</v>
      </c>
      <c r="AW189" s="155" t="s">
        <v>1587</v>
      </c>
      <c r="AX189" s="154" t="s">
        <v>1588</v>
      </c>
    </row>
    <row r="190" spans="40:50" hidden="1">
      <c r="AN190" s="149" t="str">
        <f t="shared" si="8"/>
        <v>30172 Texistepec</v>
      </c>
      <c r="AO190" s="141"/>
      <c r="AP190" s="150" t="str">
        <f t="shared" si="9"/>
        <v>30172</v>
      </c>
      <c r="AQ190" s="160" t="s">
        <v>1076</v>
      </c>
      <c r="AR190" s="161" t="str">
        <f t="shared" si="7"/>
        <v>Texistepec</v>
      </c>
      <c r="AS190" s="93">
        <v>172</v>
      </c>
      <c r="AT190" s="152" t="s">
        <v>1589</v>
      </c>
      <c r="AU190" s="153" t="s">
        <v>1323</v>
      </c>
      <c r="AV190" s="154" t="s">
        <v>1021</v>
      </c>
      <c r="AW190" s="155" t="s">
        <v>1590</v>
      </c>
      <c r="AX190" s="154" t="s">
        <v>1591</v>
      </c>
    </row>
    <row r="191" spans="40:50" hidden="1">
      <c r="AN191" s="149" t="str">
        <f t="shared" si="8"/>
        <v>30173 Tezonapa</v>
      </c>
      <c r="AO191" s="141"/>
      <c r="AP191" s="150" t="str">
        <f t="shared" si="9"/>
        <v>30173</v>
      </c>
      <c r="AQ191" s="160" t="s">
        <v>1076</v>
      </c>
      <c r="AR191" s="161" t="str">
        <f t="shared" si="7"/>
        <v>Tezonapa</v>
      </c>
      <c r="AS191" s="93">
        <v>173</v>
      </c>
      <c r="AT191" s="152" t="s">
        <v>1592</v>
      </c>
      <c r="AU191" s="153" t="s">
        <v>1323</v>
      </c>
      <c r="AV191" s="154" t="s">
        <v>1021</v>
      </c>
      <c r="AW191" s="155" t="s">
        <v>1593</v>
      </c>
      <c r="AX191" s="154" t="s">
        <v>1594</v>
      </c>
    </row>
    <row r="192" spans="40:50" hidden="1">
      <c r="AN192" s="149" t="str">
        <f t="shared" si="8"/>
        <v>30174 Tierra Blanca</v>
      </c>
      <c r="AO192" s="141"/>
      <c r="AP192" s="150" t="str">
        <f t="shared" si="9"/>
        <v>30174</v>
      </c>
      <c r="AQ192" s="160" t="s">
        <v>1076</v>
      </c>
      <c r="AR192" s="161" t="str">
        <f t="shared" si="7"/>
        <v>Tierra Blanca</v>
      </c>
      <c r="AS192" s="93">
        <v>174</v>
      </c>
      <c r="AT192" s="152" t="s">
        <v>1595</v>
      </c>
      <c r="AU192" s="153" t="s">
        <v>1323</v>
      </c>
      <c r="AV192" s="154" t="s">
        <v>1021</v>
      </c>
      <c r="AW192" s="155" t="s">
        <v>1596</v>
      </c>
      <c r="AX192" s="154" t="s">
        <v>1597</v>
      </c>
    </row>
    <row r="193" spans="40:50" hidden="1">
      <c r="AN193" s="149" t="str">
        <f t="shared" si="8"/>
        <v>30175 Tihuatlán</v>
      </c>
      <c r="AO193" s="141"/>
      <c r="AP193" s="150" t="str">
        <f t="shared" si="9"/>
        <v>30175</v>
      </c>
      <c r="AQ193" s="160" t="s">
        <v>1076</v>
      </c>
      <c r="AR193" s="161" t="str">
        <f t="shared" si="7"/>
        <v>Tihuatlán</v>
      </c>
      <c r="AS193" s="93">
        <v>175</v>
      </c>
      <c r="AT193" s="152" t="s">
        <v>1598</v>
      </c>
      <c r="AU193" s="153" t="s">
        <v>1323</v>
      </c>
      <c r="AV193" s="154" t="s">
        <v>1021</v>
      </c>
      <c r="AW193" s="155" t="s">
        <v>1599</v>
      </c>
      <c r="AX193" s="154" t="s">
        <v>1600</v>
      </c>
    </row>
    <row r="194" spans="40:50" hidden="1">
      <c r="AN194" s="149" t="str">
        <f t="shared" si="8"/>
        <v>30176 Tlacojalpan</v>
      </c>
      <c r="AO194" s="141"/>
      <c r="AP194" s="150" t="str">
        <f t="shared" si="9"/>
        <v>30176</v>
      </c>
      <c r="AQ194" s="160" t="s">
        <v>1076</v>
      </c>
      <c r="AR194" s="161" t="str">
        <f t="shared" si="7"/>
        <v>Tlacojalpan</v>
      </c>
      <c r="AS194" s="93">
        <v>176</v>
      </c>
      <c r="AT194" s="152" t="s">
        <v>1601</v>
      </c>
      <c r="AU194" s="153" t="s">
        <v>1323</v>
      </c>
      <c r="AV194" s="154" t="s">
        <v>1021</v>
      </c>
      <c r="AW194" s="155" t="s">
        <v>1602</v>
      </c>
      <c r="AX194" s="154" t="s">
        <v>1603</v>
      </c>
    </row>
    <row r="195" spans="40:50" hidden="1">
      <c r="AN195" s="149" t="str">
        <f t="shared" si="8"/>
        <v>30177 Tlacolulan</v>
      </c>
      <c r="AO195" s="141"/>
      <c r="AP195" s="150" t="str">
        <f t="shared" si="9"/>
        <v>30177</v>
      </c>
      <c r="AQ195" s="160" t="s">
        <v>1076</v>
      </c>
      <c r="AR195" s="161" t="str">
        <f t="shared" si="7"/>
        <v>Tlacolulan</v>
      </c>
      <c r="AS195" s="93">
        <v>177</v>
      </c>
      <c r="AT195" s="152" t="s">
        <v>1604</v>
      </c>
      <c r="AU195" s="153" t="s">
        <v>1323</v>
      </c>
      <c r="AV195" s="154" t="s">
        <v>1021</v>
      </c>
      <c r="AW195" s="155" t="s">
        <v>1605</v>
      </c>
      <c r="AX195" s="154" t="s">
        <v>1606</v>
      </c>
    </row>
    <row r="196" spans="40:50" hidden="1">
      <c r="AN196" s="149" t="str">
        <f t="shared" si="8"/>
        <v>30178 Tlacotalpan</v>
      </c>
      <c r="AO196" s="141"/>
      <c r="AP196" s="150" t="str">
        <f t="shared" si="9"/>
        <v>30178</v>
      </c>
      <c r="AQ196" s="160" t="s">
        <v>1076</v>
      </c>
      <c r="AR196" s="161" t="str">
        <f t="shared" si="7"/>
        <v>Tlacotalpan</v>
      </c>
      <c r="AS196" s="93">
        <v>178</v>
      </c>
      <c r="AT196" s="152" t="s">
        <v>1607</v>
      </c>
      <c r="AU196" s="153" t="s">
        <v>1323</v>
      </c>
      <c r="AV196" s="154" t="s">
        <v>1021</v>
      </c>
      <c r="AW196" s="155" t="s">
        <v>1608</v>
      </c>
      <c r="AX196" s="154" t="s">
        <v>1609</v>
      </c>
    </row>
    <row r="197" spans="40:50" hidden="1">
      <c r="AN197" s="149" t="str">
        <f t="shared" si="8"/>
        <v>30179 Tlacotepec de Mejía</v>
      </c>
      <c r="AO197" s="141"/>
      <c r="AP197" s="150" t="str">
        <f t="shared" si="9"/>
        <v>30179</v>
      </c>
      <c r="AQ197" s="160" t="s">
        <v>1076</v>
      </c>
      <c r="AR197" s="161" t="str">
        <f t="shared" si="7"/>
        <v>Tlacotepec de Mejía</v>
      </c>
      <c r="AS197" s="93">
        <v>179</v>
      </c>
      <c r="AT197" s="152" t="s">
        <v>1610</v>
      </c>
      <c r="AU197" s="153" t="s">
        <v>1323</v>
      </c>
      <c r="AV197" s="154" t="s">
        <v>1021</v>
      </c>
      <c r="AW197" s="155" t="s">
        <v>1611</v>
      </c>
      <c r="AX197" s="154" t="s">
        <v>1612</v>
      </c>
    </row>
    <row r="198" spans="40:50" hidden="1">
      <c r="AN198" s="149" t="str">
        <f t="shared" si="8"/>
        <v>30180 Tlachichilco</v>
      </c>
      <c r="AO198" s="141"/>
      <c r="AP198" s="150" t="str">
        <f t="shared" si="9"/>
        <v>30180</v>
      </c>
      <c r="AQ198" s="160" t="s">
        <v>1076</v>
      </c>
      <c r="AR198" s="161" t="str">
        <f t="shared" si="7"/>
        <v>Tlachichilco</v>
      </c>
      <c r="AS198" s="93">
        <v>180</v>
      </c>
      <c r="AT198" s="152" t="s">
        <v>1613</v>
      </c>
      <c r="AU198" s="153" t="s">
        <v>1323</v>
      </c>
      <c r="AV198" s="154" t="s">
        <v>1021</v>
      </c>
      <c r="AW198" s="155" t="s">
        <v>1614</v>
      </c>
      <c r="AX198" s="154" t="s">
        <v>1615</v>
      </c>
    </row>
    <row r="199" spans="40:50" hidden="1">
      <c r="AN199" s="149" t="str">
        <f t="shared" si="8"/>
        <v>30181 Tlalixcoyan</v>
      </c>
      <c r="AO199" s="141"/>
      <c r="AP199" s="150" t="str">
        <f t="shared" si="9"/>
        <v>30181</v>
      </c>
      <c r="AQ199" s="160" t="s">
        <v>1076</v>
      </c>
      <c r="AR199" s="161" t="str">
        <f t="shared" si="7"/>
        <v>Tlalixcoyan</v>
      </c>
      <c r="AS199" s="93">
        <v>181</v>
      </c>
      <c r="AT199" s="152" t="s">
        <v>1616</v>
      </c>
      <c r="AU199" s="153" t="s">
        <v>1323</v>
      </c>
      <c r="AV199" s="154" t="s">
        <v>1021</v>
      </c>
      <c r="AW199" s="155" t="s">
        <v>1617</v>
      </c>
      <c r="AX199" s="154" t="s">
        <v>1618</v>
      </c>
    </row>
    <row r="200" spans="40:50" hidden="1">
      <c r="AN200" s="149" t="str">
        <f t="shared" si="8"/>
        <v>30182 Tlalnelhuayocan</v>
      </c>
      <c r="AO200" s="141"/>
      <c r="AP200" s="150" t="str">
        <f t="shared" si="9"/>
        <v>30182</v>
      </c>
      <c r="AQ200" s="160" t="s">
        <v>1076</v>
      </c>
      <c r="AR200" s="161" t="str">
        <f t="shared" si="7"/>
        <v>Tlalnelhuayocan</v>
      </c>
      <c r="AS200" s="93">
        <v>182</v>
      </c>
      <c r="AT200" s="152" t="s">
        <v>1619</v>
      </c>
      <c r="AU200" s="153" t="s">
        <v>1323</v>
      </c>
      <c r="AV200" s="154" t="s">
        <v>1021</v>
      </c>
      <c r="AW200" s="155" t="s">
        <v>1620</v>
      </c>
      <c r="AX200" s="154" t="s">
        <v>1621</v>
      </c>
    </row>
    <row r="201" spans="40:50" hidden="1">
      <c r="AN201" s="149" t="str">
        <f t="shared" si="8"/>
        <v>30183 Tlapacoyan</v>
      </c>
      <c r="AO201" s="141"/>
      <c r="AP201" s="150" t="str">
        <f t="shared" si="9"/>
        <v>30183</v>
      </c>
      <c r="AQ201" s="160" t="s">
        <v>1076</v>
      </c>
      <c r="AR201" s="161" t="str">
        <f t="shared" si="7"/>
        <v>Tlapacoyan</v>
      </c>
      <c r="AS201" s="93">
        <v>183</v>
      </c>
      <c r="AT201" s="152" t="s">
        <v>1622</v>
      </c>
      <c r="AU201" s="153" t="s">
        <v>1323</v>
      </c>
      <c r="AV201" s="154" t="s">
        <v>1021</v>
      </c>
      <c r="AW201" s="155" t="s">
        <v>1623</v>
      </c>
      <c r="AX201" s="154" t="s">
        <v>1624</v>
      </c>
    </row>
    <row r="202" spans="40:50" hidden="1">
      <c r="AN202" s="149" t="str">
        <f t="shared" si="8"/>
        <v>30184 Tlaquilpa</v>
      </c>
      <c r="AO202" s="141"/>
      <c r="AP202" s="150" t="str">
        <f t="shared" si="9"/>
        <v>30184</v>
      </c>
      <c r="AQ202" s="160" t="s">
        <v>1076</v>
      </c>
      <c r="AR202" s="161" t="str">
        <f t="shared" si="7"/>
        <v>Tlaquilpa</v>
      </c>
      <c r="AS202" s="93">
        <v>184</v>
      </c>
      <c r="AT202" s="152" t="s">
        <v>1625</v>
      </c>
      <c r="AU202" s="153" t="s">
        <v>1323</v>
      </c>
      <c r="AV202" s="154" t="s">
        <v>1021</v>
      </c>
      <c r="AW202" s="155" t="s">
        <v>1626</v>
      </c>
      <c r="AX202" s="154" t="s">
        <v>1627</v>
      </c>
    </row>
    <row r="203" spans="40:50" hidden="1">
      <c r="AN203" s="149" t="str">
        <f t="shared" si="8"/>
        <v>30185 Tlilapan</v>
      </c>
      <c r="AO203" s="141"/>
      <c r="AP203" s="150" t="str">
        <f t="shared" si="9"/>
        <v>30185</v>
      </c>
      <c r="AQ203" s="160" t="s">
        <v>1076</v>
      </c>
      <c r="AR203" s="161" t="str">
        <f t="shared" si="7"/>
        <v>Tlilapan</v>
      </c>
      <c r="AS203" s="93">
        <v>185</v>
      </c>
      <c r="AT203" s="152" t="s">
        <v>1628</v>
      </c>
      <c r="AU203" s="153" t="s">
        <v>1323</v>
      </c>
      <c r="AV203" s="154" t="s">
        <v>1021</v>
      </c>
      <c r="AW203" s="155" t="s">
        <v>1629</v>
      </c>
      <c r="AX203" s="154" t="s">
        <v>1630</v>
      </c>
    </row>
    <row r="204" spans="40:50" hidden="1">
      <c r="AN204" s="149" t="str">
        <f t="shared" si="8"/>
        <v>30186 Tomatlán</v>
      </c>
      <c r="AO204" s="141"/>
      <c r="AP204" s="150" t="str">
        <f t="shared" si="9"/>
        <v>30186</v>
      </c>
      <c r="AQ204" s="160" t="s">
        <v>1076</v>
      </c>
      <c r="AR204" s="161" t="str">
        <f t="shared" si="7"/>
        <v>Tomatlán</v>
      </c>
      <c r="AS204" s="93">
        <v>186</v>
      </c>
      <c r="AT204" s="152" t="s">
        <v>1631</v>
      </c>
      <c r="AU204" s="153" t="s">
        <v>1323</v>
      </c>
      <c r="AV204" s="154" t="s">
        <v>1021</v>
      </c>
      <c r="AW204" s="155" t="s">
        <v>1632</v>
      </c>
      <c r="AX204" s="154" t="s">
        <v>1633</v>
      </c>
    </row>
    <row r="205" spans="40:50" hidden="1">
      <c r="AN205" s="149" t="str">
        <f t="shared" si="8"/>
        <v>30187 Tonayán</v>
      </c>
      <c r="AO205" s="141"/>
      <c r="AP205" s="150" t="str">
        <f t="shared" si="9"/>
        <v>30187</v>
      </c>
      <c r="AQ205" s="160" t="s">
        <v>1076</v>
      </c>
      <c r="AR205" s="161" t="str">
        <f t="shared" si="7"/>
        <v>Tonayán</v>
      </c>
      <c r="AS205" s="93">
        <v>187</v>
      </c>
      <c r="AT205" s="152" t="s">
        <v>1634</v>
      </c>
      <c r="AU205" s="153" t="s">
        <v>1323</v>
      </c>
      <c r="AV205" s="154" t="s">
        <v>1021</v>
      </c>
      <c r="AW205" s="155" t="s">
        <v>1635</v>
      </c>
      <c r="AX205" s="154" t="s">
        <v>1636</v>
      </c>
    </row>
    <row r="206" spans="40:50" hidden="1">
      <c r="AN206" s="149" t="str">
        <f t="shared" si="8"/>
        <v>30188 Totutla</v>
      </c>
      <c r="AO206" s="141"/>
      <c r="AP206" s="150" t="str">
        <f t="shared" si="9"/>
        <v>30188</v>
      </c>
      <c r="AQ206" s="160" t="s">
        <v>1076</v>
      </c>
      <c r="AR206" s="161" t="str">
        <f t="shared" si="7"/>
        <v>Totutla</v>
      </c>
      <c r="AS206" s="93">
        <v>188</v>
      </c>
      <c r="AT206" s="152" t="s">
        <v>1637</v>
      </c>
      <c r="AU206" s="153" t="s">
        <v>1323</v>
      </c>
      <c r="AV206" s="154" t="s">
        <v>1021</v>
      </c>
      <c r="AW206" s="155" t="s">
        <v>1638</v>
      </c>
      <c r="AX206" s="154" t="s">
        <v>1639</v>
      </c>
    </row>
    <row r="207" spans="40:50" hidden="1">
      <c r="AN207" s="149" t="str">
        <f t="shared" si="8"/>
        <v>30189 Tuxpan</v>
      </c>
      <c r="AO207" s="141"/>
      <c r="AP207" s="150" t="str">
        <f t="shared" si="9"/>
        <v>30189</v>
      </c>
      <c r="AQ207" s="160" t="s">
        <v>1076</v>
      </c>
      <c r="AR207" s="161" t="str">
        <f t="shared" si="7"/>
        <v>Tuxpan</v>
      </c>
      <c r="AS207" s="93">
        <v>189</v>
      </c>
      <c r="AT207" s="152" t="s">
        <v>1640</v>
      </c>
      <c r="AU207" s="153" t="s">
        <v>1323</v>
      </c>
      <c r="AV207" s="154" t="s">
        <v>1021</v>
      </c>
      <c r="AW207" s="155" t="s">
        <v>1641</v>
      </c>
      <c r="AX207" s="154" t="s">
        <v>1642</v>
      </c>
    </row>
    <row r="208" spans="40:50" hidden="1">
      <c r="AN208" s="149" t="str">
        <f t="shared" si="8"/>
        <v>30190 Tuxtilla</v>
      </c>
      <c r="AO208" s="141"/>
      <c r="AP208" s="150" t="str">
        <f t="shared" si="9"/>
        <v>30190</v>
      </c>
      <c r="AQ208" s="160" t="s">
        <v>1076</v>
      </c>
      <c r="AR208" s="161" t="str">
        <f t="shared" si="7"/>
        <v>Tuxtilla</v>
      </c>
      <c r="AS208" s="93">
        <v>190</v>
      </c>
      <c r="AT208" s="152" t="s">
        <v>1643</v>
      </c>
      <c r="AU208" s="153" t="s">
        <v>1323</v>
      </c>
      <c r="AV208" s="154" t="s">
        <v>1021</v>
      </c>
      <c r="AW208" s="155" t="s">
        <v>1644</v>
      </c>
      <c r="AX208" s="154" t="s">
        <v>1645</v>
      </c>
    </row>
    <row r="209" spans="40:50" hidden="1">
      <c r="AN209" s="149" t="str">
        <f t="shared" si="8"/>
        <v>30191 Ursulo Galván</v>
      </c>
      <c r="AO209" s="141"/>
      <c r="AP209" s="150" t="str">
        <f t="shared" si="9"/>
        <v>30191</v>
      </c>
      <c r="AQ209" s="160" t="s">
        <v>1076</v>
      </c>
      <c r="AR209" s="161" t="str">
        <f t="shared" si="7"/>
        <v>Ursulo Galván</v>
      </c>
      <c r="AS209" s="93">
        <v>191</v>
      </c>
      <c r="AT209" s="152" t="s">
        <v>1646</v>
      </c>
      <c r="AU209" s="153" t="s">
        <v>1323</v>
      </c>
      <c r="AV209" s="154" t="s">
        <v>1021</v>
      </c>
      <c r="AW209" s="155" t="s">
        <v>1647</v>
      </c>
      <c r="AX209" s="154" t="s">
        <v>1648</v>
      </c>
    </row>
    <row r="210" spans="40:50" hidden="1">
      <c r="AN210" s="149" t="str">
        <f t="shared" si="8"/>
        <v>30192 Vega de Alatorre</v>
      </c>
      <c r="AO210" s="141"/>
      <c r="AP210" s="150" t="str">
        <f t="shared" si="9"/>
        <v>30192</v>
      </c>
      <c r="AQ210" s="160" t="s">
        <v>1076</v>
      </c>
      <c r="AR210" s="161" t="str">
        <f t="shared" si="7"/>
        <v>Vega de Alatorre</v>
      </c>
      <c r="AS210" s="93">
        <v>192</v>
      </c>
      <c r="AT210" s="152" t="s">
        <v>1649</v>
      </c>
      <c r="AU210" s="153" t="s">
        <v>1323</v>
      </c>
      <c r="AV210" s="154" t="s">
        <v>1021</v>
      </c>
      <c r="AW210" s="155" t="s">
        <v>1650</v>
      </c>
      <c r="AX210" s="154" t="s">
        <v>1651</v>
      </c>
    </row>
    <row r="211" spans="40:50" hidden="1">
      <c r="AN211" s="149" t="str">
        <f t="shared" si="8"/>
        <v>30193 Veracruz</v>
      </c>
      <c r="AO211" s="141"/>
      <c r="AP211" s="150" t="str">
        <f t="shared" si="9"/>
        <v>30193</v>
      </c>
      <c r="AQ211" s="160" t="s">
        <v>1076</v>
      </c>
      <c r="AR211" s="161" t="str">
        <f t="shared" ref="AR211:AR274" si="10">IFERROR(VLOOKUP(AP211, $AW$19:$AX$2487, 2, 0), "")</f>
        <v>Veracruz</v>
      </c>
      <c r="AS211" s="93">
        <v>193</v>
      </c>
      <c r="AT211" s="152" t="s">
        <v>1652</v>
      </c>
      <c r="AU211" s="153" t="s">
        <v>1323</v>
      </c>
      <c r="AV211" s="154" t="s">
        <v>1021</v>
      </c>
      <c r="AW211" s="155" t="s">
        <v>1653</v>
      </c>
      <c r="AX211" s="154" t="s">
        <v>1654</v>
      </c>
    </row>
    <row r="212" spans="40:50" hidden="1">
      <c r="AN212" s="149" t="str">
        <f t="shared" ref="AN212:AN275" si="11">CONCATENATE(AP212,AQ212,AR212)</f>
        <v>30194 Villa Aldama</v>
      </c>
      <c r="AO212" s="141"/>
      <c r="AP212" s="150" t="str">
        <f t="shared" ref="AP212:AP275" si="12">IFERROR(VLOOKUP(MID($N$10,2,2)&amp;"-"&amp;AS212, $AT$19:$AX$2487, 4, 0), "-")</f>
        <v>30194</v>
      </c>
      <c r="AQ212" s="160" t="s">
        <v>1076</v>
      </c>
      <c r="AR212" s="161" t="str">
        <f t="shared" si="10"/>
        <v>Villa Aldama</v>
      </c>
      <c r="AS212" s="93">
        <v>194</v>
      </c>
      <c r="AT212" s="152" t="s">
        <v>1655</v>
      </c>
      <c r="AU212" s="153" t="s">
        <v>1323</v>
      </c>
      <c r="AV212" s="154" t="s">
        <v>1021</v>
      </c>
      <c r="AW212" s="155" t="s">
        <v>1656</v>
      </c>
      <c r="AX212" s="154" t="s">
        <v>1657</v>
      </c>
    </row>
    <row r="213" spans="40:50" hidden="1">
      <c r="AN213" s="149" t="str">
        <f t="shared" si="11"/>
        <v>30195 Xoxocotla</v>
      </c>
      <c r="AO213" s="141"/>
      <c r="AP213" s="150" t="str">
        <f t="shared" si="12"/>
        <v>30195</v>
      </c>
      <c r="AQ213" s="160" t="s">
        <v>1076</v>
      </c>
      <c r="AR213" s="161" t="str">
        <f t="shared" si="10"/>
        <v>Xoxocotla</v>
      </c>
      <c r="AS213" s="93">
        <v>195</v>
      </c>
      <c r="AT213" s="152" t="s">
        <v>1658</v>
      </c>
      <c r="AU213" s="153" t="s">
        <v>1323</v>
      </c>
      <c r="AV213" s="154" t="s">
        <v>1021</v>
      </c>
      <c r="AW213" s="155" t="s">
        <v>1659</v>
      </c>
      <c r="AX213" s="154" t="s">
        <v>1660</v>
      </c>
    </row>
    <row r="214" spans="40:50" hidden="1">
      <c r="AN214" s="149" t="str">
        <f t="shared" si="11"/>
        <v>30196 Yanga</v>
      </c>
      <c r="AO214" s="141"/>
      <c r="AP214" s="150" t="str">
        <f t="shared" si="12"/>
        <v>30196</v>
      </c>
      <c r="AQ214" s="160" t="s">
        <v>1076</v>
      </c>
      <c r="AR214" s="161" t="str">
        <f t="shared" si="10"/>
        <v>Yanga</v>
      </c>
      <c r="AS214" s="93">
        <v>196</v>
      </c>
      <c r="AT214" s="152" t="s">
        <v>1661</v>
      </c>
      <c r="AU214" s="153" t="s">
        <v>1323</v>
      </c>
      <c r="AV214" s="154" t="s">
        <v>1021</v>
      </c>
      <c r="AW214" s="155" t="s">
        <v>1662</v>
      </c>
      <c r="AX214" s="154" t="s">
        <v>1663</v>
      </c>
    </row>
    <row r="215" spans="40:50" hidden="1">
      <c r="AN215" s="149" t="str">
        <f t="shared" si="11"/>
        <v>30197 Yecuatla</v>
      </c>
      <c r="AO215" s="141"/>
      <c r="AP215" s="150" t="str">
        <f t="shared" si="12"/>
        <v>30197</v>
      </c>
      <c r="AQ215" s="160" t="s">
        <v>1076</v>
      </c>
      <c r="AR215" s="161" t="str">
        <f t="shared" si="10"/>
        <v>Yecuatla</v>
      </c>
      <c r="AS215" s="93">
        <v>197</v>
      </c>
      <c r="AT215" s="152" t="s">
        <v>1664</v>
      </c>
      <c r="AU215" s="153" t="s">
        <v>1323</v>
      </c>
      <c r="AV215" s="154" t="s">
        <v>1021</v>
      </c>
      <c r="AW215" s="155" t="s">
        <v>1665</v>
      </c>
      <c r="AX215" s="154" t="s">
        <v>1666</v>
      </c>
    </row>
    <row r="216" spans="40:50" hidden="1">
      <c r="AN216" s="149" t="str">
        <f t="shared" si="11"/>
        <v>30198 Zacualpan</v>
      </c>
      <c r="AO216" s="141"/>
      <c r="AP216" s="150" t="str">
        <f t="shared" si="12"/>
        <v>30198</v>
      </c>
      <c r="AQ216" s="160" t="s">
        <v>1076</v>
      </c>
      <c r="AR216" s="161" t="str">
        <f t="shared" si="10"/>
        <v>Zacualpan</v>
      </c>
      <c r="AS216" s="93">
        <v>198</v>
      </c>
      <c r="AT216" s="152" t="s">
        <v>1667</v>
      </c>
      <c r="AU216" s="153" t="s">
        <v>1323</v>
      </c>
      <c r="AV216" s="154" t="s">
        <v>1021</v>
      </c>
      <c r="AW216" s="155" t="s">
        <v>1668</v>
      </c>
      <c r="AX216" s="154" t="s">
        <v>1669</v>
      </c>
    </row>
    <row r="217" spans="40:50" hidden="1">
      <c r="AN217" s="149" t="str">
        <f t="shared" si="11"/>
        <v>30199 Zaragoza</v>
      </c>
      <c r="AO217" s="141"/>
      <c r="AP217" s="150" t="str">
        <f t="shared" si="12"/>
        <v>30199</v>
      </c>
      <c r="AQ217" s="160" t="s">
        <v>1076</v>
      </c>
      <c r="AR217" s="161" t="str">
        <f t="shared" si="10"/>
        <v>Zaragoza</v>
      </c>
      <c r="AS217" s="93">
        <v>199</v>
      </c>
      <c r="AT217" s="152" t="s">
        <v>1670</v>
      </c>
      <c r="AU217" s="153" t="s">
        <v>1323</v>
      </c>
      <c r="AV217" s="154" t="s">
        <v>1021</v>
      </c>
      <c r="AW217" s="155" t="s">
        <v>1671</v>
      </c>
      <c r="AX217" s="154" t="s">
        <v>1672</v>
      </c>
    </row>
    <row r="218" spans="40:50" hidden="1">
      <c r="AN218" s="149" t="str">
        <f t="shared" si="11"/>
        <v>30200 Zentla</v>
      </c>
      <c r="AO218" s="141"/>
      <c r="AP218" s="150" t="str">
        <f t="shared" si="12"/>
        <v>30200</v>
      </c>
      <c r="AQ218" s="160" t="s">
        <v>1076</v>
      </c>
      <c r="AR218" s="161" t="str">
        <f t="shared" si="10"/>
        <v>Zentla</v>
      </c>
      <c r="AS218" s="93">
        <v>200</v>
      </c>
      <c r="AT218" s="152" t="s">
        <v>1673</v>
      </c>
      <c r="AU218" s="153" t="s">
        <v>1323</v>
      </c>
      <c r="AV218" s="154" t="s">
        <v>1021</v>
      </c>
      <c r="AW218" s="155" t="s">
        <v>1674</v>
      </c>
      <c r="AX218" s="154" t="s">
        <v>1675</v>
      </c>
    </row>
    <row r="219" spans="40:50" hidden="1">
      <c r="AN219" s="149" t="str">
        <f t="shared" si="11"/>
        <v>30201 Zongolica</v>
      </c>
      <c r="AO219" s="141"/>
      <c r="AP219" s="150" t="str">
        <f t="shared" si="12"/>
        <v>30201</v>
      </c>
      <c r="AQ219" s="160" t="s">
        <v>1076</v>
      </c>
      <c r="AR219" s="161" t="str">
        <f t="shared" si="10"/>
        <v>Zongolica</v>
      </c>
      <c r="AS219" s="93">
        <v>201</v>
      </c>
      <c r="AT219" s="152" t="s">
        <v>1676</v>
      </c>
      <c r="AU219" s="169" t="s">
        <v>1323</v>
      </c>
      <c r="AV219" s="170" t="s">
        <v>1021</v>
      </c>
      <c r="AW219" s="171" t="s">
        <v>1677</v>
      </c>
      <c r="AX219" s="170" t="s">
        <v>1678</v>
      </c>
    </row>
    <row r="220" spans="40:50" hidden="1">
      <c r="AN220" s="149" t="str">
        <f t="shared" si="11"/>
        <v>30202 Zontecomatlán de López y Fuentes</v>
      </c>
      <c r="AO220" s="141"/>
      <c r="AP220" s="150" t="str">
        <f t="shared" si="12"/>
        <v>30202</v>
      </c>
      <c r="AQ220" s="160" t="s">
        <v>1076</v>
      </c>
      <c r="AR220" s="161" t="str">
        <f t="shared" si="10"/>
        <v>Zontecomatlán de López y Fuentes</v>
      </c>
      <c r="AS220" s="93">
        <v>202</v>
      </c>
      <c r="AT220" s="152" t="s">
        <v>1679</v>
      </c>
      <c r="AU220" s="169" t="s">
        <v>1323</v>
      </c>
      <c r="AV220" s="170" t="s">
        <v>1021</v>
      </c>
      <c r="AW220" s="171" t="s">
        <v>1680</v>
      </c>
      <c r="AX220" s="170" t="s">
        <v>1681</v>
      </c>
    </row>
    <row r="221" spans="40:50" hidden="1">
      <c r="AN221" s="149" t="str">
        <f t="shared" si="11"/>
        <v>30203 Zozocolco de Hidalgo</v>
      </c>
      <c r="AO221" s="141"/>
      <c r="AP221" s="150" t="str">
        <f t="shared" si="12"/>
        <v>30203</v>
      </c>
      <c r="AQ221" s="160" t="s">
        <v>1076</v>
      </c>
      <c r="AR221" s="161" t="str">
        <f t="shared" si="10"/>
        <v>Zozocolco de Hidalgo</v>
      </c>
      <c r="AS221" s="93">
        <v>203</v>
      </c>
      <c r="AT221" s="152" t="s">
        <v>1682</v>
      </c>
      <c r="AU221" s="169" t="s">
        <v>1323</v>
      </c>
      <c r="AV221" s="170" t="s">
        <v>1021</v>
      </c>
      <c r="AW221" s="171" t="s">
        <v>1683</v>
      </c>
      <c r="AX221" s="170" t="s">
        <v>1684</v>
      </c>
    </row>
    <row r="222" spans="40:50" hidden="1">
      <c r="AN222" s="149" t="str">
        <f t="shared" si="11"/>
        <v>30204 Agua Dulce</v>
      </c>
      <c r="AO222" s="141"/>
      <c r="AP222" s="150" t="str">
        <f t="shared" si="12"/>
        <v>30204</v>
      </c>
      <c r="AQ222" s="160" t="s">
        <v>1076</v>
      </c>
      <c r="AR222" s="161" t="str">
        <f t="shared" si="10"/>
        <v>Agua Dulce</v>
      </c>
      <c r="AS222" s="93">
        <v>204</v>
      </c>
      <c r="AT222" s="152" t="s">
        <v>1685</v>
      </c>
      <c r="AU222" s="169" t="s">
        <v>1323</v>
      </c>
      <c r="AV222" s="170" t="s">
        <v>1021</v>
      </c>
      <c r="AW222" s="171" t="s">
        <v>1686</v>
      </c>
      <c r="AX222" s="170" t="s">
        <v>1687</v>
      </c>
    </row>
    <row r="223" spans="40:50" hidden="1">
      <c r="AN223" s="149" t="str">
        <f t="shared" si="11"/>
        <v>30205 El Higo</v>
      </c>
      <c r="AO223" s="141"/>
      <c r="AP223" s="150" t="str">
        <f t="shared" si="12"/>
        <v>30205</v>
      </c>
      <c r="AQ223" s="160" t="s">
        <v>1076</v>
      </c>
      <c r="AR223" s="161" t="str">
        <f t="shared" si="10"/>
        <v>El Higo</v>
      </c>
      <c r="AS223" s="93">
        <v>205</v>
      </c>
      <c r="AT223" s="152" t="s">
        <v>1688</v>
      </c>
      <c r="AU223" s="169" t="s">
        <v>1323</v>
      </c>
      <c r="AV223" s="170" t="s">
        <v>1021</v>
      </c>
      <c r="AW223" s="171" t="s">
        <v>1689</v>
      </c>
      <c r="AX223" s="170" t="s">
        <v>1690</v>
      </c>
    </row>
    <row r="224" spans="40:50" hidden="1">
      <c r="AN224" s="149" t="str">
        <f t="shared" si="11"/>
        <v>30206 Nanchital de Lázaro Cárdenas del Río</v>
      </c>
      <c r="AO224" s="141"/>
      <c r="AP224" s="150" t="str">
        <f t="shared" si="12"/>
        <v>30206</v>
      </c>
      <c r="AQ224" s="160" t="s">
        <v>1076</v>
      </c>
      <c r="AR224" s="161" t="str">
        <f t="shared" si="10"/>
        <v>Nanchital de Lázaro Cárdenas del Río</v>
      </c>
      <c r="AS224" s="93">
        <v>206</v>
      </c>
      <c r="AT224" s="152" t="s">
        <v>1691</v>
      </c>
      <c r="AU224" s="172" t="s">
        <v>1323</v>
      </c>
      <c r="AV224" s="173" t="s">
        <v>1021</v>
      </c>
      <c r="AW224" s="172" t="s">
        <v>1692</v>
      </c>
      <c r="AX224" s="173" t="s">
        <v>1693</v>
      </c>
    </row>
    <row r="225" spans="40:50" hidden="1">
      <c r="AN225" s="149" t="str">
        <f t="shared" si="11"/>
        <v>30207 Tres Valles</v>
      </c>
      <c r="AO225" s="141"/>
      <c r="AP225" s="150" t="str">
        <f t="shared" si="12"/>
        <v>30207</v>
      </c>
      <c r="AQ225" s="160" t="s">
        <v>1076</v>
      </c>
      <c r="AR225" s="161" t="str">
        <f t="shared" si="10"/>
        <v>Tres Valles</v>
      </c>
      <c r="AS225" s="93">
        <v>207</v>
      </c>
      <c r="AT225" s="152" t="s">
        <v>1694</v>
      </c>
      <c r="AU225" s="153" t="s">
        <v>1695</v>
      </c>
      <c r="AV225" s="154" t="s">
        <v>1023</v>
      </c>
      <c r="AW225" s="155" t="s">
        <v>1696</v>
      </c>
      <c r="AX225" s="154" t="s">
        <v>1697</v>
      </c>
    </row>
    <row r="226" spans="40:50" hidden="1">
      <c r="AN226" s="149" t="str">
        <f t="shared" si="11"/>
        <v>30208 Carlos A. Carrillo</v>
      </c>
      <c r="AO226" s="141"/>
      <c r="AP226" s="150" t="str">
        <f t="shared" si="12"/>
        <v>30208</v>
      </c>
      <c r="AQ226" s="160" t="s">
        <v>1076</v>
      </c>
      <c r="AR226" s="161" t="str">
        <f t="shared" si="10"/>
        <v>Carlos A. Carrillo</v>
      </c>
      <c r="AS226" s="93">
        <v>208</v>
      </c>
      <c r="AT226" s="152" t="s">
        <v>1698</v>
      </c>
      <c r="AU226" s="153" t="s">
        <v>1695</v>
      </c>
      <c r="AV226" s="154" t="s">
        <v>1023</v>
      </c>
      <c r="AW226" s="155" t="s">
        <v>1699</v>
      </c>
      <c r="AX226" s="154" t="s">
        <v>1657</v>
      </c>
    </row>
    <row r="227" spans="40:50" hidden="1">
      <c r="AN227" s="149" t="str">
        <f t="shared" si="11"/>
        <v>30209 Tatahuicapan de Juárez</v>
      </c>
      <c r="AO227" s="141"/>
      <c r="AP227" s="150" t="str">
        <f t="shared" si="12"/>
        <v>30209</v>
      </c>
      <c r="AQ227" s="160" t="s">
        <v>1076</v>
      </c>
      <c r="AR227" s="161" t="str">
        <f t="shared" si="10"/>
        <v>Tatahuicapan de Juárez</v>
      </c>
      <c r="AS227" s="93">
        <v>209</v>
      </c>
      <c r="AT227" s="152" t="s">
        <v>1700</v>
      </c>
      <c r="AU227" s="153" t="s">
        <v>1695</v>
      </c>
      <c r="AV227" s="154" t="s">
        <v>1023</v>
      </c>
      <c r="AW227" s="155" t="s">
        <v>1701</v>
      </c>
      <c r="AX227" s="154" t="s">
        <v>1189</v>
      </c>
    </row>
    <row r="228" spans="40:50" hidden="1">
      <c r="AN228" s="149" t="str">
        <f t="shared" si="11"/>
        <v>30210 Uxpanapa</v>
      </c>
      <c r="AO228" s="141"/>
      <c r="AP228" s="150" t="str">
        <f t="shared" si="12"/>
        <v>30210</v>
      </c>
      <c r="AQ228" s="160" t="s">
        <v>1076</v>
      </c>
      <c r="AR228" s="161" t="str">
        <f t="shared" si="10"/>
        <v>Uxpanapa</v>
      </c>
      <c r="AS228" s="93">
        <v>210</v>
      </c>
      <c r="AT228" s="152" t="s">
        <v>1702</v>
      </c>
      <c r="AU228" s="153" t="s">
        <v>1695</v>
      </c>
      <c r="AV228" s="154" t="s">
        <v>1023</v>
      </c>
      <c r="AW228" s="155" t="s">
        <v>1703</v>
      </c>
      <c r="AX228" s="154" t="s">
        <v>1704</v>
      </c>
    </row>
    <row r="229" spans="40:50" hidden="1">
      <c r="AN229" s="149" t="str">
        <f t="shared" si="11"/>
        <v>30211 San Rafael</v>
      </c>
      <c r="AO229" s="141"/>
      <c r="AP229" s="150" t="str">
        <f t="shared" si="12"/>
        <v>30211</v>
      </c>
      <c r="AQ229" s="160" t="s">
        <v>1076</v>
      </c>
      <c r="AR229" s="161" t="str">
        <f t="shared" si="10"/>
        <v>San Rafael</v>
      </c>
      <c r="AS229" s="93">
        <v>211</v>
      </c>
      <c r="AT229" s="152" t="s">
        <v>1705</v>
      </c>
      <c r="AU229" s="153" t="s">
        <v>1695</v>
      </c>
      <c r="AV229" s="154" t="s">
        <v>1023</v>
      </c>
      <c r="AW229" s="155" t="s">
        <v>1706</v>
      </c>
      <c r="AX229" s="154" t="s">
        <v>1707</v>
      </c>
    </row>
    <row r="230" spans="40:50" hidden="1">
      <c r="AN230" s="149" t="str">
        <f t="shared" si="11"/>
        <v>30212 Santiago Sochiapan</v>
      </c>
      <c r="AO230" s="141"/>
      <c r="AP230" s="150" t="str">
        <f t="shared" si="12"/>
        <v>30212</v>
      </c>
      <c r="AQ230" s="160" t="s">
        <v>1076</v>
      </c>
      <c r="AR230" s="161" t="str">
        <f t="shared" si="10"/>
        <v>Santiago Sochiapan</v>
      </c>
      <c r="AS230" s="93">
        <v>212</v>
      </c>
      <c r="AT230" s="152" t="s">
        <v>1708</v>
      </c>
      <c r="AU230" s="153" t="s">
        <v>1695</v>
      </c>
      <c r="AV230" s="154" t="s">
        <v>1023</v>
      </c>
      <c r="AW230" s="155" t="s">
        <v>1709</v>
      </c>
      <c r="AX230" s="154" t="s">
        <v>1710</v>
      </c>
    </row>
    <row r="231" spans="40:50" hidden="1">
      <c r="AN231" s="149" t="str">
        <f t="shared" si="11"/>
        <v xml:space="preserve">- </v>
      </c>
      <c r="AO231" s="141"/>
      <c r="AP231" s="150" t="str">
        <f t="shared" si="12"/>
        <v>-</v>
      </c>
      <c r="AQ231" s="160" t="s">
        <v>1076</v>
      </c>
      <c r="AR231" s="161" t="str">
        <f t="shared" si="10"/>
        <v/>
      </c>
      <c r="AS231" s="93">
        <v>213</v>
      </c>
      <c r="AT231" s="152" t="s">
        <v>1711</v>
      </c>
      <c r="AU231" s="153" t="s">
        <v>1695</v>
      </c>
      <c r="AV231" s="154" t="s">
        <v>1023</v>
      </c>
      <c r="AW231" s="155" t="s">
        <v>1712</v>
      </c>
      <c r="AX231" s="154" t="s">
        <v>1713</v>
      </c>
    </row>
    <row r="232" spans="40:50" hidden="1">
      <c r="AN232" s="149" t="str">
        <f t="shared" si="11"/>
        <v xml:space="preserve">- </v>
      </c>
      <c r="AO232" s="141"/>
      <c r="AP232" s="150" t="str">
        <f t="shared" si="12"/>
        <v>-</v>
      </c>
      <c r="AQ232" s="160" t="s">
        <v>1076</v>
      </c>
      <c r="AR232" s="161" t="str">
        <f t="shared" si="10"/>
        <v/>
      </c>
      <c r="AS232" s="93">
        <v>214</v>
      </c>
      <c r="AT232" s="152" t="s">
        <v>1714</v>
      </c>
      <c r="AU232" s="153" t="s">
        <v>1695</v>
      </c>
      <c r="AV232" s="154" t="s">
        <v>1023</v>
      </c>
      <c r="AW232" s="155" t="s">
        <v>1715</v>
      </c>
      <c r="AX232" s="154" t="s">
        <v>1716</v>
      </c>
    </row>
    <row r="233" spans="40:50" hidden="1">
      <c r="AN233" s="149" t="str">
        <f t="shared" si="11"/>
        <v xml:space="preserve">- </v>
      </c>
      <c r="AO233" s="141"/>
      <c r="AP233" s="150" t="str">
        <f t="shared" si="12"/>
        <v>-</v>
      </c>
      <c r="AQ233" s="160" t="s">
        <v>1076</v>
      </c>
      <c r="AR233" s="161" t="str">
        <f t="shared" si="10"/>
        <v/>
      </c>
      <c r="AS233" s="93">
        <v>215</v>
      </c>
      <c r="AT233" s="152" t="s">
        <v>1717</v>
      </c>
      <c r="AU233" s="153" t="s">
        <v>1695</v>
      </c>
      <c r="AV233" s="154" t="s">
        <v>1023</v>
      </c>
      <c r="AW233" s="155" t="s">
        <v>1718</v>
      </c>
      <c r="AX233" s="154" t="s">
        <v>1719</v>
      </c>
    </row>
    <row r="234" spans="40:50" hidden="1">
      <c r="AN234" s="149" t="str">
        <f t="shared" si="11"/>
        <v xml:space="preserve">- </v>
      </c>
      <c r="AO234" s="141"/>
      <c r="AP234" s="150" t="str">
        <f t="shared" si="12"/>
        <v>-</v>
      </c>
      <c r="AQ234" s="160" t="s">
        <v>1076</v>
      </c>
      <c r="AR234" s="161" t="str">
        <f t="shared" si="10"/>
        <v/>
      </c>
      <c r="AS234" s="93">
        <v>216</v>
      </c>
      <c r="AT234" s="152" t="s">
        <v>1720</v>
      </c>
      <c r="AU234" s="153" t="s">
        <v>1695</v>
      </c>
      <c r="AV234" s="154" t="s">
        <v>1023</v>
      </c>
      <c r="AW234" s="155" t="s">
        <v>1721</v>
      </c>
      <c r="AX234" s="154" t="s">
        <v>1722</v>
      </c>
    </row>
    <row r="235" spans="40:50" hidden="1">
      <c r="AN235" s="149" t="str">
        <f t="shared" si="11"/>
        <v xml:space="preserve">- </v>
      </c>
      <c r="AO235" s="141"/>
      <c r="AP235" s="150" t="str">
        <f t="shared" si="12"/>
        <v>-</v>
      </c>
      <c r="AQ235" s="160" t="s">
        <v>1076</v>
      </c>
      <c r="AR235" s="161" t="str">
        <f t="shared" si="10"/>
        <v/>
      </c>
      <c r="AS235" s="93">
        <v>217</v>
      </c>
      <c r="AT235" s="152" t="s">
        <v>1723</v>
      </c>
      <c r="AU235" s="153" t="s">
        <v>1695</v>
      </c>
      <c r="AV235" s="154" t="s">
        <v>1023</v>
      </c>
      <c r="AW235" s="155" t="s">
        <v>1724</v>
      </c>
      <c r="AX235" s="154" t="s">
        <v>1725</v>
      </c>
    </row>
    <row r="236" spans="40:50" hidden="1">
      <c r="AN236" s="149" t="str">
        <f t="shared" si="11"/>
        <v xml:space="preserve">- </v>
      </c>
      <c r="AO236" s="141"/>
      <c r="AP236" s="150" t="str">
        <f t="shared" si="12"/>
        <v>-</v>
      </c>
      <c r="AQ236" s="160" t="s">
        <v>1076</v>
      </c>
      <c r="AR236" s="161" t="str">
        <f t="shared" si="10"/>
        <v/>
      </c>
      <c r="AS236" s="93">
        <v>218</v>
      </c>
      <c r="AT236" s="152" t="s">
        <v>1726</v>
      </c>
      <c r="AU236" s="153" t="s">
        <v>1695</v>
      </c>
      <c r="AV236" s="154" t="s">
        <v>1023</v>
      </c>
      <c r="AW236" s="155" t="s">
        <v>1727</v>
      </c>
      <c r="AX236" s="154" t="s">
        <v>1728</v>
      </c>
    </row>
    <row r="237" spans="40:50" hidden="1">
      <c r="AN237" s="149" t="str">
        <f t="shared" si="11"/>
        <v xml:space="preserve">- </v>
      </c>
      <c r="AO237" s="141"/>
      <c r="AP237" s="150" t="str">
        <f t="shared" si="12"/>
        <v>-</v>
      </c>
      <c r="AQ237" s="160" t="s">
        <v>1076</v>
      </c>
      <c r="AR237" s="161" t="str">
        <f t="shared" si="10"/>
        <v/>
      </c>
      <c r="AS237" s="93">
        <v>219</v>
      </c>
      <c r="AT237" s="152" t="s">
        <v>1729</v>
      </c>
      <c r="AU237" s="153" t="s">
        <v>1695</v>
      </c>
      <c r="AV237" s="154" t="s">
        <v>1023</v>
      </c>
      <c r="AW237" s="155" t="s">
        <v>1730</v>
      </c>
      <c r="AX237" s="154" t="s">
        <v>1731</v>
      </c>
    </row>
    <row r="238" spans="40:50" hidden="1">
      <c r="AN238" s="149" t="str">
        <f t="shared" si="11"/>
        <v xml:space="preserve">- </v>
      </c>
      <c r="AO238" s="141"/>
      <c r="AP238" s="150" t="str">
        <f t="shared" si="12"/>
        <v>-</v>
      </c>
      <c r="AQ238" s="160" t="s">
        <v>1076</v>
      </c>
      <c r="AR238" s="161" t="str">
        <f t="shared" si="10"/>
        <v/>
      </c>
      <c r="AS238" s="93">
        <v>220</v>
      </c>
      <c r="AT238" s="152" t="s">
        <v>1732</v>
      </c>
      <c r="AU238" s="153" t="s">
        <v>1695</v>
      </c>
      <c r="AV238" s="154" t="s">
        <v>1023</v>
      </c>
      <c r="AW238" s="155" t="s">
        <v>1733</v>
      </c>
      <c r="AX238" s="154" t="s">
        <v>1734</v>
      </c>
    </row>
    <row r="239" spans="40:50" hidden="1">
      <c r="AN239" s="149" t="str">
        <f t="shared" si="11"/>
        <v xml:space="preserve">- </v>
      </c>
      <c r="AO239" s="141"/>
      <c r="AP239" s="150" t="str">
        <f t="shared" si="12"/>
        <v>-</v>
      </c>
      <c r="AQ239" s="160" t="s">
        <v>1076</v>
      </c>
      <c r="AR239" s="161" t="str">
        <f t="shared" si="10"/>
        <v/>
      </c>
      <c r="AS239" s="93">
        <v>221</v>
      </c>
      <c r="AT239" s="152" t="s">
        <v>1735</v>
      </c>
      <c r="AU239" s="153" t="s">
        <v>1695</v>
      </c>
      <c r="AV239" s="154" t="s">
        <v>1023</v>
      </c>
      <c r="AW239" s="155" t="s">
        <v>1736</v>
      </c>
      <c r="AX239" s="154" t="s">
        <v>1737</v>
      </c>
    </row>
    <row r="240" spans="40:50" hidden="1">
      <c r="AN240" s="149" t="str">
        <f t="shared" si="11"/>
        <v xml:space="preserve">- </v>
      </c>
      <c r="AO240" s="141"/>
      <c r="AP240" s="150" t="str">
        <f t="shared" si="12"/>
        <v>-</v>
      </c>
      <c r="AQ240" s="160" t="s">
        <v>1076</v>
      </c>
      <c r="AR240" s="161" t="str">
        <f t="shared" si="10"/>
        <v/>
      </c>
      <c r="AS240" s="93">
        <v>222</v>
      </c>
      <c r="AT240" s="152" t="s">
        <v>1738</v>
      </c>
      <c r="AU240" s="153" t="s">
        <v>1695</v>
      </c>
      <c r="AV240" s="154" t="s">
        <v>1023</v>
      </c>
      <c r="AW240" s="155" t="s">
        <v>1739</v>
      </c>
      <c r="AX240" s="154" t="s">
        <v>1740</v>
      </c>
    </row>
    <row r="241" spans="40:50" hidden="1">
      <c r="AN241" s="149" t="str">
        <f t="shared" si="11"/>
        <v xml:space="preserve">- </v>
      </c>
      <c r="AO241" s="141"/>
      <c r="AP241" s="150" t="str">
        <f t="shared" si="12"/>
        <v>-</v>
      </c>
      <c r="AQ241" s="160" t="s">
        <v>1076</v>
      </c>
      <c r="AR241" s="161" t="str">
        <f t="shared" si="10"/>
        <v/>
      </c>
      <c r="AS241" s="93">
        <v>223</v>
      </c>
      <c r="AT241" s="152" t="s">
        <v>1741</v>
      </c>
      <c r="AU241" s="153" t="s">
        <v>1695</v>
      </c>
      <c r="AV241" s="154" t="s">
        <v>1023</v>
      </c>
      <c r="AW241" s="155" t="s">
        <v>1742</v>
      </c>
      <c r="AX241" s="154" t="s">
        <v>1306</v>
      </c>
    </row>
    <row r="242" spans="40:50" hidden="1">
      <c r="AN242" s="149" t="str">
        <f t="shared" si="11"/>
        <v xml:space="preserve">- </v>
      </c>
      <c r="AO242" s="141"/>
      <c r="AP242" s="150" t="str">
        <f t="shared" si="12"/>
        <v>-</v>
      </c>
      <c r="AQ242" s="160" t="s">
        <v>1076</v>
      </c>
      <c r="AR242" s="161" t="str">
        <f t="shared" si="10"/>
        <v/>
      </c>
      <c r="AS242" s="93">
        <v>224</v>
      </c>
      <c r="AT242" s="152" t="s">
        <v>1743</v>
      </c>
      <c r="AU242" s="153" t="s">
        <v>1695</v>
      </c>
      <c r="AV242" s="154" t="s">
        <v>1023</v>
      </c>
      <c r="AW242" s="155" t="s">
        <v>1744</v>
      </c>
      <c r="AX242" s="154" t="s">
        <v>1745</v>
      </c>
    </row>
    <row r="243" spans="40:50" hidden="1">
      <c r="AN243" s="149" t="str">
        <f t="shared" si="11"/>
        <v xml:space="preserve">- </v>
      </c>
      <c r="AO243" s="141"/>
      <c r="AP243" s="150" t="str">
        <f t="shared" si="12"/>
        <v>-</v>
      </c>
      <c r="AQ243" s="160" t="s">
        <v>1076</v>
      </c>
      <c r="AR243" s="161" t="str">
        <f t="shared" si="10"/>
        <v/>
      </c>
      <c r="AS243" s="93">
        <v>225</v>
      </c>
      <c r="AT243" s="152" t="s">
        <v>1746</v>
      </c>
      <c r="AU243" s="153" t="s">
        <v>1695</v>
      </c>
      <c r="AV243" s="154" t="s">
        <v>1023</v>
      </c>
      <c r="AW243" s="155" t="s">
        <v>1747</v>
      </c>
      <c r="AX243" s="154" t="s">
        <v>1023</v>
      </c>
    </row>
    <row r="244" spans="40:50" hidden="1">
      <c r="AN244" s="149" t="str">
        <f t="shared" si="11"/>
        <v xml:space="preserve">- </v>
      </c>
      <c r="AO244" s="141"/>
      <c r="AP244" s="150" t="str">
        <f t="shared" si="12"/>
        <v>-</v>
      </c>
      <c r="AQ244" s="160" t="s">
        <v>1076</v>
      </c>
      <c r="AR244" s="161" t="str">
        <f t="shared" si="10"/>
        <v/>
      </c>
      <c r="AS244" s="93">
        <v>226</v>
      </c>
      <c r="AT244" s="152" t="s">
        <v>1748</v>
      </c>
      <c r="AU244" s="153" t="s">
        <v>1695</v>
      </c>
      <c r="AV244" s="154" t="s">
        <v>1023</v>
      </c>
      <c r="AW244" s="155" t="s">
        <v>1749</v>
      </c>
      <c r="AX244" s="154" t="s">
        <v>1750</v>
      </c>
    </row>
    <row r="245" spans="40:50" hidden="1">
      <c r="AN245" s="149" t="str">
        <f t="shared" si="11"/>
        <v xml:space="preserve">- </v>
      </c>
      <c r="AO245" s="141"/>
      <c r="AP245" s="150" t="str">
        <f t="shared" si="12"/>
        <v>-</v>
      </c>
      <c r="AQ245" s="160" t="s">
        <v>1076</v>
      </c>
      <c r="AR245" s="161" t="str">
        <f t="shared" si="10"/>
        <v/>
      </c>
      <c r="AS245" s="93">
        <v>227</v>
      </c>
      <c r="AT245" s="152" t="s">
        <v>1751</v>
      </c>
      <c r="AU245" s="153" t="s">
        <v>1695</v>
      </c>
      <c r="AV245" s="154" t="s">
        <v>1023</v>
      </c>
      <c r="AW245" s="155" t="s">
        <v>1752</v>
      </c>
      <c r="AX245" s="154" t="s">
        <v>1753</v>
      </c>
    </row>
    <row r="246" spans="40:50" hidden="1">
      <c r="AN246" s="149" t="str">
        <f t="shared" si="11"/>
        <v xml:space="preserve">- </v>
      </c>
      <c r="AO246" s="141"/>
      <c r="AP246" s="150" t="str">
        <f t="shared" si="12"/>
        <v>-</v>
      </c>
      <c r="AQ246" s="160" t="s">
        <v>1076</v>
      </c>
      <c r="AR246" s="161" t="str">
        <f t="shared" si="10"/>
        <v/>
      </c>
      <c r="AS246" s="93">
        <v>228</v>
      </c>
      <c r="AT246" s="152" t="s">
        <v>1754</v>
      </c>
      <c r="AU246" s="153" t="s">
        <v>1695</v>
      </c>
      <c r="AV246" s="154" t="s">
        <v>1023</v>
      </c>
      <c r="AW246" s="155" t="s">
        <v>1755</v>
      </c>
      <c r="AX246" s="154" t="s">
        <v>1756</v>
      </c>
    </row>
    <row r="247" spans="40:50" hidden="1">
      <c r="AN247" s="149" t="str">
        <f t="shared" si="11"/>
        <v xml:space="preserve">- </v>
      </c>
      <c r="AO247" s="141"/>
      <c r="AP247" s="150" t="str">
        <f t="shared" si="12"/>
        <v>-</v>
      </c>
      <c r="AQ247" s="160" t="s">
        <v>1076</v>
      </c>
      <c r="AR247" s="161" t="str">
        <f t="shared" si="10"/>
        <v/>
      </c>
      <c r="AS247" s="93">
        <v>229</v>
      </c>
      <c r="AT247" s="152" t="s">
        <v>1757</v>
      </c>
      <c r="AU247" s="153" t="s">
        <v>1695</v>
      </c>
      <c r="AV247" s="154" t="s">
        <v>1023</v>
      </c>
      <c r="AW247" s="155" t="s">
        <v>1758</v>
      </c>
      <c r="AX247" s="154" t="s">
        <v>1759</v>
      </c>
    </row>
    <row r="248" spans="40:50" hidden="1">
      <c r="AN248" s="149" t="str">
        <f t="shared" si="11"/>
        <v xml:space="preserve">- </v>
      </c>
      <c r="AO248" s="141"/>
      <c r="AP248" s="150" t="str">
        <f t="shared" si="12"/>
        <v>-</v>
      </c>
      <c r="AQ248" s="160" t="s">
        <v>1076</v>
      </c>
      <c r="AR248" s="161" t="str">
        <f t="shared" si="10"/>
        <v/>
      </c>
      <c r="AS248" s="93">
        <v>230</v>
      </c>
      <c r="AT248" s="152" t="s">
        <v>1760</v>
      </c>
      <c r="AU248" s="153" t="s">
        <v>1695</v>
      </c>
      <c r="AV248" s="154" t="s">
        <v>1023</v>
      </c>
      <c r="AW248" s="155" t="s">
        <v>1761</v>
      </c>
      <c r="AX248" s="154" t="s">
        <v>1762</v>
      </c>
    </row>
    <row r="249" spans="40:50" hidden="1">
      <c r="AN249" s="149" t="str">
        <f t="shared" si="11"/>
        <v xml:space="preserve">- </v>
      </c>
      <c r="AO249" s="141"/>
      <c r="AP249" s="150" t="str">
        <f t="shared" si="12"/>
        <v>-</v>
      </c>
      <c r="AQ249" s="160" t="s">
        <v>1076</v>
      </c>
      <c r="AR249" s="161" t="str">
        <f t="shared" si="10"/>
        <v/>
      </c>
      <c r="AS249" s="93">
        <v>231</v>
      </c>
      <c r="AT249" s="152" t="s">
        <v>1763</v>
      </c>
      <c r="AU249" s="153" t="s">
        <v>1695</v>
      </c>
      <c r="AV249" s="154" t="s">
        <v>1023</v>
      </c>
      <c r="AW249" s="155" t="s">
        <v>1764</v>
      </c>
      <c r="AX249" s="154" t="s">
        <v>1765</v>
      </c>
    </row>
    <row r="250" spans="40:50" hidden="1">
      <c r="AN250" s="149" t="str">
        <f t="shared" si="11"/>
        <v xml:space="preserve">- </v>
      </c>
      <c r="AO250" s="141"/>
      <c r="AP250" s="150" t="str">
        <f t="shared" si="12"/>
        <v>-</v>
      </c>
      <c r="AQ250" s="160" t="s">
        <v>1076</v>
      </c>
      <c r="AR250" s="161" t="str">
        <f t="shared" si="10"/>
        <v/>
      </c>
      <c r="AS250" s="93">
        <v>232</v>
      </c>
      <c r="AT250" s="152" t="s">
        <v>1766</v>
      </c>
      <c r="AU250" s="153" t="s">
        <v>1695</v>
      </c>
      <c r="AV250" s="154" t="s">
        <v>1023</v>
      </c>
      <c r="AW250" s="155" t="s">
        <v>1767</v>
      </c>
      <c r="AX250" s="154" t="s">
        <v>1768</v>
      </c>
    </row>
    <row r="251" spans="40:50" hidden="1">
      <c r="AN251" s="149" t="str">
        <f t="shared" si="11"/>
        <v xml:space="preserve">- </v>
      </c>
      <c r="AO251" s="141"/>
      <c r="AP251" s="150" t="str">
        <f t="shared" si="12"/>
        <v>-</v>
      </c>
      <c r="AQ251" s="160" t="s">
        <v>1076</v>
      </c>
      <c r="AR251" s="161" t="str">
        <f t="shared" si="10"/>
        <v/>
      </c>
      <c r="AS251" s="93">
        <v>233</v>
      </c>
      <c r="AT251" s="152" t="s">
        <v>1769</v>
      </c>
      <c r="AU251" s="153" t="s">
        <v>1695</v>
      </c>
      <c r="AV251" s="154" t="s">
        <v>1023</v>
      </c>
      <c r="AW251" s="155" t="s">
        <v>1770</v>
      </c>
      <c r="AX251" s="154" t="s">
        <v>1771</v>
      </c>
    </row>
    <row r="252" spans="40:50" hidden="1">
      <c r="AN252" s="149" t="str">
        <f t="shared" si="11"/>
        <v xml:space="preserve">- </v>
      </c>
      <c r="AO252" s="141"/>
      <c r="AP252" s="150" t="str">
        <f t="shared" si="12"/>
        <v>-</v>
      </c>
      <c r="AQ252" s="160" t="s">
        <v>1076</v>
      </c>
      <c r="AR252" s="161" t="str">
        <f t="shared" si="10"/>
        <v/>
      </c>
      <c r="AS252" s="93">
        <v>234</v>
      </c>
      <c r="AT252" s="152" t="s">
        <v>1772</v>
      </c>
      <c r="AU252" s="153" t="s">
        <v>1695</v>
      </c>
      <c r="AV252" s="154" t="s">
        <v>1023</v>
      </c>
      <c r="AW252" s="155" t="s">
        <v>1773</v>
      </c>
      <c r="AX252" s="154" t="s">
        <v>1774</v>
      </c>
    </row>
    <row r="253" spans="40:50" hidden="1">
      <c r="AN253" s="149" t="str">
        <f t="shared" si="11"/>
        <v xml:space="preserve">- </v>
      </c>
      <c r="AO253" s="141"/>
      <c r="AP253" s="150" t="str">
        <f t="shared" si="12"/>
        <v>-</v>
      </c>
      <c r="AQ253" s="160" t="s">
        <v>1076</v>
      </c>
      <c r="AR253" s="161" t="str">
        <f t="shared" si="10"/>
        <v/>
      </c>
      <c r="AS253" s="93">
        <v>235</v>
      </c>
      <c r="AT253" s="152" t="s">
        <v>1775</v>
      </c>
      <c r="AU253" s="153" t="s">
        <v>1695</v>
      </c>
      <c r="AV253" s="154" t="s">
        <v>1023</v>
      </c>
      <c r="AW253" s="155" t="s">
        <v>1776</v>
      </c>
      <c r="AX253" s="154" t="s">
        <v>1777</v>
      </c>
    </row>
    <row r="254" spans="40:50" hidden="1">
      <c r="AN254" s="149" t="str">
        <f t="shared" si="11"/>
        <v xml:space="preserve">- </v>
      </c>
      <c r="AO254" s="141"/>
      <c r="AP254" s="150" t="str">
        <f t="shared" si="12"/>
        <v>-</v>
      </c>
      <c r="AQ254" s="160" t="s">
        <v>1076</v>
      </c>
      <c r="AR254" s="161" t="str">
        <f t="shared" si="10"/>
        <v/>
      </c>
      <c r="AS254" s="93">
        <v>236</v>
      </c>
      <c r="AT254" s="152" t="s">
        <v>1778</v>
      </c>
      <c r="AU254" s="153" t="s">
        <v>1695</v>
      </c>
      <c r="AV254" s="154" t="s">
        <v>1023</v>
      </c>
      <c r="AW254" s="155" t="s">
        <v>1779</v>
      </c>
      <c r="AX254" s="154" t="s">
        <v>1780</v>
      </c>
    </row>
    <row r="255" spans="40:50" hidden="1">
      <c r="AN255" s="149" t="str">
        <f t="shared" si="11"/>
        <v xml:space="preserve">- </v>
      </c>
      <c r="AO255" s="141"/>
      <c r="AP255" s="150" t="str">
        <f t="shared" si="12"/>
        <v>-</v>
      </c>
      <c r="AQ255" s="160" t="s">
        <v>1076</v>
      </c>
      <c r="AR255" s="161" t="str">
        <f t="shared" si="10"/>
        <v/>
      </c>
      <c r="AS255" s="93">
        <v>237</v>
      </c>
      <c r="AT255" s="152" t="s">
        <v>1781</v>
      </c>
      <c r="AU255" s="153" t="s">
        <v>1695</v>
      </c>
      <c r="AV255" s="154" t="s">
        <v>1023</v>
      </c>
      <c r="AW255" s="155" t="s">
        <v>1782</v>
      </c>
      <c r="AX255" s="154" t="s">
        <v>1031</v>
      </c>
    </row>
    <row r="256" spans="40:50" hidden="1">
      <c r="AN256" s="149" t="str">
        <f t="shared" si="11"/>
        <v xml:space="preserve">- </v>
      </c>
      <c r="AO256" s="141"/>
      <c r="AP256" s="150" t="str">
        <f t="shared" si="12"/>
        <v>-</v>
      </c>
      <c r="AQ256" s="160" t="s">
        <v>1076</v>
      </c>
      <c r="AR256" s="161" t="str">
        <f t="shared" si="10"/>
        <v/>
      </c>
      <c r="AS256" s="93">
        <v>238</v>
      </c>
      <c r="AT256" s="152" t="s">
        <v>1783</v>
      </c>
      <c r="AU256" s="153" t="s">
        <v>1695</v>
      </c>
      <c r="AV256" s="154" t="s">
        <v>1023</v>
      </c>
      <c r="AW256" s="155" t="s">
        <v>1784</v>
      </c>
      <c r="AX256" s="154" t="s">
        <v>1785</v>
      </c>
    </row>
    <row r="257" spans="40:50" hidden="1">
      <c r="AN257" s="149" t="str">
        <f t="shared" si="11"/>
        <v xml:space="preserve">- </v>
      </c>
      <c r="AO257" s="141"/>
      <c r="AP257" s="150" t="str">
        <f t="shared" si="12"/>
        <v>-</v>
      </c>
      <c r="AQ257" s="160" t="s">
        <v>1076</v>
      </c>
      <c r="AR257" s="161" t="str">
        <f t="shared" si="10"/>
        <v/>
      </c>
      <c r="AS257" s="93">
        <v>239</v>
      </c>
      <c r="AT257" s="152" t="s">
        <v>1786</v>
      </c>
      <c r="AU257" s="153" t="s">
        <v>1695</v>
      </c>
      <c r="AV257" s="154" t="s">
        <v>1023</v>
      </c>
      <c r="AW257" s="155" t="s">
        <v>1787</v>
      </c>
      <c r="AX257" s="154" t="s">
        <v>1788</v>
      </c>
    </row>
    <row r="258" spans="40:50" hidden="1">
      <c r="AN258" s="149" t="str">
        <f t="shared" si="11"/>
        <v xml:space="preserve">- </v>
      </c>
      <c r="AO258" s="141"/>
      <c r="AP258" s="150" t="str">
        <f t="shared" si="12"/>
        <v>-</v>
      </c>
      <c r="AQ258" s="160" t="s">
        <v>1076</v>
      </c>
      <c r="AR258" s="161" t="str">
        <f t="shared" si="10"/>
        <v/>
      </c>
      <c r="AS258" s="93">
        <v>240</v>
      </c>
      <c r="AT258" s="152" t="s">
        <v>1789</v>
      </c>
      <c r="AU258" s="153" t="s">
        <v>1695</v>
      </c>
      <c r="AV258" s="154" t="s">
        <v>1023</v>
      </c>
      <c r="AW258" s="155" t="s">
        <v>1790</v>
      </c>
      <c r="AX258" s="154" t="s">
        <v>1791</v>
      </c>
    </row>
    <row r="259" spans="40:50" hidden="1">
      <c r="AN259" s="149" t="str">
        <f t="shared" si="11"/>
        <v xml:space="preserve">- </v>
      </c>
      <c r="AO259" s="141"/>
      <c r="AP259" s="150" t="str">
        <f t="shared" si="12"/>
        <v>-</v>
      </c>
      <c r="AQ259" s="160" t="s">
        <v>1076</v>
      </c>
      <c r="AR259" s="161" t="str">
        <f t="shared" si="10"/>
        <v/>
      </c>
      <c r="AS259" s="93">
        <v>241</v>
      </c>
      <c r="AT259" s="152" t="s">
        <v>1792</v>
      </c>
      <c r="AU259" s="153" t="s">
        <v>1695</v>
      </c>
      <c r="AV259" s="154" t="s">
        <v>1023</v>
      </c>
      <c r="AW259" s="155" t="s">
        <v>1793</v>
      </c>
      <c r="AX259" s="154" t="s">
        <v>1794</v>
      </c>
    </row>
    <row r="260" spans="40:50" hidden="1">
      <c r="AN260" s="149" t="str">
        <f t="shared" si="11"/>
        <v xml:space="preserve">- </v>
      </c>
      <c r="AO260" s="141"/>
      <c r="AP260" s="150" t="str">
        <f t="shared" si="12"/>
        <v>-</v>
      </c>
      <c r="AQ260" s="160" t="s">
        <v>1076</v>
      </c>
      <c r="AR260" s="161" t="str">
        <f t="shared" si="10"/>
        <v/>
      </c>
      <c r="AS260" s="93">
        <v>242</v>
      </c>
      <c r="AT260" s="152" t="s">
        <v>1795</v>
      </c>
      <c r="AU260" s="153" t="s">
        <v>1695</v>
      </c>
      <c r="AV260" s="154" t="s">
        <v>1023</v>
      </c>
      <c r="AW260" s="155" t="s">
        <v>1796</v>
      </c>
      <c r="AX260" s="154" t="s">
        <v>1220</v>
      </c>
    </row>
    <row r="261" spans="40:50" hidden="1">
      <c r="AN261" s="149" t="str">
        <f t="shared" si="11"/>
        <v xml:space="preserve">- </v>
      </c>
      <c r="AO261" s="141"/>
      <c r="AP261" s="150" t="str">
        <f t="shared" si="12"/>
        <v>-</v>
      </c>
      <c r="AQ261" s="160" t="s">
        <v>1076</v>
      </c>
      <c r="AR261" s="161" t="str">
        <f t="shared" si="10"/>
        <v/>
      </c>
      <c r="AS261" s="93">
        <v>243</v>
      </c>
      <c r="AT261" s="152" t="s">
        <v>1797</v>
      </c>
      <c r="AU261" s="153" t="s">
        <v>1695</v>
      </c>
      <c r="AV261" s="154" t="s">
        <v>1023</v>
      </c>
      <c r="AW261" s="155" t="s">
        <v>1798</v>
      </c>
      <c r="AX261" s="154" t="s">
        <v>1223</v>
      </c>
    </row>
    <row r="262" spans="40:50" hidden="1">
      <c r="AN262" s="149" t="str">
        <f t="shared" si="11"/>
        <v xml:space="preserve">- </v>
      </c>
      <c r="AO262" s="141"/>
      <c r="AP262" s="150" t="str">
        <f t="shared" si="12"/>
        <v>-</v>
      </c>
      <c r="AQ262" s="160" t="s">
        <v>1076</v>
      </c>
      <c r="AR262" s="161" t="str">
        <f t="shared" si="10"/>
        <v/>
      </c>
      <c r="AS262" s="93">
        <v>244</v>
      </c>
      <c r="AT262" s="152" t="s">
        <v>1799</v>
      </c>
      <c r="AU262" s="153" t="s">
        <v>1695</v>
      </c>
      <c r="AV262" s="154" t="s">
        <v>1023</v>
      </c>
      <c r="AW262" s="155" t="s">
        <v>1800</v>
      </c>
      <c r="AX262" s="154" t="s">
        <v>1801</v>
      </c>
    </row>
    <row r="263" spans="40:50" hidden="1">
      <c r="AN263" s="149" t="str">
        <f t="shared" si="11"/>
        <v xml:space="preserve">- </v>
      </c>
      <c r="AO263" s="141"/>
      <c r="AP263" s="150" t="str">
        <f t="shared" si="12"/>
        <v>-</v>
      </c>
      <c r="AQ263" s="160" t="s">
        <v>1076</v>
      </c>
      <c r="AR263" s="161" t="str">
        <f t="shared" si="10"/>
        <v/>
      </c>
      <c r="AS263" s="93">
        <v>245</v>
      </c>
      <c r="AT263" s="152" t="s">
        <v>1802</v>
      </c>
      <c r="AU263" s="153" t="s">
        <v>1695</v>
      </c>
      <c r="AV263" s="154" t="s">
        <v>1023</v>
      </c>
      <c r="AW263" s="155" t="s">
        <v>1803</v>
      </c>
      <c r="AX263" s="154" t="s">
        <v>1804</v>
      </c>
    </row>
    <row r="264" spans="40:50" hidden="1">
      <c r="AN264" s="149" t="str">
        <f t="shared" si="11"/>
        <v xml:space="preserve">- </v>
      </c>
      <c r="AO264" s="141"/>
      <c r="AP264" s="150" t="str">
        <f t="shared" si="12"/>
        <v>-</v>
      </c>
      <c r="AQ264" s="160" t="s">
        <v>1076</v>
      </c>
      <c r="AR264" s="161" t="str">
        <f t="shared" si="10"/>
        <v/>
      </c>
      <c r="AS264" s="93">
        <v>246</v>
      </c>
      <c r="AT264" s="152" t="s">
        <v>1805</v>
      </c>
      <c r="AU264" s="153" t="s">
        <v>1695</v>
      </c>
      <c r="AV264" s="154" t="s">
        <v>1023</v>
      </c>
      <c r="AW264" s="155" t="s">
        <v>1806</v>
      </c>
      <c r="AX264" s="154" t="s">
        <v>1807</v>
      </c>
    </row>
    <row r="265" spans="40:50" hidden="1">
      <c r="AN265" s="149" t="str">
        <f t="shared" si="11"/>
        <v xml:space="preserve">- </v>
      </c>
      <c r="AO265" s="141"/>
      <c r="AP265" s="150" t="str">
        <f t="shared" si="12"/>
        <v>-</v>
      </c>
      <c r="AQ265" s="160" t="s">
        <v>1076</v>
      </c>
      <c r="AR265" s="161" t="str">
        <f t="shared" si="10"/>
        <v/>
      </c>
      <c r="AS265" s="93">
        <v>247</v>
      </c>
      <c r="AT265" s="152" t="s">
        <v>1808</v>
      </c>
      <c r="AU265" s="153" t="s">
        <v>1695</v>
      </c>
      <c r="AV265" s="154" t="s">
        <v>1023</v>
      </c>
      <c r="AW265" s="155" t="s">
        <v>1809</v>
      </c>
      <c r="AX265" s="154" t="s">
        <v>1810</v>
      </c>
    </row>
    <row r="266" spans="40:50" hidden="1">
      <c r="AN266" s="149" t="str">
        <f t="shared" si="11"/>
        <v xml:space="preserve">- </v>
      </c>
      <c r="AO266" s="141"/>
      <c r="AP266" s="150" t="str">
        <f t="shared" si="12"/>
        <v>-</v>
      </c>
      <c r="AQ266" s="160" t="s">
        <v>1076</v>
      </c>
      <c r="AR266" s="161" t="str">
        <f t="shared" si="10"/>
        <v/>
      </c>
      <c r="AS266" s="93">
        <v>248</v>
      </c>
      <c r="AT266" s="152" t="s">
        <v>1811</v>
      </c>
      <c r="AU266" s="153" t="s">
        <v>1695</v>
      </c>
      <c r="AV266" s="154" t="s">
        <v>1023</v>
      </c>
      <c r="AW266" s="155" t="s">
        <v>1812</v>
      </c>
      <c r="AX266" s="154" t="s">
        <v>1813</v>
      </c>
    </row>
    <row r="267" spans="40:50" hidden="1">
      <c r="AN267" s="149" t="str">
        <f t="shared" si="11"/>
        <v xml:space="preserve">- </v>
      </c>
      <c r="AO267" s="141"/>
      <c r="AP267" s="150" t="str">
        <f t="shared" si="12"/>
        <v>-</v>
      </c>
      <c r="AQ267" s="160" t="s">
        <v>1076</v>
      </c>
      <c r="AR267" s="161" t="str">
        <f t="shared" si="10"/>
        <v/>
      </c>
      <c r="AS267" s="93">
        <v>249</v>
      </c>
      <c r="AT267" s="152" t="s">
        <v>1814</v>
      </c>
      <c r="AU267" s="153" t="s">
        <v>1695</v>
      </c>
      <c r="AV267" s="154" t="s">
        <v>1023</v>
      </c>
      <c r="AW267" s="155" t="s">
        <v>1815</v>
      </c>
      <c r="AX267" s="154" t="s">
        <v>1816</v>
      </c>
    </row>
    <row r="268" spans="40:50" hidden="1">
      <c r="AN268" s="149" t="str">
        <f t="shared" si="11"/>
        <v xml:space="preserve">- </v>
      </c>
      <c r="AO268" s="141"/>
      <c r="AP268" s="150" t="str">
        <f t="shared" si="12"/>
        <v>-</v>
      </c>
      <c r="AQ268" s="160" t="s">
        <v>1076</v>
      </c>
      <c r="AR268" s="161" t="str">
        <f t="shared" si="10"/>
        <v/>
      </c>
      <c r="AS268" s="93">
        <v>250</v>
      </c>
      <c r="AT268" s="152" t="s">
        <v>1817</v>
      </c>
      <c r="AU268" s="153" t="s">
        <v>1695</v>
      </c>
      <c r="AV268" s="154" t="s">
        <v>1023</v>
      </c>
      <c r="AW268" s="155" t="s">
        <v>1818</v>
      </c>
      <c r="AX268" s="154" t="s">
        <v>1229</v>
      </c>
    </row>
    <row r="269" spans="40:50" hidden="1">
      <c r="AN269" s="149" t="str">
        <f t="shared" si="11"/>
        <v xml:space="preserve">- </v>
      </c>
      <c r="AO269" s="141"/>
      <c r="AP269" s="150" t="str">
        <f t="shared" si="12"/>
        <v>-</v>
      </c>
      <c r="AQ269" s="160" t="s">
        <v>1076</v>
      </c>
      <c r="AR269" s="161" t="str">
        <f t="shared" si="10"/>
        <v/>
      </c>
      <c r="AS269" s="93">
        <v>251</v>
      </c>
      <c r="AT269" s="152" t="s">
        <v>1819</v>
      </c>
      <c r="AU269" s="153" t="s">
        <v>1695</v>
      </c>
      <c r="AV269" s="154" t="s">
        <v>1023</v>
      </c>
      <c r="AW269" s="155" t="s">
        <v>1820</v>
      </c>
      <c r="AX269" s="154" t="s">
        <v>1821</v>
      </c>
    </row>
    <row r="270" spans="40:50" hidden="1">
      <c r="AN270" s="149" t="str">
        <f t="shared" si="11"/>
        <v xml:space="preserve">- </v>
      </c>
      <c r="AO270" s="141"/>
      <c r="AP270" s="150" t="str">
        <f t="shared" si="12"/>
        <v>-</v>
      </c>
      <c r="AQ270" s="160" t="s">
        <v>1076</v>
      </c>
      <c r="AR270" s="161" t="str">
        <f t="shared" si="10"/>
        <v/>
      </c>
      <c r="AS270" s="93">
        <v>252</v>
      </c>
      <c r="AT270" s="152" t="s">
        <v>1822</v>
      </c>
      <c r="AU270" s="153" t="s">
        <v>1695</v>
      </c>
      <c r="AV270" s="154" t="s">
        <v>1023</v>
      </c>
      <c r="AW270" s="155" t="s">
        <v>1823</v>
      </c>
      <c r="AX270" s="154" t="s">
        <v>1041</v>
      </c>
    </row>
    <row r="271" spans="40:50" hidden="1">
      <c r="AN271" s="149" t="str">
        <f t="shared" si="11"/>
        <v xml:space="preserve">- </v>
      </c>
      <c r="AO271" s="141"/>
      <c r="AP271" s="150" t="str">
        <f t="shared" si="12"/>
        <v>-</v>
      </c>
      <c r="AQ271" s="160" t="s">
        <v>1076</v>
      </c>
      <c r="AR271" s="161" t="str">
        <f t="shared" si="10"/>
        <v/>
      </c>
      <c r="AS271" s="93">
        <v>253</v>
      </c>
      <c r="AT271" s="152" t="s">
        <v>1824</v>
      </c>
      <c r="AU271" s="153" t="s">
        <v>1695</v>
      </c>
      <c r="AV271" s="154" t="s">
        <v>1023</v>
      </c>
      <c r="AW271" s="155" t="s">
        <v>1825</v>
      </c>
      <c r="AX271" s="154" t="s">
        <v>1826</v>
      </c>
    </row>
    <row r="272" spans="40:50" hidden="1">
      <c r="AN272" s="149" t="str">
        <f t="shared" si="11"/>
        <v xml:space="preserve">- </v>
      </c>
      <c r="AO272" s="141"/>
      <c r="AP272" s="150" t="str">
        <f t="shared" si="12"/>
        <v>-</v>
      </c>
      <c r="AQ272" s="160" t="s">
        <v>1076</v>
      </c>
      <c r="AR272" s="161" t="str">
        <f t="shared" si="10"/>
        <v/>
      </c>
      <c r="AS272" s="93">
        <v>254</v>
      </c>
      <c r="AT272" s="152" t="s">
        <v>1827</v>
      </c>
      <c r="AU272" s="153" t="s">
        <v>1695</v>
      </c>
      <c r="AV272" s="154" t="s">
        <v>1023</v>
      </c>
      <c r="AW272" s="155" t="s">
        <v>1828</v>
      </c>
      <c r="AX272" s="154" t="s">
        <v>1829</v>
      </c>
    </row>
    <row r="273" spans="40:50" hidden="1">
      <c r="AN273" s="149" t="str">
        <f t="shared" si="11"/>
        <v xml:space="preserve">- </v>
      </c>
      <c r="AO273" s="141"/>
      <c r="AP273" s="150" t="str">
        <f t="shared" si="12"/>
        <v>-</v>
      </c>
      <c r="AQ273" s="160" t="s">
        <v>1076</v>
      </c>
      <c r="AR273" s="161" t="str">
        <f t="shared" si="10"/>
        <v/>
      </c>
      <c r="AS273" s="93">
        <v>255</v>
      </c>
      <c r="AT273" s="152" t="s">
        <v>1830</v>
      </c>
      <c r="AU273" s="153" t="s">
        <v>1695</v>
      </c>
      <c r="AV273" s="154" t="s">
        <v>1023</v>
      </c>
      <c r="AW273" s="155" t="s">
        <v>1831</v>
      </c>
      <c r="AX273" s="154" t="s">
        <v>1832</v>
      </c>
    </row>
    <row r="274" spans="40:50" hidden="1">
      <c r="AN274" s="149" t="str">
        <f t="shared" si="11"/>
        <v xml:space="preserve">- </v>
      </c>
      <c r="AO274" s="141"/>
      <c r="AP274" s="150" t="str">
        <f t="shared" si="12"/>
        <v>-</v>
      </c>
      <c r="AQ274" s="160" t="s">
        <v>1076</v>
      </c>
      <c r="AR274" s="161" t="str">
        <f t="shared" si="10"/>
        <v/>
      </c>
      <c r="AS274" s="93">
        <v>256</v>
      </c>
      <c r="AT274" s="152" t="s">
        <v>1833</v>
      </c>
      <c r="AU274" s="153" t="s">
        <v>1695</v>
      </c>
      <c r="AV274" s="154" t="s">
        <v>1023</v>
      </c>
      <c r="AW274" s="155" t="s">
        <v>1834</v>
      </c>
      <c r="AX274" s="154" t="s">
        <v>1835</v>
      </c>
    </row>
    <row r="275" spans="40:50" hidden="1">
      <c r="AN275" s="149" t="str">
        <f t="shared" si="11"/>
        <v xml:space="preserve">- </v>
      </c>
      <c r="AO275" s="141"/>
      <c r="AP275" s="150" t="str">
        <f t="shared" si="12"/>
        <v>-</v>
      </c>
      <c r="AQ275" s="160" t="s">
        <v>1076</v>
      </c>
      <c r="AR275" s="161" t="str">
        <f t="shared" ref="AR275:AR338" si="13">IFERROR(VLOOKUP(AP275, $AW$19:$AX$2487, 2, 0), "")</f>
        <v/>
      </c>
      <c r="AS275" s="93">
        <v>257</v>
      </c>
      <c r="AT275" s="152" t="s">
        <v>1836</v>
      </c>
      <c r="AU275" s="153" t="s">
        <v>1695</v>
      </c>
      <c r="AV275" s="154" t="s">
        <v>1023</v>
      </c>
      <c r="AW275" s="155" t="s">
        <v>1837</v>
      </c>
      <c r="AX275" s="154" t="s">
        <v>1246</v>
      </c>
    </row>
    <row r="276" spans="40:50" hidden="1">
      <c r="AN276" s="149" t="str">
        <f t="shared" ref="AN276:AN339" si="14">CONCATENATE(AP276,AQ276,AR276)</f>
        <v xml:space="preserve">- </v>
      </c>
      <c r="AO276" s="141"/>
      <c r="AP276" s="150" t="str">
        <f t="shared" ref="AP276:AP339" si="15">IFERROR(VLOOKUP(MID($N$10,2,2)&amp;"-"&amp;AS276, $AT$19:$AX$2487, 4, 0), "-")</f>
        <v>-</v>
      </c>
      <c r="AQ276" s="160" t="s">
        <v>1076</v>
      </c>
      <c r="AR276" s="161" t="str">
        <f t="shared" si="13"/>
        <v/>
      </c>
      <c r="AS276" s="93">
        <v>258</v>
      </c>
      <c r="AT276" s="152" t="s">
        <v>1838</v>
      </c>
      <c r="AU276" s="153" t="s">
        <v>1695</v>
      </c>
      <c r="AV276" s="154" t="s">
        <v>1023</v>
      </c>
      <c r="AW276" s="155" t="s">
        <v>1839</v>
      </c>
      <c r="AX276" s="154" t="s">
        <v>1840</v>
      </c>
    </row>
    <row r="277" spans="40:50" hidden="1">
      <c r="AN277" s="149" t="str">
        <f t="shared" si="14"/>
        <v xml:space="preserve">- </v>
      </c>
      <c r="AO277" s="141"/>
      <c r="AP277" s="150" t="str">
        <f t="shared" si="15"/>
        <v>-</v>
      </c>
      <c r="AQ277" s="160" t="s">
        <v>1076</v>
      </c>
      <c r="AR277" s="161" t="str">
        <f t="shared" si="13"/>
        <v/>
      </c>
      <c r="AS277" s="93">
        <v>259</v>
      </c>
      <c r="AT277" s="152" t="s">
        <v>1841</v>
      </c>
      <c r="AU277" s="153" t="s">
        <v>1695</v>
      </c>
      <c r="AV277" s="154" t="s">
        <v>1023</v>
      </c>
      <c r="AW277" s="155" t="s">
        <v>1842</v>
      </c>
      <c r="AX277" s="154" t="s">
        <v>1843</v>
      </c>
    </row>
    <row r="278" spans="40:50" hidden="1">
      <c r="AN278" s="149" t="str">
        <f t="shared" si="14"/>
        <v xml:space="preserve">- </v>
      </c>
      <c r="AO278" s="141"/>
      <c r="AP278" s="150" t="str">
        <f t="shared" si="15"/>
        <v>-</v>
      </c>
      <c r="AQ278" s="160" t="s">
        <v>1076</v>
      </c>
      <c r="AR278" s="161" t="str">
        <f t="shared" si="13"/>
        <v/>
      </c>
      <c r="AS278" s="93">
        <v>260</v>
      </c>
      <c r="AT278" s="152" t="s">
        <v>1844</v>
      </c>
      <c r="AU278" s="153" t="s">
        <v>1695</v>
      </c>
      <c r="AV278" s="154" t="s">
        <v>1023</v>
      </c>
      <c r="AW278" s="155" t="s">
        <v>1845</v>
      </c>
      <c r="AX278" s="154" t="s">
        <v>1846</v>
      </c>
    </row>
    <row r="279" spans="40:50" hidden="1">
      <c r="AN279" s="149" t="str">
        <f t="shared" si="14"/>
        <v xml:space="preserve">- </v>
      </c>
      <c r="AO279" s="141"/>
      <c r="AP279" s="150" t="str">
        <f t="shared" si="15"/>
        <v>-</v>
      </c>
      <c r="AQ279" s="160" t="s">
        <v>1076</v>
      </c>
      <c r="AR279" s="161" t="str">
        <f t="shared" si="13"/>
        <v/>
      </c>
      <c r="AS279" s="93">
        <v>261</v>
      </c>
      <c r="AT279" s="152" t="s">
        <v>1847</v>
      </c>
      <c r="AU279" s="153" t="s">
        <v>1695</v>
      </c>
      <c r="AV279" s="154" t="s">
        <v>1023</v>
      </c>
      <c r="AW279" s="155" t="s">
        <v>1848</v>
      </c>
      <c r="AX279" s="154" t="s">
        <v>1849</v>
      </c>
    </row>
    <row r="280" spans="40:50" hidden="1">
      <c r="AN280" s="149" t="str">
        <f t="shared" si="14"/>
        <v xml:space="preserve">- </v>
      </c>
      <c r="AO280" s="141"/>
      <c r="AP280" s="150" t="str">
        <f t="shared" si="15"/>
        <v>-</v>
      </c>
      <c r="AQ280" s="160" t="s">
        <v>1076</v>
      </c>
      <c r="AR280" s="161" t="str">
        <f t="shared" si="13"/>
        <v/>
      </c>
      <c r="AS280" s="93">
        <v>262</v>
      </c>
      <c r="AT280" s="152" t="s">
        <v>1850</v>
      </c>
      <c r="AU280" s="153" t="s">
        <v>1695</v>
      </c>
      <c r="AV280" s="154" t="s">
        <v>1023</v>
      </c>
      <c r="AW280" s="155" t="s">
        <v>1851</v>
      </c>
      <c r="AX280" s="154" t="s">
        <v>1852</v>
      </c>
    </row>
    <row r="281" spans="40:50" hidden="1">
      <c r="AN281" s="149" t="str">
        <f t="shared" si="14"/>
        <v xml:space="preserve">- </v>
      </c>
      <c r="AO281" s="141"/>
      <c r="AP281" s="150" t="str">
        <f t="shared" si="15"/>
        <v>-</v>
      </c>
      <c r="AQ281" s="160" t="s">
        <v>1076</v>
      </c>
      <c r="AR281" s="161" t="str">
        <f t="shared" si="13"/>
        <v/>
      </c>
      <c r="AS281" s="93">
        <v>263</v>
      </c>
      <c r="AT281" s="152" t="s">
        <v>1853</v>
      </c>
      <c r="AU281" s="153" t="s">
        <v>1695</v>
      </c>
      <c r="AV281" s="154" t="s">
        <v>1023</v>
      </c>
      <c r="AW281" s="155" t="s">
        <v>1854</v>
      </c>
      <c r="AX281" s="154" t="s">
        <v>1855</v>
      </c>
    </row>
    <row r="282" spans="40:50" hidden="1">
      <c r="AN282" s="149" t="str">
        <f t="shared" si="14"/>
        <v xml:space="preserve">- </v>
      </c>
      <c r="AO282" s="141"/>
      <c r="AP282" s="150" t="str">
        <f t="shared" si="15"/>
        <v>-</v>
      </c>
      <c r="AQ282" s="160" t="s">
        <v>1076</v>
      </c>
      <c r="AR282" s="161" t="str">
        <f t="shared" si="13"/>
        <v/>
      </c>
      <c r="AS282" s="93">
        <v>264</v>
      </c>
      <c r="AT282" s="152" t="s">
        <v>1856</v>
      </c>
      <c r="AU282" s="153" t="s">
        <v>1695</v>
      </c>
      <c r="AV282" s="154" t="s">
        <v>1023</v>
      </c>
      <c r="AW282" s="155" t="s">
        <v>1857</v>
      </c>
      <c r="AX282" s="154" t="s">
        <v>1858</v>
      </c>
    </row>
    <row r="283" spans="40:50" hidden="1">
      <c r="AN283" s="149" t="str">
        <f t="shared" si="14"/>
        <v xml:space="preserve">- </v>
      </c>
      <c r="AO283" s="141"/>
      <c r="AP283" s="150" t="str">
        <f t="shared" si="15"/>
        <v>-</v>
      </c>
      <c r="AQ283" s="160" t="s">
        <v>1076</v>
      </c>
      <c r="AR283" s="161" t="str">
        <f t="shared" si="13"/>
        <v/>
      </c>
      <c r="AS283" s="93">
        <v>265</v>
      </c>
      <c r="AT283" s="152" t="s">
        <v>1859</v>
      </c>
      <c r="AU283" s="153" t="s">
        <v>1695</v>
      </c>
      <c r="AV283" s="154" t="s">
        <v>1023</v>
      </c>
      <c r="AW283" s="155" t="s">
        <v>1860</v>
      </c>
      <c r="AX283" s="154" t="s">
        <v>1861</v>
      </c>
    </row>
    <row r="284" spans="40:50" hidden="1">
      <c r="AN284" s="149" t="str">
        <f t="shared" si="14"/>
        <v xml:space="preserve">- </v>
      </c>
      <c r="AO284" s="141"/>
      <c r="AP284" s="150" t="str">
        <f t="shared" si="15"/>
        <v>-</v>
      </c>
      <c r="AQ284" s="160" t="s">
        <v>1076</v>
      </c>
      <c r="AR284" s="161" t="str">
        <f t="shared" si="13"/>
        <v/>
      </c>
      <c r="AS284" s="93">
        <v>266</v>
      </c>
      <c r="AT284" s="152" t="s">
        <v>1862</v>
      </c>
      <c r="AU284" s="153" t="s">
        <v>1695</v>
      </c>
      <c r="AV284" s="154" t="s">
        <v>1023</v>
      </c>
      <c r="AW284" s="155" t="s">
        <v>1863</v>
      </c>
      <c r="AX284" s="154" t="s">
        <v>1864</v>
      </c>
    </row>
    <row r="285" spans="40:50" hidden="1">
      <c r="AN285" s="149" t="str">
        <f t="shared" si="14"/>
        <v xml:space="preserve">- </v>
      </c>
      <c r="AO285" s="141"/>
      <c r="AP285" s="150" t="str">
        <f t="shared" si="15"/>
        <v>-</v>
      </c>
      <c r="AQ285" s="160" t="s">
        <v>1076</v>
      </c>
      <c r="AR285" s="161" t="str">
        <f t="shared" si="13"/>
        <v/>
      </c>
      <c r="AS285" s="93">
        <v>267</v>
      </c>
      <c r="AT285" s="152" t="s">
        <v>1865</v>
      </c>
      <c r="AU285" s="153" t="s">
        <v>1695</v>
      </c>
      <c r="AV285" s="154" t="s">
        <v>1023</v>
      </c>
      <c r="AW285" s="155" t="s">
        <v>1866</v>
      </c>
      <c r="AX285" s="154" t="s">
        <v>1867</v>
      </c>
    </row>
    <row r="286" spans="40:50" hidden="1">
      <c r="AN286" s="149" t="str">
        <f t="shared" si="14"/>
        <v xml:space="preserve">- </v>
      </c>
      <c r="AO286" s="141"/>
      <c r="AP286" s="150" t="str">
        <f t="shared" si="15"/>
        <v>-</v>
      </c>
      <c r="AQ286" s="160" t="s">
        <v>1076</v>
      </c>
      <c r="AR286" s="161" t="str">
        <f t="shared" si="13"/>
        <v/>
      </c>
      <c r="AS286" s="93">
        <v>268</v>
      </c>
      <c r="AT286" s="152" t="s">
        <v>1868</v>
      </c>
      <c r="AU286" s="153" t="s">
        <v>1695</v>
      </c>
      <c r="AV286" s="154" t="s">
        <v>1023</v>
      </c>
      <c r="AW286" s="155" t="s">
        <v>1869</v>
      </c>
      <c r="AX286" s="154" t="s">
        <v>1870</v>
      </c>
    </row>
    <row r="287" spans="40:50" hidden="1">
      <c r="AN287" s="149" t="str">
        <f t="shared" si="14"/>
        <v xml:space="preserve">- </v>
      </c>
      <c r="AO287" s="141"/>
      <c r="AP287" s="150" t="str">
        <f t="shared" si="15"/>
        <v>-</v>
      </c>
      <c r="AQ287" s="160" t="s">
        <v>1076</v>
      </c>
      <c r="AR287" s="161" t="str">
        <f t="shared" si="13"/>
        <v/>
      </c>
      <c r="AS287" s="93">
        <v>269</v>
      </c>
      <c r="AT287" s="152" t="s">
        <v>1871</v>
      </c>
      <c r="AU287" s="153" t="s">
        <v>1695</v>
      </c>
      <c r="AV287" s="154" t="s">
        <v>1023</v>
      </c>
      <c r="AW287" s="155" t="s">
        <v>1872</v>
      </c>
      <c r="AX287" s="154" t="s">
        <v>1873</v>
      </c>
    </row>
    <row r="288" spans="40:50" hidden="1">
      <c r="AN288" s="149" t="str">
        <f t="shared" si="14"/>
        <v xml:space="preserve">- </v>
      </c>
      <c r="AO288" s="141"/>
      <c r="AP288" s="150" t="str">
        <f t="shared" si="15"/>
        <v>-</v>
      </c>
      <c r="AQ288" s="160" t="s">
        <v>1076</v>
      </c>
      <c r="AR288" s="161" t="str">
        <f t="shared" si="13"/>
        <v/>
      </c>
      <c r="AS288" s="93">
        <v>270</v>
      </c>
      <c r="AT288" s="152" t="s">
        <v>1874</v>
      </c>
      <c r="AU288" s="153" t="s">
        <v>1695</v>
      </c>
      <c r="AV288" s="154" t="s">
        <v>1023</v>
      </c>
      <c r="AW288" s="155" t="s">
        <v>1875</v>
      </c>
      <c r="AX288" s="154" t="s">
        <v>1876</v>
      </c>
    </row>
    <row r="289" spans="40:50" hidden="1">
      <c r="AN289" s="149" t="str">
        <f t="shared" si="14"/>
        <v xml:space="preserve">- </v>
      </c>
      <c r="AO289" s="105"/>
      <c r="AP289" s="150" t="str">
        <f t="shared" si="15"/>
        <v>-</v>
      </c>
      <c r="AQ289" s="160" t="s">
        <v>1076</v>
      </c>
      <c r="AR289" s="161" t="str">
        <f t="shared" si="13"/>
        <v/>
      </c>
      <c r="AS289" s="93">
        <v>271</v>
      </c>
      <c r="AT289" s="152" t="s">
        <v>1877</v>
      </c>
      <c r="AU289" s="153" t="s">
        <v>1695</v>
      </c>
      <c r="AV289" s="154" t="s">
        <v>1023</v>
      </c>
      <c r="AW289" s="155" t="s">
        <v>1878</v>
      </c>
      <c r="AX289" s="154" t="s">
        <v>1879</v>
      </c>
    </row>
    <row r="290" spans="40:50" hidden="1">
      <c r="AN290" s="149" t="str">
        <f t="shared" si="14"/>
        <v xml:space="preserve">- </v>
      </c>
      <c r="AO290" s="105"/>
      <c r="AP290" s="150" t="str">
        <f t="shared" si="15"/>
        <v>-</v>
      </c>
      <c r="AQ290" s="160" t="s">
        <v>1076</v>
      </c>
      <c r="AR290" s="161" t="str">
        <f t="shared" si="13"/>
        <v/>
      </c>
      <c r="AS290" s="93">
        <v>272</v>
      </c>
      <c r="AT290" s="152" t="s">
        <v>1880</v>
      </c>
      <c r="AU290" s="153" t="s">
        <v>1695</v>
      </c>
      <c r="AV290" s="154" t="s">
        <v>1023</v>
      </c>
      <c r="AW290" s="155" t="s">
        <v>1881</v>
      </c>
      <c r="AX290" s="154" t="s">
        <v>1882</v>
      </c>
    </row>
    <row r="291" spans="40:50" hidden="1">
      <c r="AN291" s="149" t="str">
        <f t="shared" si="14"/>
        <v xml:space="preserve">- </v>
      </c>
      <c r="AO291" s="105"/>
      <c r="AP291" s="150" t="str">
        <f t="shared" si="15"/>
        <v>-</v>
      </c>
      <c r="AQ291" s="160" t="s">
        <v>1076</v>
      </c>
      <c r="AR291" s="161" t="str">
        <f t="shared" si="13"/>
        <v/>
      </c>
      <c r="AS291" s="93">
        <v>273</v>
      </c>
      <c r="AT291" s="152" t="s">
        <v>1883</v>
      </c>
      <c r="AU291" s="153" t="s">
        <v>1695</v>
      </c>
      <c r="AV291" s="154" t="s">
        <v>1023</v>
      </c>
      <c r="AW291" s="155" t="s">
        <v>1884</v>
      </c>
      <c r="AX291" s="154" t="s">
        <v>1885</v>
      </c>
    </row>
    <row r="292" spans="40:50" hidden="1">
      <c r="AN292" s="149" t="str">
        <f t="shared" si="14"/>
        <v xml:space="preserve">- </v>
      </c>
      <c r="AO292" s="105"/>
      <c r="AP292" s="150" t="str">
        <f t="shared" si="15"/>
        <v>-</v>
      </c>
      <c r="AQ292" s="160" t="s">
        <v>1076</v>
      </c>
      <c r="AR292" s="161" t="str">
        <f t="shared" si="13"/>
        <v/>
      </c>
      <c r="AS292" s="93">
        <v>274</v>
      </c>
      <c r="AT292" s="152" t="s">
        <v>1886</v>
      </c>
      <c r="AU292" s="153" t="s">
        <v>1887</v>
      </c>
      <c r="AV292" s="154" t="s">
        <v>1025</v>
      </c>
      <c r="AW292" s="155" t="s">
        <v>1888</v>
      </c>
      <c r="AX292" s="154" t="s">
        <v>1889</v>
      </c>
    </row>
    <row r="293" spans="40:50" hidden="1">
      <c r="AN293" s="149" t="str">
        <f t="shared" si="14"/>
        <v xml:space="preserve">- </v>
      </c>
      <c r="AO293" s="105"/>
      <c r="AP293" s="150" t="str">
        <f t="shared" si="15"/>
        <v>-</v>
      </c>
      <c r="AQ293" s="160" t="s">
        <v>1076</v>
      </c>
      <c r="AR293" s="161" t="str">
        <f t="shared" si="13"/>
        <v/>
      </c>
      <c r="AS293" s="93">
        <v>275</v>
      </c>
      <c r="AT293" s="152" t="s">
        <v>1890</v>
      </c>
      <c r="AU293" s="153" t="s">
        <v>1887</v>
      </c>
      <c r="AV293" s="154" t="s">
        <v>1025</v>
      </c>
      <c r="AW293" s="155" t="s">
        <v>1891</v>
      </c>
      <c r="AX293" s="154" t="s">
        <v>1892</v>
      </c>
    </row>
    <row r="294" spans="40:50" hidden="1">
      <c r="AN294" s="149" t="str">
        <f t="shared" si="14"/>
        <v xml:space="preserve">- </v>
      </c>
      <c r="AO294" s="105"/>
      <c r="AP294" s="150" t="str">
        <f t="shared" si="15"/>
        <v>-</v>
      </c>
      <c r="AQ294" s="160" t="s">
        <v>1076</v>
      </c>
      <c r="AR294" s="161" t="str">
        <f t="shared" si="13"/>
        <v/>
      </c>
      <c r="AS294" s="93">
        <v>276</v>
      </c>
      <c r="AT294" s="152" t="s">
        <v>1893</v>
      </c>
      <c r="AU294" s="153" t="s">
        <v>1887</v>
      </c>
      <c r="AV294" s="154" t="s">
        <v>1025</v>
      </c>
      <c r="AW294" s="155" t="s">
        <v>1894</v>
      </c>
      <c r="AX294" s="154" t="s">
        <v>1895</v>
      </c>
    </row>
    <row r="295" spans="40:50" hidden="1">
      <c r="AN295" s="149" t="str">
        <f t="shared" si="14"/>
        <v xml:space="preserve">- </v>
      </c>
      <c r="AO295" s="105"/>
      <c r="AP295" s="150" t="str">
        <f t="shared" si="15"/>
        <v>-</v>
      </c>
      <c r="AQ295" s="160" t="s">
        <v>1076</v>
      </c>
      <c r="AR295" s="161" t="str">
        <f t="shared" si="13"/>
        <v/>
      </c>
      <c r="AS295" s="93">
        <v>277</v>
      </c>
      <c r="AT295" s="152" t="s">
        <v>1896</v>
      </c>
      <c r="AU295" s="153" t="s">
        <v>1887</v>
      </c>
      <c r="AV295" s="154" t="s">
        <v>1025</v>
      </c>
      <c r="AW295" s="155" t="s">
        <v>1897</v>
      </c>
      <c r="AX295" s="154" t="s">
        <v>1898</v>
      </c>
    </row>
    <row r="296" spans="40:50" hidden="1">
      <c r="AN296" s="149" t="str">
        <f t="shared" si="14"/>
        <v xml:space="preserve">- </v>
      </c>
      <c r="AO296" s="105"/>
      <c r="AP296" s="150" t="str">
        <f t="shared" si="15"/>
        <v>-</v>
      </c>
      <c r="AQ296" s="160" t="s">
        <v>1076</v>
      </c>
      <c r="AR296" s="161" t="str">
        <f t="shared" si="13"/>
        <v/>
      </c>
      <c r="AS296" s="93">
        <v>278</v>
      </c>
      <c r="AT296" s="152" t="s">
        <v>1899</v>
      </c>
      <c r="AU296" s="153" t="s">
        <v>1887</v>
      </c>
      <c r="AV296" s="154" t="s">
        <v>1025</v>
      </c>
      <c r="AW296" s="155" t="s">
        <v>1900</v>
      </c>
      <c r="AX296" s="154" t="s">
        <v>1901</v>
      </c>
    </row>
    <row r="297" spans="40:50" hidden="1">
      <c r="AN297" s="149" t="str">
        <f t="shared" si="14"/>
        <v xml:space="preserve">- </v>
      </c>
      <c r="AO297" s="105"/>
      <c r="AP297" s="150" t="str">
        <f t="shared" si="15"/>
        <v>-</v>
      </c>
      <c r="AQ297" s="160" t="s">
        <v>1076</v>
      </c>
      <c r="AR297" s="161" t="str">
        <f t="shared" si="13"/>
        <v/>
      </c>
      <c r="AS297" s="93">
        <v>279</v>
      </c>
      <c r="AT297" s="152" t="s">
        <v>1902</v>
      </c>
      <c r="AU297" s="153" t="s">
        <v>1887</v>
      </c>
      <c r="AV297" s="154" t="s">
        <v>1025</v>
      </c>
      <c r="AW297" s="155" t="s">
        <v>1903</v>
      </c>
      <c r="AX297" s="154" t="s">
        <v>1904</v>
      </c>
    </row>
    <row r="298" spans="40:50" hidden="1">
      <c r="AN298" s="149" t="str">
        <f t="shared" si="14"/>
        <v xml:space="preserve">- </v>
      </c>
      <c r="AO298" s="105"/>
      <c r="AP298" s="150" t="str">
        <f t="shared" si="15"/>
        <v>-</v>
      </c>
      <c r="AQ298" s="160" t="s">
        <v>1076</v>
      </c>
      <c r="AR298" s="161" t="str">
        <f t="shared" si="13"/>
        <v/>
      </c>
      <c r="AS298" s="93">
        <v>280</v>
      </c>
      <c r="AT298" s="152" t="s">
        <v>1905</v>
      </c>
      <c r="AU298" s="153" t="s">
        <v>1887</v>
      </c>
      <c r="AV298" s="154" t="s">
        <v>1025</v>
      </c>
      <c r="AW298" s="155" t="s">
        <v>1906</v>
      </c>
      <c r="AX298" s="154" t="s">
        <v>1907</v>
      </c>
    </row>
    <row r="299" spans="40:50" hidden="1">
      <c r="AN299" s="149" t="str">
        <f t="shared" si="14"/>
        <v xml:space="preserve">- </v>
      </c>
      <c r="AO299" s="105"/>
      <c r="AP299" s="150" t="str">
        <f t="shared" si="15"/>
        <v>-</v>
      </c>
      <c r="AQ299" s="160" t="s">
        <v>1076</v>
      </c>
      <c r="AR299" s="161" t="str">
        <f t="shared" si="13"/>
        <v/>
      </c>
      <c r="AS299" s="93">
        <v>281</v>
      </c>
      <c r="AT299" s="152" t="s">
        <v>1908</v>
      </c>
      <c r="AU299" s="153" t="s">
        <v>1887</v>
      </c>
      <c r="AV299" s="154" t="s">
        <v>1025</v>
      </c>
      <c r="AW299" s="155" t="s">
        <v>1909</v>
      </c>
      <c r="AX299" s="154" t="s">
        <v>1910</v>
      </c>
    </row>
    <row r="300" spans="40:50" hidden="1">
      <c r="AN300" s="149" t="str">
        <f t="shared" si="14"/>
        <v xml:space="preserve">- </v>
      </c>
      <c r="AO300" s="105"/>
      <c r="AP300" s="150" t="str">
        <f t="shared" si="15"/>
        <v>-</v>
      </c>
      <c r="AQ300" s="160" t="s">
        <v>1076</v>
      </c>
      <c r="AR300" s="161" t="str">
        <f t="shared" si="13"/>
        <v/>
      </c>
      <c r="AS300" s="93">
        <v>282</v>
      </c>
      <c r="AT300" s="152" t="s">
        <v>1911</v>
      </c>
      <c r="AU300" s="153" t="s">
        <v>1887</v>
      </c>
      <c r="AV300" s="154" t="s">
        <v>1025</v>
      </c>
      <c r="AW300" s="155" t="s">
        <v>1912</v>
      </c>
      <c r="AX300" s="154" t="s">
        <v>1913</v>
      </c>
    </row>
    <row r="301" spans="40:50" hidden="1">
      <c r="AN301" s="149" t="str">
        <f t="shared" si="14"/>
        <v xml:space="preserve">- </v>
      </c>
      <c r="AO301" s="105"/>
      <c r="AP301" s="150" t="str">
        <f t="shared" si="15"/>
        <v>-</v>
      </c>
      <c r="AQ301" s="160" t="s">
        <v>1076</v>
      </c>
      <c r="AR301" s="161" t="str">
        <f t="shared" si="13"/>
        <v/>
      </c>
      <c r="AS301" s="93">
        <v>283</v>
      </c>
      <c r="AT301" s="152" t="s">
        <v>1914</v>
      </c>
      <c r="AU301" s="153" t="s">
        <v>1887</v>
      </c>
      <c r="AV301" s="154" t="s">
        <v>1025</v>
      </c>
      <c r="AW301" s="155" t="s">
        <v>1915</v>
      </c>
      <c r="AX301" s="154" t="s">
        <v>1916</v>
      </c>
    </row>
    <row r="302" spans="40:50" hidden="1">
      <c r="AN302" s="149" t="str">
        <f t="shared" si="14"/>
        <v xml:space="preserve">- </v>
      </c>
      <c r="AO302" s="105"/>
      <c r="AP302" s="150" t="str">
        <f t="shared" si="15"/>
        <v>-</v>
      </c>
      <c r="AQ302" s="160" t="s">
        <v>1076</v>
      </c>
      <c r="AR302" s="161" t="str">
        <f t="shared" si="13"/>
        <v/>
      </c>
      <c r="AS302" s="93">
        <v>284</v>
      </c>
      <c r="AT302" s="152" t="s">
        <v>1917</v>
      </c>
      <c r="AU302" s="153" t="s">
        <v>1887</v>
      </c>
      <c r="AV302" s="154" t="s">
        <v>1025</v>
      </c>
      <c r="AW302" s="155" t="s">
        <v>1918</v>
      </c>
      <c r="AX302" s="154" t="s">
        <v>1919</v>
      </c>
    </row>
    <row r="303" spans="40:50" hidden="1">
      <c r="AN303" s="149" t="str">
        <f t="shared" si="14"/>
        <v xml:space="preserve">- </v>
      </c>
      <c r="AO303" s="105"/>
      <c r="AP303" s="150" t="str">
        <f t="shared" si="15"/>
        <v>-</v>
      </c>
      <c r="AQ303" s="160" t="s">
        <v>1076</v>
      </c>
      <c r="AR303" s="161" t="str">
        <f t="shared" si="13"/>
        <v/>
      </c>
      <c r="AS303" s="93">
        <v>285</v>
      </c>
      <c r="AT303" s="152" t="s">
        <v>1920</v>
      </c>
      <c r="AU303" s="153" t="s">
        <v>1887</v>
      </c>
      <c r="AV303" s="154" t="s">
        <v>1025</v>
      </c>
      <c r="AW303" s="155" t="s">
        <v>1921</v>
      </c>
      <c r="AX303" s="154" t="s">
        <v>1922</v>
      </c>
    </row>
    <row r="304" spans="40:50" hidden="1">
      <c r="AN304" s="149" t="str">
        <f t="shared" si="14"/>
        <v xml:space="preserve">- </v>
      </c>
      <c r="AO304" s="105"/>
      <c r="AP304" s="150" t="str">
        <f t="shared" si="15"/>
        <v>-</v>
      </c>
      <c r="AQ304" s="160" t="s">
        <v>1076</v>
      </c>
      <c r="AR304" s="161" t="str">
        <f t="shared" si="13"/>
        <v/>
      </c>
      <c r="AS304" s="93">
        <v>286</v>
      </c>
      <c r="AT304" s="152" t="s">
        <v>1923</v>
      </c>
      <c r="AU304" s="153" t="s">
        <v>1887</v>
      </c>
      <c r="AV304" s="154" t="s">
        <v>1025</v>
      </c>
      <c r="AW304" s="155" t="s">
        <v>1924</v>
      </c>
      <c r="AX304" s="154" t="s">
        <v>1925</v>
      </c>
    </row>
    <row r="305" spans="40:50" hidden="1">
      <c r="AN305" s="149" t="str">
        <f t="shared" si="14"/>
        <v xml:space="preserve">- </v>
      </c>
      <c r="AO305" s="105"/>
      <c r="AP305" s="150" t="str">
        <f t="shared" si="15"/>
        <v>-</v>
      </c>
      <c r="AQ305" s="160" t="s">
        <v>1076</v>
      </c>
      <c r="AR305" s="161" t="str">
        <f t="shared" si="13"/>
        <v/>
      </c>
      <c r="AS305" s="93">
        <v>287</v>
      </c>
      <c r="AT305" s="152" t="s">
        <v>1926</v>
      </c>
      <c r="AU305" s="153" t="s">
        <v>1887</v>
      </c>
      <c r="AV305" s="154" t="s">
        <v>1025</v>
      </c>
      <c r="AW305" s="155" t="s">
        <v>1927</v>
      </c>
      <c r="AX305" s="154" t="s">
        <v>1306</v>
      </c>
    </row>
    <row r="306" spans="40:50" hidden="1">
      <c r="AN306" s="149" t="str">
        <f t="shared" si="14"/>
        <v xml:space="preserve">- </v>
      </c>
      <c r="AO306" s="105"/>
      <c r="AP306" s="150" t="str">
        <f t="shared" si="15"/>
        <v>-</v>
      </c>
      <c r="AQ306" s="160" t="s">
        <v>1076</v>
      </c>
      <c r="AR306" s="161" t="str">
        <f t="shared" si="13"/>
        <v/>
      </c>
      <c r="AS306" s="93">
        <v>288</v>
      </c>
      <c r="AT306" s="152" t="s">
        <v>1928</v>
      </c>
      <c r="AU306" s="153" t="s">
        <v>1887</v>
      </c>
      <c r="AV306" s="154" t="s">
        <v>1025</v>
      </c>
      <c r="AW306" s="155" t="s">
        <v>1929</v>
      </c>
      <c r="AX306" s="154" t="s">
        <v>1930</v>
      </c>
    </row>
    <row r="307" spans="40:50" hidden="1">
      <c r="AN307" s="149" t="str">
        <f t="shared" si="14"/>
        <v xml:space="preserve">- </v>
      </c>
      <c r="AO307" s="105"/>
      <c r="AP307" s="150" t="str">
        <f t="shared" si="15"/>
        <v>-</v>
      </c>
      <c r="AQ307" s="160" t="s">
        <v>1076</v>
      </c>
      <c r="AR307" s="161" t="str">
        <f t="shared" si="13"/>
        <v/>
      </c>
      <c r="AS307" s="93">
        <v>289</v>
      </c>
      <c r="AT307" s="152" t="s">
        <v>1931</v>
      </c>
      <c r="AU307" s="153" t="s">
        <v>1887</v>
      </c>
      <c r="AV307" s="154" t="s">
        <v>1025</v>
      </c>
      <c r="AW307" s="155" t="s">
        <v>1932</v>
      </c>
      <c r="AX307" s="154" t="s">
        <v>1636</v>
      </c>
    </row>
    <row r="308" spans="40:50" hidden="1">
      <c r="AN308" s="149" t="str">
        <f t="shared" si="14"/>
        <v xml:space="preserve">- </v>
      </c>
      <c r="AO308" s="105"/>
      <c r="AP308" s="150" t="str">
        <f t="shared" si="15"/>
        <v>-</v>
      </c>
      <c r="AQ308" s="160" t="s">
        <v>1076</v>
      </c>
      <c r="AR308" s="161" t="str">
        <f t="shared" si="13"/>
        <v/>
      </c>
      <c r="AS308" s="93">
        <v>290</v>
      </c>
      <c r="AT308" s="152" t="s">
        <v>1933</v>
      </c>
      <c r="AU308" s="153" t="s">
        <v>1934</v>
      </c>
      <c r="AV308" s="154" t="s">
        <v>1027</v>
      </c>
      <c r="AW308" s="155" t="s">
        <v>1935</v>
      </c>
      <c r="AX308" s="154" t="s">
        <v>1936</v>
      </c>
    </row>
    <row r="309" spans="40:50" hidden="1">
      <c r="AN309" s="149" t="str">
        <f t="shared" si="14"/>
        <v xml:space="preserve">- </v>
      </c>
      <c r="AO309" s="105"/>
      <c r="AP309" s="150" t="str">
        <f t="shared" si="15"/>
        <v>-</v>
      </c>
      <c r="AQ309" s="160" t="s">
        <v>1076</v>
      </c>
      <c r="AR309" s="161" t="str">
        <f t="shared" si="13"/>
        <v/>
      </c>
      <c r="AS309" s="93">
        <v>291</v>
      </c>
      <c r="AT309" s="152" t="s">
        <v>1937</v>
      </c>
      <c r="AU309" s="153" t="s">
        <v>1934</v>
      </c>
      <c r="AV309" s="154" t="s">
        <v>1027</v>
      </c>
      <c r="AW309" s="155" t="s">
        <v>1938</v>
      </c>
      <c r="AX309" s="154" t="s">
        <v>1939</v>
      </c>
    </row>
    <row r="310" spans="40:50" hidden="1">
      <c r="AN310" s="149" t="str">
        <f t="shared" si="14"/>
        <v xml:space="preserve">- </v>
      </c>
      <c r="AO310" s="105"/>
      <c r="AP310" s="150" t="str">
        <f t="shared" si="15"/>
        <v>-</v>
      </c>
      <c r="AQ310" s="160" t="s">
        <v>1076</v>
      </c>
      <c r="AR310" s="161" t="str">
        <f t="shared" si="13"/>
        <v/>
      </c>
      <c r="AS310" s="93">
        <v>292</v>
      </c>
      <c r="AT310" s="152" t="s">
        <v>1940</v>
      </c>
      <c r="AU310" s="153" t="s">
        <v>1934</v>
      </c>
      <c r="AV310" s="154" t="s">
        <v>1027</v>
      </c>
      <c r="AW310" s="155" t="s">
        <v>1941</v>
      </c>
      <c r="AX310" s="154" t="s">
        <v>1942</v>
      </c>
    </row>
    <row r="311" spans="40:50" hidden="1">
      <c r="AN311" s="149" t="str">
        <f t="shared" si="14"/>
        <v xml:space="preserve">- </v>
      </c>
      <c r="AO311" s="105"/>
      <c r="AP311" s="150" t="str">
        <f t="shared" si="15"/>
        <v>-</v>
      </c>
      <c r="AQ311" s="160" t="s">
        <v>1076</v>
      </c>
      <c r="AR311" s="161" t="str">
        <f t="shared" si="13"/>
        <v/>
      </c>
      <c r="AS311" s="93">
        <v>293</v>
      </c>
      <c r="AT311" s="152" t="s">
        <v>1943</v>
      </c>
      <c r="AU311" s="153" t="s">
        <v>1934</v>
      </c>
      <c r="AV311" s="154" t="s">
        <v>1027</v>
      </c>
      <c r="AW311" s="155" t="s">
        <v>1944</v>
      </c>
      <c r="AX311" s="154" t="s">
        <v>1945</v>
      </c>
    </row>
    <row r="312" spans="40:50" hidden="1">
      <c r="AN312" s="149" t="str">
        <f t="shared" si="14"/>
        <v xml:space="preserve">- </v>
      </c>
      <c r="AO312" s="105"/>
      <c r="AP312" s="150" t="str">
        <f t="shared" si="15"/>
        <v>-</v>
      </c>
      <c r="AQ312" s="160" t="s">
        <v>1076</v>
      </c>
      <c r="AR312" s="161" t="str">
        <f t="shared" si="13"/>
        <v/>
      </c>
      <c r="AS312" s="93">
        <v>294</v>
      </c>
      <c r="AT312" s="152" t="s">
        <v>1946</v>
      </c>
      <c r="AU312" s="153" t="s">
        <v>1934</v>
      </c>
      <c r="AV312" s="154" t="s">
        <v>1027</v>
      </c>
      <c r="AW312" s="155" t="s">
        <v>1947</v>
      </c>
      <c r="AX312" s="154" t="s">
        <v>1027</v>
      </c>
    </row>
    <row r="313" spans="40:50" hidden="1">
      <c r="AN313" s="149" t="str">
        <f t="shared" si="14"/>
        <v xml:space="preserve">- </v>
      </c>
      <c r="AO313" s="105"/>
      <c r="AP313" s="150" t="str">
        <f t="shared" si="15"/>
        <v>-</v>
      </c>
      <c r="AQ313" s="160" t="s">
        <v>1076</v>
      </c>
      <c r="AR313" s="161" t="str">
        <f t="shared" si="13"/>
        <v/>
      </c>
      <c r="AS313" s="93">
        <v>295</v>
      </c>
      <c r="AT313" s="152" t="s">
        <v>1948</v>
      </c>
      <c r="AU313" s="153" t="s">
        <v>1934</v>
      </c>
      <c r="AV313" s="154" t="s">
        <v>1027</v>
      </c>
      <c r="AW313" s="155" t="s">
        <v>1949</v>
      </c>
      <c r="AX313" s="154" t="s">
        <v>1950</v>
      </c>
    </row>
    <row r="314" spans="40:50" hidden="1">
      <c r="AN314" s="149" t="str">
        <f t="shared" si="14"/>
        <v xml:space="preserve">- </v>
      </c>
      <c r="AO314" s="105"/>
      <c r="AP314" s="150" t="str">
        <f t="shared" si="15"/>
        <v>-</v>
      </c>
      <c r="AQ314" s="160" t="s">
        <v>1076</v>
      </c>
      <c r="AR314" s="161" t="str">
        <f t="shared" si="13"/>
        <v/>
      </c>
      <c r="AS314" s="93">
        <v>296</v>
      </c>
      <c r="AT314" s="152" t="s">
        <v>1951</v>
      </c>
      <c r="AU314" s="153" t="s">
        <v>1934</v>
      </c>
      <c r="AV314" s="154" t="s">
        <v>1027</v>
      </c>
      <c r="AW314" s="155" t="s">
        <v>1952</v>
      </c>
      <c r="AX314" s="154" t="s">
        <v>1953</v>
      </c>
    </row>
    <row r="315" spans="40:50" hidden="1">
      <c r="AN315" s="149" t="str">
        <f t="shared" si="14"/>
        <v xml:space="preserve">- </v>
      </c>
      <c r="AO315" s="105"/>
      <c r="AP315" s="150" t="str">
        <f t="shared" si="15"/>
        <v>-</v>
      </c>
      <c r="AQ315" s="160" t="s">
        <v>1076</v>
      </c>
      <c r="AR315" s="161" t="str">
        <f t="shared" si="13"/>
        <v/>
      </c>
      <c r="AS315" s="93">
        <v>297</v>
      </c>
      <c r="AT315" s="152" t="s">
        <v>1954</v>
      </c>
      <c r="AU315" s="153" t="s">
        <v>1934</v>
      </c>
      <c r="AV315" s="154" t="s">
        <v>1027</v>
      </c>
      <c r="AW315" s="155" t="s">
        <v>1955</v>
      </c>
      <c r="AX315" s="154" t="s">
        <v>1956</v>
      </c>
    </row>
    <row r="316" spans="40:50" hidden="1">
      <c r="AN316" s="149" t="str">
        <f t="shared" si="14"/>
        <v xml:space="preserve">- </v>
      </c>
      <c r="AO316" s="105"/>
      <c r="AP316" s="150" t="str">
        <f t="shared" si="15"/>
        <v>-</v>
      </c>
      <c r="AQ316" s="160" t="s">
        <v>1076</v>
      </c>
      <c r="AR316" s="161" t="str">
        <f t="shared" si="13"/>
        <v/>
      </c>
      <c r="AS316" s="93">
        <v>298</v>
      </c>
      <c r="AT316" s="152" t="s">
        <v>1957</v>
      </c>
      <c r="AU316" s="153" t="s">
        <v>1934</v>
      </c>
      <c r="AV316" s="154" t="s">
        <v>1027</v>
      </c>
      <c r="AW316" s="155" t="s">
        <v>1958</v>
      </c>
      <c r="AX316" s="154" t="s">
        <v>1959</v>
      </c>
    </row>
    <row r="317" spans="40:50" hidden="1">
      <c r="AN317" s="149" t="str">
        <f t="shared" si="14"/>
        <v xml:space="preserve">- </v>
      </c>
      <c r="AO317" s="105"/>
      <c r="AP317" s="150" t="str">
        <f t="shared" si="15"/>
        <v>-</v>
      </c>
      <c r="AQ317" s="160" t="s">
        <v>1076</v>
      </c>
      <c r="AR317" s="161" t="str">
        <f t="shared" si="13"/>
        <v/>
      </c>
      <c r="AS317" s="93">
        <v>299</v>
      </c>
      <c r="AT317" s="152" t="s">
        <v>1960</v>
      </c>
      <c r="AU317" s="153" t="s">
        <v>1934</v>
      </c>
      <c r="AV317" s="154" t="s">
        <v>1027</v>
      </c>
      <c r="AW317" s="155" t="s">
        <v>1961</v>
      </c>
      <c r="AX317" s="154" t="s">
        <v>1033</v>
      </c>
    </row>
    <row r="318" spans="40:50" hidden="1">
      <c r="AN318" s="149" t="str">
        <f t="shared" si="14"/>
        <v xml:space="preserve">- </v>
      </c>
      <c r="AO318" s="105"/>
      <c r="AP318" s="150" t="str">
        <f t="shared" si="15"/>
        <v>-</v>
      </c>
      <c r="AQ318" s="160" t="s">
        <v>1076</v>
      </c>
      <c r="AR318" s="161" t="str">
        <f t="shared" si="13"/>
        <v/>
      </c>
      <c r="AS318" s="93">
        <v>300</v>
      </c>
      <c r="AT318" s="152" t="s">
        <v>1962</v>
      </c>
      <c r="AU318" s="153" t="s">
        <v>1934</v>
      </c>
      <c r="AV318" s="154" t="s">
        <v>1027</v>
      </c>
      <c r="AW318" s="155" t="s">
        <v>1963</v>
      </c>
      <c r="AX318" s="154" t="s">
        <v>1964</v>
      </c>
    </row>
    <row r="319" spans="40:50" hidden="1">
      <c r="AN319" s="149" t="str">
        <f t="shared" si="14"/>
        <v xml:space="preserve">- </v>
      </c>
      <c r="AO319" s="105"/>
      <c r="AP319" s="150" t="str">
        <f t="shared" si="15"/>
        <v>-</v>
      </c>
      <c r="AQ319" s="160" t="s">
        <v>1076</v>
      </c>
      <c r="AR319" s="161" t="str">
        <f t="shared" si="13"/>
        <v/>
      </c>
      <c r="AS319" s="93">
        <v>301</v>
      </c>
      <c r="AT319" s="152" t="s">
        <v>1965</v>
      </c>
      <c r="AU319" s="153" t="s">
        <v>1934</v>
      </c>
      <c r="AV319" s="154" t="s">
        <v>1027</v>
      </c>
      <c r="AW319" s="155" t="s">
        <v>1966</v>
      </c>
      <c r="AX319" s="154" t="s">
        <v>1967</v>
      </c>
    </row>
    <row r="320" spans="40:50" hidden="1">
      <c r="AN320" s="149" t="str">
        <f t="shared" si="14"/>
        <v xml:space="preserve">- </v>
      </c>
      <c r="AO320" s="105"/>
      <c r="AP320" s="150" t="str">
        <f t="shared" si="15"/>
        <v>-</v>
      </c>
      <c r="AQ320" s="160" t="s">
        <v>1076</v>
      </c>
      <c r="AR320" s="161" t="str">
        <f t="shared" si="13"/>
        <v/>
      </c>
      <c r="AS320" s="93">
        <v>302</v>
      </c>
      <c r="AT320" s="152" t="s">
        <v>1968</v>
      </c>
      <c r="AU320" s="153" t="s">
        <v>1934</v>
      </c>
      <c r="AV320" s="154" t="s">
        <v>1027</v>
      </c>
      <c r="AW320" s="155" t="s">
        <v>1969</v>
      </c>
      <c r="AX320" s="154" t="s">
        <v>1970</v>
      </c>
    </row>
    <row r="321" spans="40:50" hidden="1">
      <c r="AN321" s="149" t="str">
        <f t="shared" si="14"/>
        <v xml:space="preserve">- </v>
      </c>
      <c r="AO321" s="105"/>
      <c r="AP321" s="150" t="str">
        <f t="shared" si="15"/>
        <v>-</v>
      </c>
      <c r="AQ321" s="160" t="s">
        <v>1076</v>
      </c>
      <c r="AR321" s="161" t="str">
        <f t="shared" si="13"/>
        <v/>
      </c>
      <c r="AS321" s="93">
        <v>303</v>
      </c>
      <c r="AT321" s="152" t="s">
        <v>1971</v>
      </c>
      <c r="AU321" s="153" t="s">
        <v>1934</v>
      </c>
      <c r="AV321" s="154" t="s">
        <v>1027</v>
      </c>
      <c r="AW321" s="155" t="s">
        <v>1972</v>
      </c>
      <c r="AX321" s="154" t="s">
        <v>1973</v>
      </c>
    </row>
    <row r="322" spans="40:50" hidden="1">
      <c r="AN322" s="149" t="str">
        <f t="shared" si="14"/>
        <v xml:space="preserve">- </v>
      </c>
      <c r="AO322" s="105"/>
      <c r="AP322" s="150" t="str">
        <f t="shared" si="15"/>
        <v>-</v>
      </c>
      <c r="AQ322" s="160" t="s">
        <v>1076</v>
      </c>
      <c r="AR322" s="161" t="str">
        <f t="shared" si="13"/>
        <v/>
      </c>
      <c r="AS322" s="93">
        <v>304</v>
      </c>
      <c r="AT322" s="152" t="s">
        <v>1974</v>
      </c>
      <c r="AU322" s="153" t="s">
        <v>1934</v>
      </c>
      <c r="AV322" s="154" t="s">
        <v>1027</v>
      </c>
      <c r="AW322" s="155" t="s">
        <v>1975</v>
      </c>
      <c r="AX322" s="154" t="s">
        <v>1976</v>
      </c>
    </row>
    <row r="323" spans="40:50" hidden="1">
      <c r="AN323" s="149" t="str">
        <f t="shared" si="14"/>
        <v xml:space="preserve">- </v>
      </c>
      <c r="AO323" s="105"/>
      <c r="AP323" s="150" t="str">
        <f t="shared" si="15"/>
        <v>-</v>
      </c>
      <c r="AQ323" s="160" t="s">
        <v>1076</v>
      </c>
      <c r="AR323" s="161" t="str">
        <f t="shared" si="13"/>
        <v/>
      </c>
      <c r="AS323" s="93">
        <v>305</v>
      </c>
      <c r="AT323" s="152" t="s">
        <v>1977</v>
      </c>
      <c r="AU323" s="153" t="s">
        <v>1934</v>
      </c>
      <c r="AV323" s="154" t="s">
        <v>1027</v>
      </c>
      <c r="AW323" s="155" t="s">
        <v>1978</v>
      </c>
      <c r="AX323" s="154" t="s">
        <v>1979</v>
      </c>
    </row>
    <row r="324" spans="40:50" hidden="1">
      <c r="AN324" s="149" t="str">
        <f t="shared" si="14"/>
        <v xml:space="preserve">- </v>
      </c>
      <c r="AO324" s="105"/>
      <c r="AP324" s="150" t="str">
        <f t="shared" si="15"/>
        <v>-</v>
      </c>
      <c r="AQ324" s="160" t="s">
        <v>1076</v>
      </c>
      <c r="AR324" s="161" t="str">
        <f t="shared" si="13"/>
        <v/>
      </c>
      <c r="AS324" s="93">
        <v>306</v>
      </c>
      <c r="AT324" s="152" t="s">
        <v>1980</v>
      </c>
      <c r="AU324" s="153" t="s">
        <v>1934</v>
      </c>
      <c r="AV324" s="154" t="s">
        <v>1027</v>
      </c>
      <c r="AW324" s="155" t="s">
        <v>1981</v>
      </c>
      <c r="AX324" s="154" t="s">
        <v>1246</v>
      </c>
    </row>
    <row r="325" spans="40:50" hidden="1">
      <c r="AN325" s="149" t="str">
        <f t="shared" si="14"/>
        <v xml:space="preserve">- </v>
      </c>
      <c r="AO325" s="105"/>
      <c r="AP325" s="150" t="str">
        <f t="shared" si="15"/>
        <v>-</v>
      </c>
      <c r="AQ325" s="160" t="s">
        <v>1076</v>
      </c>
      <c r="AR325" s="161" t="str">
        <f t="shared" si="13"/>
        <v/>
      </c>
      <c r="AS325" s="93">
        <v>307</v>
      </c>
      <c r="AT325" s="152" t="s">
        <v>1982</v>
      </c>
      <c r="AU325" s="153" t="s">
        <v>1934</v>
      </c>
      <c r="AV325" s="154" t="s">
        <v>1027</v>
      </c>
      <c r="AW325" s="155" t="s">
        <v>1983</v>
      </c>
      <c r="AX325" s="154" t="s">
        <v>1984</v>
      </c>
    </row>
    <row r="326" spans="40:50" hidden="1">
      <c r="AN326" s="149" t="str">
        <f t="shared" si="14"/>
        <v xml:space="preserve">- </v>
      </c>
      <c r="AO326" s="105"/>
      <c r="AP326" s="150" t="str">
        <f t="shared" si="15"/>
        <v>-</v>
      </c>
      <c r="AQ326" s="160" t="s">
        <v>1076</v>
      </c>
      <c r="AR326" s="161" t="str">
        <f t="shared" si="13"/>
        <v/>
      </c>
      <c r="AS326" s="93">
        <v>308</v>
      </c>
      <c r="AT326" s="152" t="s">
        <v>1985</v>
      </c>
      <c r="AU326" s="153" t="s">
        <v>1934</v>
      </c>
      <c r="AV326" s="154" t="s">
        <v>1027</v>
      </c>
      <c r="AW326" s="155" t="s">
        <v>1986</v>
      </c>
      <c r="AX326" s="154" t="s">
        <v>1987</v>
      </c>
    </row>
    <row r="327" spans="40:50" hidden="1">
      <c r="AN327" s="149" t="str">
        <f t="shared" si="14"/>
        <v xml:space="preserve">- </v>
      </c>
      <c r="AO327" s="105"/>
      <c r="AP327" s="150" t="str">
        <f t="shared" si="15"/>
        <v>-</v>
      </c>
      <c r="AQ327" s="160" t="s">
        <v>1076</v>
      </c>
      <c r="AR327" s="161" t="str">
        <f t="shared" si="13"/>
        <v/>
      </c>
      <c r="AS327" s="93">
        <v>309</v>
      </c>
      <c r="AT327" s="152" t="s">
        <v>1988</v>
      </c>
      <c r="AU327" s="153" t="s">
        <v>1934</v>
      </c>
      <c r="AV327" s="154" t="s">
        <v>1027</v>
      </c>
      <c r="AW327" s="155" t="s">
        <v>1989</v>
      </c>
      <c r="AX327" s="154" t="s">
        <v>1990</v>
      </c>
    </row>
    <row r="328" spans="40:50" hidden="1">
      <c r="AN328" s="149" t="str">
        <f t="shared" si="14"/>
        <v xml:space="preserve">- </v>
      </c>
      <c r="AO328" s="105"/>
      <c r="AP328" s="150" t="str">
        <f t="shared" si="15"/>
        <v>-</v>
      </c>
      <c r="AQ328" s="160" t="s">
        <v>1076</v>
      </c>
      <c r="AR328" s="161" t="str">
        <f t="shared" si="13"/>
        <v/>
      </c>
      <c r="AS328" s="93">
        <v>310</v>
      </c>
      <c r="AT328" s="152" t="s">
        <v>1991</v>
      </c>
      <c r="AU328" s="153" t="s">
        <v>1934</v>
      </c>
      <c r="AV328" s="154" t="s">
        <v>1027</v>
      </c>
      <c r="AW328" s="155" t="s">
        <v>1992</v>
      </c>
      <c r="AX328" s="154" t="s">
        <v>1993</v>
      </c>
    </row>
    <row r="329" spans="40:50" hidden="1">
      <c r="AN329" s="149" t="str">
        <f t="shared" si="14"/>
        <v xml:space="preserve">- </v>
      </c>
      <c r="AO329" s="105"/>
      <c r="AP329" s="150" t="str">
        <f t="shared" si="15"/>
        <v>-</v>
      </c>
      <c r="AQ329" s="160" t="s">
        <v>1076</v>
      </c>
      <c r="AR329" s="161" t="str">
        <f t="shared" si="13"/>
        <v/>
      </c>
      <c r="AS329" s="93">
        <v>311</v>
      </c>
      <c r="AT329" s="152" t="s">
        <v>1994</v>
      </c>
      <c r="AU329" s="153" t="s">
        <v>1934</v>
      </c>
      <c r="AV329" s="154" t="s">
        <v>1027</v>
      </c>
      <c r="AW329" s="155" t="s">
        <v>1995</v>
      </c>
      <c r="AX329" s="154" t="s">
        <v>1996</v>
      </c>
    </row>
    <row r="330" spans="40:50" hidden="1">
      <c r="AN330" s="149" t="str">
        <f t="shared" si="14"/>
        <v xml:space="preserve">- </v>
      </c>
      <c r="AO330" s="105"/>
      <c r="AP330" s="150" t="str">
        <f t="shared" si="15"/>
        <v>-</v>
      </c>
      <c r="AQ330" s="160" t="s">
        <v>1076</v>
      </c>
      <c r="AR330" s="161" t="str">
        <f t="shared" si="13"/>
        <v/>
      </c>
      <c r="AS330" s="93">
        <v>312</v>
      </c>
      <c r="AT330" s="152" t="s">
        <v>1997</v>
      </c>
      <c r="AU330" s="153" t="s">
        <v>1934</v>
      </c>
      <c r="AV330" s="154" t="s">
        <v>1027</v>
      </c>
      <c r="AW330" s="155" t="s">
        <v>1998</v>
      </c>
      <c r="AX330" s="154" t="s">
        <v>1999</v>
      </c>
    </row>
    <row r="331" spans="40:50" hidden="1">
      <c r="AN331" s="149" t="str">
        <f t="shared" si="14"/>
        <v xml:space="preserve">- </v>
      </c>
      <c r="AO331" s="105"/>
      <c r="AP331" s="150" t="str">
        <f t="shared" si="15"/>
        <v>-</v>
      </c>
      <c r="AQ331" s="160" t="s">
        <v>1076</v>
      </c>
      <c r="AR331" s="161" t="str">
        <f t="shared" si="13"/>
        <v/>
      </c>
      <c r="AS331" s="93">
        <v>313</v>
      </c>
      <c r="AT331" s="152" t="s">
        <v>2000</v>
      </c>
      <c r="AU331" s="153" t="s">
        <v>1934</v>
      </c>
      <c r="AV331" s="154" t="s">
        <v>1027</v>
      </c>
      <c r="AW331" s="155" t="s">
        <v>2001</v>
      </c>
      <c r="AX331" s="154" t="s">
        <v>2002</v>
      </c>
    </row>
    <row r="332" spans="40:50" hidden="1">
      <c r="AN332" s="149" t="str">
        <f t="shared" si="14"/>
        <v xml:space="preserve">- </v>
      </c>
      <c r="AO332" s="105"/>
      <c r="AP332" s="150" t="str">
        <f t="shared" si="15"/>
        <v>-</v>
      </c>
      <c r="AQ332" s="160" t="s">
        <v>1076</v>
      </c>
      <c r="AR332" s="161" t="str">
        <f t="shared" si="13"/>
        <v/>
      </c>
      <c r="AS332" s="93">
        <v>314</v>
      </c>
      <c r="AT332" s="152" t="s">
        <v>2003</v>
      </c>
      <c r="AU332" s="153" t="s">
        <v>1934</v>
      </c>
      <c r="AV332" s="154" t="s">
        <v>1027</v>
      </c>
      <c r="AW332" s="155" t="s">
        <v>2004</v>
      </c>
      <c r="AX332" s="154" t="s">
        <v>2005</v>
      </c>
    </row>
    <row r="333" spans="40:50" hidden="1">
      <c r="AN333" s="149" t="str">
        <f t="shared" si="14"/>
        <v xml:space="preserve">- </v>
      </c>
      <c r="AO333" s="105"/>
      <c r="AP333" s="150" t="str">
        <f t="shared" si="15"/>
        <v>-</v>
      </c>
      <c r="AQ333" s="160" t="s">
        <v>1076</v>
      </c>
      <c r="AR333" s="161" t="str">
        <f t="shared" si="13"/>
        <v/>
      </c>
      <c r="AS333" s="93">
        <v>315</v>
      </c>
      <c r="AT333" s="152" t="s">
        <v>2006</v>
      </c>
      <c r="AU333" s="153" t="s">
        <v>1934</v>
      </c>
      <c r="AV333" s="154" t="s">
        <v>1027</v>
      </c>
      <c r="AW333" s="155" t="s">
        <v>2007</v>
      </c>
      <c r="AX333" s="154" t="s">
        <v>2008</v>
      </c>
    </row>
    <row r="334" spans="40:50" hidden="1">
      <c r="AN334" s="149" t="str">
        <f t="shared" si="14"/>
        <v xml:space="preserve">- </v>
      </c>
      <c r="AO334" s="105"/>
      <c r="AP334" s="150" t="str">
        <f t="shared" si="15"/>
        <v>-</v>
      </c>
      <c r="AQ334" s="160" t="s">
        <v>1076</v>
      </c>
      <c r="AR334" s="161" t="str">
        <f t="shared" si="13"/>
        <v/>
      </c>
      <c r="AS334" s="93">
        <v>316</v>
      </c>
      <c r="AT334" s="152" t="s">
        <v>2009</v>
      </c>
      <c r="AU334" s="153" t="s">
        <v>1934</v>
      </c>
      <c r="AV334" s="154" t="s">
        <v>1027</v>
      </c>
      <c r="AW334" s="155" t="s">
        <v>2010</v>
      </c>
      <c r="AX334" s="154" t="s">
        <v>2011</v>
      </c>
    </row>
    <row r="335" spans="40:50" hidden="1">
      <c r="AN335" s="149" t="str">
        <f t="shared" si="14"/>
        <v xml:space="preserve">- </v>
      </c>
      <c r="AO335" s="105"/>
      <c r="AP335" s="150" t="str">
        <f t="shared" si="15"/>
        <v>-</v>
      </c>
      <c r="AQ335" s="160" t="s">
        <v>1076</v>
      </c>
      <c r="AR335" s="161" t="str">
        <f t="shared" si="13"/>
        <v/>
      </c>
      <c r="AS335" s="93">
        <v>317</v>
      </c>
      <c r="AT335" s="152" t="s">
        <v>2012</v>
      </c>
      <c r="AU335" s="153" t="s">
        <v>1934</v>
      </c>
      <c r="AV335" s="154" t="s">
        <v>1027</v>
      </c>
      <c r="AW335" s="155" t="s">
        <v>2013</v>
      </c>
      <c r="AX335" s="154" t="s">
        <v>2014</v>
      </c>
    </row>
    <row r="336" spans="40:50" hidden="1">
      <c r="AN336" s="149" t="str">
        <f t="shared" si="14"/>
        <v xml:space="preserve">- </v>
      </c>
      <c r="AO336" s="105"/>
      <c r="AP336" s="150" t="str">
        <f t="shared" si="15"/>
        <v>-</v>
      </c>
      <c r="AQ336" s="160" t="s">
        <v>1076</v>
      </c>
      <c r="AR336" s="161" t="str">
        <f t="shared" si="13"/>
        <v/>
      </c>
      <c r="AS336" s="93">
        <v>318</v>
      </c>
      <c r="AT336" s="152" t="s">
        <v>2015</v>
      </c>
      <c r="AU336" s="153" t="s">
        <v>1934</v>
      </c>
      <c r="AV336" s="154" t="s">
        <v>1027</v>
      </c>
      <c r="AW336" s="155" t="s">
        <v>2016</v>
      </c>
      <c r="AX336" s="154" t="s">
        <v>2017</v>
      </c>
    </row>
    <row r="337" spans="40:50" hidden="1">
      <c r="AN337" s="149" t="str">
        <f t="shared" si="14"/>
        <v xml:space="preserve">- </v>
      </c>
      <c r="AO337" s="105"/>
      <c r="AP337" s="150" t="str">
        <f t="shared" si="15"/>
        <v>-</v>
      </c>
      <c r="AQ337" s="160" t="s">
        <v>1076</v>
      </c>
      <c r="AR337" s="161" t="str">
        <f t="shared" si="13"/>
        <v/>
      </c>
      <c r="AS337" s="93">
        <v>319</v>
      </c>
      <c r="AT337" s="152" t="s">
        <v>2018</v>
      </c>
      <c r="AU337" s="153" t="s">
        <v>1934</v>
      </c>
      <c r="AV337" s="154" t="s">
        <v>1027</v>
      </c>
      <c r="AW337" s="155" t="s">
        <v>2019</v>
      </c>
      <c r="AX337" s="154" t="s">
        <v>2020</v>
      </c>
    </row>
    <row r="338" spans="40:50" hidden="1">
      <c r="AN338" s="149" t="str">
        <f t="shared" si="14"/>
        <v xml:space="preserve">- </v>
      </c>
      <c r="AO338" s="105"/>
      <c r="AP338" s="150" t="str">
        <f t="shared" si="15"/>
        <v>-</v>
      </c>
      <c r="AQ338" s="160" t="s">
        <v>1076</v>
      </c>
      <c r="AR338" s="161" t="str">
        <f t="shared" si="13"/>
        <v/>
      </c>
      <c r="AS338" s="93">
        <v>320</v>
      </c>
      <c r="AT338" s="152" t="s">
        <v>2021</v>
      </c>
      <c r="AU338" s="153" t="s">
        <v>1934</v>
      </c>
      <c r="AV338" s="154" t="s">
        <v>1027</v>
      </c>
      <c r="AW338" s="155" t="s">
        <v>2022</v>
      </c>
      <c r="AX338" s="154" t="s">
        <v>2023</v>
      </c>
    </row>
    <row r="339" spans="40:50" hidden="1">
      <c r="AN339" s="149" t="str">
        <f t="shared" si="14"/>
        <v xml:space="preserve">- </v>
      </c>
      <c r="AO339" s="105"/>
      <c r="AP339" s="150" t="str">
        <f t="shared" si="15"/>
        <v>-</v>
      </c>
      <c r="AQ339" s="160" t="s">
        <v>1076</v>
      </c>
      <c r="AR339" s="161" t="str">
        <f t="shared" ref="AR339:AR402" si="16">IFERROR(VLOOKUP(AP339, $AW$19:$AX$2487, 2, 0), "")</f>
        <v/>
      </c>
      <c r="AS339" s="93">
        <v>321</v>
      </c>
      <c r="AT339" s="152" t="s">
        <v>2024</v>
      </c>
      <c r="AU339" s="153" t="s">
        <v>1934</v>
      </c>
      <c r="AV339" s="154" t="s">
        <v>1027</v>
      </c>
      <c r="AW339" s="155" t="s">
        <v>2025</v>
      </c>
      <c r="AX339" s="154" t="s">
        <v>2026</v>
      </c>
    </row>
    <row r="340" spans="40:50" hidden="1">
      <c r="AN340" s="149" t="str">
        <f t="shared" ref="AN340:AN403" si="17">CONCATENATE(AP340,AQ340,AR340)</f>
        <v xml:space="preserve">- </v>
      </c>
      <c r="AO340" s="105"/>
      <c r="AP340" s="150" t="str">
        <f t="shared" ref="AP340:AP403" si="18">IFERROR(VLOOKUP(MID($N$10,2,2)&amp;"-"&amp;AS340, $AT$19:$AX$2487, 4, 0), "-")</f>
        <v>-</v>
      </c>
      <c r="AQ340" s="160" t="s">
        <v>1076</v>
      </c>
      <c r="AR340" s="161" t="str">
        <f t="shared" si="16"/>
        <v/>
      </c>
      <c r="AS340" s="93">
        <v>322</v>
      </c>
      <c r="AT340" s="152" t="s">
        <v>2027</v>
      </c>
      <c r="AU340" s="153" t="s">
        <v>1934</v>
      </c>
      <c r="AV340" s="154" t="s">
        <v>1027</v>
      </c>
      <c r="AW340" s="155" t="s">
        <v>2028</v>
      </c>
      <c r="AX340" s="154" t="s">
        <v>2029</v>
      </c>
    </row>
    <row r="341" spans="40:50" hidden="1">
      <c r="AN341" s="149" t="str">
        <f t="shared" si="17"/>
        <v xml:space="preserve">- </v>
      </c>
      <c r="AO341" s="105"/>
      <c r="AP341" s="150" t="str">
        <f t="shared" si="18"/>
        <v>-</v>
      </c>
      <c r="AQ341" s="160" t="s">
        <v>1076</v>
      </c>
      <c r="AR341" s="161" t="str">
        <f t="shared" si="16"/>
        <v/>
      </c>
      <c r="AS341" s="93">
        <v>323</v>
      </c>
      <c r="AT341" s="152" t="s">
        <v>2030</v>
      </c>
      <c r="AU341" s="153" t="s">
        <v>1934</v>
      </c>
      <c r="AV341" s="154" t="s">
        <v>1027</v>
      </c>
      <c r="AW341" s="155" t="s">
        <v>2031</v>
      </c>
      <c r="AX341" s="154" t="s">
        <v>2032</v>
      </c>
    </row>
    <row r="342" spans="40:50" hidden="1">
      <c r="AN342" s="149" t="str">
        <f t="shared" si="17"/>
        <v xml:space="preserve">- </v>
      </c>
      <c r="AO342" s="105"/>
      <c r="AP342" s="150" t="str">
        <f t="shared" si="18"/>
        <v>-</v>
      </c>
      <c r="AQ342" s="160" t="s">
        <v>1076</v>
      </c>
      <c r="AR342" s="161" t="str">
        <f t="shared" si="16"/>
        <v/>
      </c>
      <c r="AS342" s="93">
        <v>324</v>
      </c>
      <c r="AT342" s="152" t="s">
        <v>2033</v>
      </c>
      <c r="AU342" s="153" t="s">
        <v>1934</v>
      </c>
      <c r="AV342" s="154" t="s">
        <v>1027</v>
      </c>
      <c r="AW342" s="155" t="s">
        <v>2034</v>
      </c>
      <c r="AX342" s="154" t="s">
        <v>2035</v>
      </c>
    </row>
    <row r="343" spans="40:50" hidden="1">
      <c r="AN343" s="149" t="str">
        <f t="shared" si="17"/>
        <v xml:space="preserve">- </v>
      </c>
      <c r="AO343" s="105"/>
      <c r="AP343" s="150" t="str">
        <f t="shared" si="18"/>
        <v>-</v>
      </c>
      <c r="AQ343" s="160" t="s">
        <v>1076</v>
      </c>
      <c r="AR343" s="161" t="str">
        <f t="shared" si="16"/>
        <v/>
      </c>
      <c r="AS343" s="93">
        <v>325</v>
      </c>
      <c r="AT343" s="152" t="s">
        <v>2036</v>
      </c>
      <c r="AU343" s="153" t="s">
        <v>1934</v>
      </c>
      <c r="AV343" s="154" t="s">
        <v>1027</v>
      </c>
      <c r="AW343" s="155" t="s">
        <v>2037</v>
      </c>
      <c r="AX343" s="154" t="s">
        <v>2038</v>
      </c>
    </row>
    <row r="344" spans="40:50" hidden="1">
      <c r="AN344" s="149" t="str">
        <f t="shared" si="17"/>
        <v xml:space="preserve">- </v>
      </c>
      <c r="AO344" s="105"/>
      <c r="AP344" s="150" t="str">
        <f t="shared" si="18"/>
        <v>-</v>
      </c>
      <c r="AQ344" s="160" t="s">
        <v>1076</v>
      </c>
      <c r="AR344" s="161" t="str">
        <f t="shared" si="16"/>
        <v/>
      </c>
      <c r="AS344" s="93">
        <v>326</v>
      </c>
      <c r="AT344" s="152" t="s">
        <v>2039</v>
      </c>
      <c r="AU344" s="153" t="s">
        <v>1934</v>
      </c>
      <c r="AV344" s="154" t="s">
        <v>1027</v>
      </c>
      <c r="AW344" s="155" t="s">
        <v>2040</v>
      </c>
      <c r="AX344" s="154" t="s">
        <v>2041</v>
      </c>
    </row>
    <row r="345" spans="40:50" hidden="1">
      <c r="AN345" s="149" t="str">
        <f t="shared" si="17"/>
        <v xml:space="preserve">- </v>
      </c>
      <c r="AO345" s="105"/>
      <c r="AP345" s="150" t="str">
        <f t="shared" si="18"/>
        <v>-</v>
      </c>
      <c r="AQ345" s="160" t="s">
        <v>1076</v>
      </c>
      <c r="AR345" s="161" t="str">
        <f t="shared" si="16"/>
        <v/>
      </c>
      <c r="AS345" s="93">
        <v>327</v>
      </c>
      <c r="AT345" s="152" t="s">
        <v>2042</v>
      </c>
      <c r="AU345" s="153" t="s">
        <v>1934</v>
      </c>
      <c r="AV345" s="154" t="s">
        <v>1027</v>
      </c>
      <c r="AW345" s="155" t="s">
        <v>2043</v>
      </c>
      <c r="AX345" s="154" t="s">
        <v>2044</v>
      </c>
    </row>
    <row r="346" spans="40:50" hidden="1">
      <c r="AN346" s="149" t="str">
        <f t="shared" si="17"/>
        <v xml:space="preserve">- </v>
      </c>
      <c r="AO346" s="105"/>
      <c r="AP346" s="150" t="str">
        <f t="shared" si="18"/>
        <v>-</v>
      </c>
      <c r="AQ346" s="160" t="s">
        <v>1076</v>
      </c>
      <c r="AR346" s="161" t="str">
        <f t="shared" si="16"/>
        <v/>
      </c>
      <c r="AS346" s="93">
        <v>328</v>
      </c>
      <c r="AT346" s="152" t="s">
        <v>2045</v>
      </c>
      <c r="AU346" s="153" t="s">
        <v>1934</v>
      </c>
      <c r="AV346" s="154" t="s">
        <v>1027</v>
      </c>
      <c r="AW346" s="155" t="s">
        <v>2046</v>
      </c>
      <c r="AX346" s="154" t="s">
        <v>2047</v>
      </c>
    </row>
    <row r="347" spans="40:50" hidden="1">
      <c r="AN347" s="149" t="str">
        <f t="shared" si="17"/>
        <v xml:space="preserve">- </v>
      </c>
      <c r="AO347" s="105"/>
      <c r="AP347" s="150" t="str">
        <f t="shared" si="18"/>
        <v>-</v>
      </c>
      <c r="AQ347" s="160" t="s">
        <v>1076</v>
      </c>
      <c r="AR347" s="161" t="str">
        <f t="shared" si="16"/>
        <v/>
      </c>
      <c r="AS347" s="93">
        <v>329</v>
      </c>
      <c r="AT347" s="152" t="s">
        <v>2048</v>
      </c>
      <c r="AU347" s="153" t="s">
        <v>323</v>
      </c>
      <c r="AV347" s="154" t="s">
        <v>1029</v>
      </c>
      <c r="AW347" s="155" t="s">
        <v>2049</v>
      </c>
      <c r="AX347" s="154" t="s">
        <v>1183</v>
      </c>
    </row>
    <row r="348" spans="40:50" hidden="1">
      <c r="AN348" s="149" t="str">
        <f t="shared" si="17"/>
        <v xml:space="preserve">- </v>
      </c>
      <c r="AO348" s="105"/>
      <c r="AP348" s="150" t="str">
        <f t="shared" si="18"/>
        <v>-</v>
      </c>
      <c r="AQ348" s="160" t="s">
        <v>1076</v>
      </c>
      <c r="AR348" s="161" t="str">
        <f t="shared" si="16"/>
        <v/>
      </c>
      <c r="AS348" s="93">
        <v>330</v>
      </c>
      <c r="AT348" s="152" t="s">
        <v>2050</v>
      </c>
      <c r="AU348" s="153" t="s">
        <v>323</v>
      </c>
      <c r="AV348" s="154" t="s">
        <v>1029</v>
      </c>
      <c r="AW348" s="155" t="s">
        <v>2051</v>
      </c>
      <c r="AX348" s="154" t="s">
        <v>2052</v>
      </c>
    </row>
    <row r="349" spans="40:50" hidden="1">
      <c r="AN349" s="149" t="str">
        <f t="shared" si="17"/>
        <v xml:space="preserve">- </v>
      </c>
      <c r="AO349" s="105"/>
      <c r="AP349" s="150" t="str">
        <f t="shared" si="18"/>
        <v>-</v>
      </c>
      <c r="AQ349" s="160" t="s">
        <v>1076</v>
      </c>
      <c r="AR349" s="161" t="str">
        <f t="shared" si="16"/>
        <v/>
      </c>
      <c r="AS349" s="93">
        <v>331</v>
      </c>
      <c r="AT349" s="152" t="s">
        <v>2053</v>
      </c>
      <c r="AU349" s="153" t="s">
        <v>323</v>
      </c>
      <c r="AV349" s="154" t="s">
        <v>1029</v>
      </c>
      <c r="AW349" s="155" t="s">
        <v>2054</v>
      </c>
      <c r="AX349" s="154" t="s">
        <v>2055</v>
      </c>
    </row>
    <row r="350" spans="40:50" hidden="1">
      <c r="AN350" s="149" t="str">
        <f t="shared" si="17"/>
        <v xml:space="preserve">- </v>
      </c>
      <c r="AO350" s="105"/>
      <c r="AP350" s="150" t="str">
        <f t="shared" si="18"/>
        <v>-</v>
      </c>
      <c r="AQ350" s="160" t="s">
        <v>1076</v>
      </c>
      <c r="AR350" s="161" t="str">
        <f t="shared" si="16"/>
        <v/>
      </c>
      <c r="AS350" s="93">
        <v>332</v>
      </c>
      <c r="AT350" s="152" t="s">
        <v>2056</v>
      </c>
      <c r="AU350" s="153" t="s">
        <v>323</v>
      </c>
      <c r="AV350" s="154" t="s">
        <v>1029</v>
      </c>
      <c r="AW350" s="155" t="s">
        <v>2057</v>
      </c>
      <c r="AX350" s="154" t="s">
        <v>2058</v>
      </c>
    </row>
    <row r="351" spans="40:50" hidden="1">
      <c r="AN351" s="149" t="str">
        <f t="shared" si="17"/>
        <v xml:space="preserve">- </v>
      </c>
      <c r="AO351" s="105"/>
      <c r="AP351" s="150" t="str">
        <f t="shared" si="18"/>
        <v>-</v>
      </c>
      <c r="AQ351" s="160" t="s">
        <v>1076</v>
      </c>
      <c r="AR351" s="161" t="str">
        <f t="shared" si="16"/>
        <v/>
      </c>
      <c r="AS351" s="93">
        <v>333</v>
      </c>
      <c r="AT351" s="152" t="s">
        <v>2059</v>
      </c>
      <c r="AU351" s="153" t="s">
        <v>323</v>
      </c>
      <c r="AV351" s="154" t="s">
        <v>1029</v>
      </c>
      <c r="AW351" s="155" t="s">
        <v>2060</v>
      </c>
      <c r="AX351" s="154" t="s">
        <v>2061</v>
      </c>
    </row>
    <row r="352" spans="40:50" hidden="1">
      <c r="AN352" s="149" t="str">
        <f t="shared" si="17"/>
        <v xml:space="preserve">- </v>
      </c>
      <c r="AO352" s="105"/>
      <c r="AP352" s="150" t="str">
        <f t="shared" si="18"/>
        <v>-</v>
      </c>
      <c r="AQ352" s="160" t="s">
        <v>1076</v>
      </c>
      <c r="AR352" s="161" t="str">
        <f t="shared" si="16"/>
        <v/>
      </c>
      <c r="AS352" s="93">
        <v>334</v>
      </c>
      <c r="AT352" s="152" t="s">
        <v>2062</v>
      </c>
      <c r="AU352" s="153" t="s">
        <v>323</v>
      </c>
      <c r="AV352" s="154" t="s">
        <v>1029</v>
      </c>
      <c r="AW352" s="155" t="s">
        <v>2063</v>
      </c>
      <c r="AX352" s="154" t="s">
        <v>2064</v>
      </c>
    </row>
    <row r="353" spans="40:50" hidden="1">
      <c r="AN353" s="149" t="str">
        <f t="shared" si="17"/>
        <v xml:space="preserve">- </v>
      </c>
      <c r="AO353" s="105"/>
      <c r="AP353" s="150" t="str">
        <f t="shared" si="18"/>
        <v>-</v>
      </c>
      <c r="AQ353" s="160" t="s">
        <v>1076</v>
      </c>
      <c r="AR353" s="161" t="str">
        <f t="shared" si="16"/>
        <v/>
      </c>
      <c r="AS353" s="93">
        <v>335</v>
      </c>
      <c r="AT353" s="152" t="s">
        <v>2065</v>
      </c>
      <c r="AU353" s="153" t="s">
        <v>323</v>
      </c>
      <c r="AV353" s="154" t="s">
        <v>1029</v>
      </c>
      <c r="AW353" s="155" t="s">
        <v>2066</v>
      </c>
      <c r="AX353" s="154" t="s">
        <v>2067</v>
      </c>
    </row>
    <row r="354" spans="40:50" hidden="1">
      <c r="AN354" s="149" t="str">
        <f t="shared" si="17"/>
        <v xml:space="preserve">- </v>
      </c>
      <c r="AO354" s="105"/>
      <c r="AP354" s="150" t="str">
        <f t="shared" si="18"/>
        <v>-</v>
      </c>
      <c r="AQ354" s="160" t="s">
        <v>1076</v>
      </c>
      <c r="AR354" s="161" t="str">
        <f t="shared" si="16"/>
        <v/>
      </c>
      <c r="AS354" s="93">
        <v>336</v>
      </c>
      <c r="AT354" s="152" t="s">
        <v>2068</v>
      </c>
      <c r="AU354" s="153" t="s">
        <v>323</v>
      </c>
      <c r="AV354" s="154" t="s">
        <v>1029</v>
      </c>
      <c r="AW354" s="155" t="s">
        <v>2069</v>
      </c>
      <c r="AX354" s="154" t="s">
        <v>2070</v>
      </c>
    </row>
    <row r="355" spans="40:50" hidden="1">
      <c r="AN355" s="149" t="str">
        <f t="shared" si="17"/>
        <v xml:space="preserve">- </v>
      </c>
      <c r="AO355" s="105"/>
      <c r="AP355" s="150" t="str">
        <f t="shared" si="18"/>
        <v>-</v>
      </c>
      <c r="AQ355" s="160" t="s">
        <v>1076</v>
      </c>
      <c r="AR355" s="161" t="str">
        <f t="shared" si="16"/>
        <v/>
      </c>
      <c r="AS355" s="93">
        <v>337</v>
      </c>
      <c r="AT355" s="152" t="s">
        <v>2071</v>
      </c>
      <c r="AU355" s="153" t="s">
        <v>323</v>
      </c>
      <c r="AV355" s="154" t="s">
        <v>1029</v>
      </c>
      <c r="AW355" s="155" t="s">
        <v>2072</v>
      </c>
      <c r="AX355" s="154" t="s">
        <v>2073</v>
      </c>
    </row>
    <row r="356" spans="40:50" hidden="1">
      <c r="AN356" s="149" t="str">
        <f t="shared" si="17"/>
        <v xml:space="preserve">- </v>
      </c>
      <c r="AO356" s="105"/>
      <c r="AP356" s="150" t="str">
        <f t="shared" si="18"/>
        <v>-</v>
      </c>
      <c r="AQ356" s="160" t="s">
        <v>1076</v>
      </c>
      <c r="AR356" s="161" t="str">
        <f t="shared" si="16"/>
        <v/>
      </c>
      <c r="AS356" s="93">
        <v>338</v>
      </c>
      <c r="AT356" s="152" t="s">
        <v>2074</v>
      </c>
      <c r="AU356" s="153" t="s">
        <v>323</v>
      </c>
      <c r="AV356" s="154" t="s">
        <v>1029</v>
      </c>
      <c r="AW356" s="155" t="s">
        <v>2075</v>
      </c>
      <c r="AX356" s="154" t="s">
        <v>2076</v>
      </c>
    </row>
    <row r="357" spans="40:50" hidden="1">
      <c r="AN357" s="149" t="str">
        <f t="shared" si="17"/>
        <v xml:space="preserve">- </v>
      </c>
      <c r="AO357" s="105"/>
      <c r="AP357" s="150" t="str">
        <f t="shared" si="18"/>
        <v>-</v>
      </c>
      <c r="AQ357" s="160" t="s">
        <v>1076</v>
      </c>
      <c r="AR357" s="161" t="str">
        <f t="shared" si="16"/>
        <v/>
      </c>
      <c r="AS357" s="93">
        <v>339</v>
      </c>
      <c r="AT357" s="152" t="s">
        <v>2077</v>
      </c>
      <c r="AU357" s="153" t="s">
        <v>323</v>
      </c>
      <c r="AV357" s="154" t="s">
        <v>1029</v>
      </c>
      <c r="AW357" s="155" t="s">
        <v>2078</v>
      </c>
      <c r="AX357" s="154" t="s">
        <v>2079</v>
      </c>
    </row>
    <row r="358" spans="40:50" hidden="1">
      <c r="AN358" s="149" t="str">
        <f t="shared" si="17"/>
        <v xml:space="preserve">- </v>
      </c>
      <c r="AO358" s="105"/>
      <c r="AP358" s="150" t="str">
        <f t="shared" si="18"/>
        <v>-</v>
      </c>
      <c r="AQ358" s="160" t="s">
        <v>1076</v>
      </c>
      <c r="AR358" s="161" t="str">
        <f t="shared" si="16"/>
        <v/>
      </c>
      <c r="AS358" s="93">
        <v>340</v>
      </c>
      <c r="AT358" s="152" t="s">
        <v>2080</v>
      </c>
      <c r="AU358" s="153" t="s">
        <v>323</v>
      </c>
      <c r="AV358" s="154" t="s">
        <v>1029</v>
      </c>
      <c r="AW358" s="155" t="s">
        <v>2081</v>
      </c>
      <c r="AX358" s="154" t="s">
        <v>2082</v>
      </c>
    </row>
    <row r="359" spans="40:50" hidden="1">
      <c r="AN359" s="149" t="str">
        <f t="shared" si="17"/>
        <v xml:space="preserve">- </v>
      </c>
      <c r="AO359" s="105"/>
      <c r="AP359" s="150" t="str">
        <f t="shared" si="18"/>
        <v>-</v>
      </c>
      <c r="AQ359" s="160" t="s">
        <v>1076</v>
      </c>
      <c r="AR359" s="161" t="str">
        <f t="shared" si="16"/>
        <v/>
      </c>
      <c r="AS359" s="93">
        <v>341</v>
      </c>
      <c r="AT359" s="152" t="s">
        <v>2083</v>
      </c>
      <c r="AU359" s="153" t="s">
        <v>323</v>
      </c>
      <c r="AV359" s="154" t="s">
        <v>1029</v>
      </c>
      <c r="AW359" s="155" t="s">
        <v>2084</v>
      </c>
      <c r="AX359" s="154" t="s">
        <v>2085</v>
      </c>
    </row>
    <row r="360" spans="40:50" hidden="1">
      <c r="AN360" s="149" t="str">
        <f t="shared" si="17"/>
        <v xml:space="preserve">- </v>
      </c>
      <c r="AO360" s="105"/>
      <c r="AP360" s="150" t="str">
        <f t="shared" si="18"/>
        <v>-</v>
      </c>
      <c r="AQ360" s="160" t="s">
        <v>1076</v>
      </c>
      <c r="AR360" s="161" t="str">
        <f t="shared" si="16"/>
        <v/>
      </c>
      <c r="AS360" s="93">
        <v>342</v>
      </c>
      <c r="AT360" s="152" t="s">
        <v>2086</v>
      </c>
      <c r="AU360" s="153" t="s">
        <v>323</v>
      </c>
      <c r="AV360" s="154" t="s">
        <v>1029</v>
      </c>
      <c r="AW360" s="155" t="s">
        <v>2087</v>
      </c>
      <c r="AX360" s="154" t="s">
        <v>2088</v>
      </c>
    </row>
    <row r="361" spans="40:50" hidden="1">
      <c r="AN361" s="149" t="str">
        <f t="shared" si="17"/>
        <v xml:space="preserve">- </v>
      </c>
      <c r="AO361" s="105"/>
      <c r="AP361" s="150" t="str">
        <f t="shared" si="18"/>
        <v>-</v>
      </c>
      <c r="AQ361" s="160" t="s">
        <v>1076</v>
      </c>
      <c r="AR361" s="161" t="str">
        <f t="shared" si="16"/>
        <v/>
      </c>
      <c r="AS361" s="93">
        <v>343</v>
      </c>
      <c r="AT361" s="152" t="s">
        <v>2089</v>
      </c>
      <c r="AU361" s="153" t="s">
        <v>323</v>
      </c>
      <c r="AV361" s="154" t="s">
        <v>1029</v>
      </c>
      <c r="AW361" s="155" t="s">
        <v>2090</v>
      </c>
      <c r="AX361" s="154" t="s">
        <v>1029</v>
      </c>
    </row>
    <row r="362" spans="40:50" hidden="1">
      <c r="AN362" s="149" t="str">
        <f t="shared" si="17"/>
        <v xml:space="preserve">- </v>
      </c>
      <c r="AO362" s="105"/>
      <c r="AP362" s="150" t="str">
        <f t="shared" si="18"/>
        <v>-</v>
      </c>
      <c r="AQ362" s="160" t="s">
        <v>1076</v>
      </c>
      <c r="AR362" s="161" t="str">
        <f t="shared" si="16"/>
        <v/>
      </c>
      <c r="AS362" s="93">
        <v>344</v>
      </c>
      <c r="AT362" s="152" t="s">
        <v>2091</v>
      </c>
      <c r="AU362" s="153" t="s">
        <v>323</v>
      </c>
      <c r="AV362" s="154" t="s">
        <v>1029</v>
      </c>
      <c r="AW362" s="155" t="s">
        <v>2092</v>
      </c>
      <c r="AX362" s="154" t="s">
        <v>2093</v>
      </c>
    </row>
    <row r="363" spans="40:50" hidden="1">
      <c r="AN363" s="149" t="str">
        <f t="shared" si="17"/>
        <v xml:space="preserve">- </v>
      </c>
      <c r="AO363" s="105"/>
      <c r="AP363" s="150" t="str">
        <f t="shared" si="18"/>
        <v>-</v>
      </c>
      <c r="AQ363" s="160" t="s">
        <v>1076</v>
      </c>
      <c r="AR363" s="161" t="str">
        <f t="shared" si="16"/>
        <v/>
      </c>
      <c r="AS363" s="93">
        <v>345</v>
      </c>
      <c r="AT363" s="152" t="s">
        <v>2094</v>
      </c>
      <c r="AU363" s="153" t="s">
        <v>323</v>
      </c>
      <c r="AV363" s="154" t="s">
        <v>1029</v>
      </c>
      <c r="AW363" s="155" t="s">
        <v>2095</v>
      </c>
      <c r="AX363" s="154" t="s">
        <v>2096</v>
      </c>
    </row>
    <row r="364" spans="40:50" hidden="1">
      <c r="AN364" s="149" t="str">
        <f t="shared" si="17"/>
        <v xml:space="preserve">- </v>
      </c>
      <c r="AO364" s="105"/>
      <c r="AP364" s="150" t="str">
        <f t="shared" si="18"/>
        <v>-</v>
      </c>
      <c r="AQ364" s="160" t="s">
        <v>1076</v>
      </c>
      <c r="AR364" s="161" t="str">
        <f t="shared" si="16"/>
        <v/>
      </c>
      <c r="AS364" s="93">
        <v>346</v>
      </c>
      <c r="AT364" s="152" t="s">
        <v>2097</v>
      </c>
      <c r="AU364" s="153" t="s">
        <v>323</v>
      </c>
      <c r="AV364" s="154" t="s">
        <v>1029</v>
      </c>
      <c r="AW364" s="155" t="s">
        <v>2098</v>
      </c>
      <c r="AX364" s="154" t="s">
        <v>2099</v>
      </c>
    </row>
    <row r="365" spans="40:50" hidden="1">
      <c r="AN365" s="149" t="str">
        <f t="shared" si="17"/>
        <v xml:space="preserve">- </v>
      </c>
      <c r="AO365" s="105"/>
      <c r="AP365" s="150" t="str">
        <f t="shared" si="18"/>
        <v>-</v>
      </c>
      <c r="AQ365" s="160" t="s">
        <v>1076</v>
      </c>
      <c r="AR365" s="161" t="str">
        <f t="shared" si="16"/>
        <v/>
      </c>
      <c r="AS365" s="93">
        <v>347</v>
      </c>
      <c r="AT365" s="152" t="s">
        <v>2100</v>
      </c>
      <c r="AU365" s="153" t="s">
        <v>323</v>
      </c>
      <c r="AV365" s="154" t="s">
        <v>1029</v>
      </c>
      <c r="AW365" s="155" t="s">
        <v>2101</v>
      </c>
      <c r="AX365" s="154" t="s">
        <v>2102</v>
      </c>
    </row>
    <row r="366" spans="40:50" hidden="1">
      <c r="AN366" s="149" t="str">
        <f t="shared" si="17"/>
        <v xml:space="preserve">- </v>
      </c>
      <c r="AO366" s="105"/>
      <c r="AP366" s="150" t="str">
        <f t="shared" si="18"/>
        <v>-</v>
      </c>
      <c r="AQ366" s="160" t="s">
        <v>1076</v>
      </c>
      <c r="AR366" s="161" t="str">
        <f t="shared" si="16"/>
        <v/>
      </c>
      <c r="AS366" s="93">
        <v>348</v>
      </c>
      <c r="AT366" s="152" t="s">
        <v>2103</v>
      </c>
      <c r="AU366" s="153" t="s">
        <v>323</v>
      </c>
      <c r="AV366" s="154" t="s">
        <v>1029</v>
      </c>
      <c r="AW366" s="155" t="s">
        <v>2104</v>
      </c>
      <c r="AX366" s="154" t="s">
        <v>2105</v>
      </c>
    </row>
    <row r="367" spans="40:50" hidden="1">
      <c r="AN367" s="149" t="str">
        <f t="shared" si="17"/>
        <v xml:space="preserve">- </v>
      </c>
      <c r="AO367" s="105"/>
      <c r="AP367" s="150" t="str">
        <f t="shared" si="18"/>
        <v>-</v>
      </c>
      <c r="AQ367" s="160" t="s">
        <v>1076</v>
      </c>
      <c r="AR367" s="161" t="str">
        <f t="shared" si="16"/>
        <v/>
      </c>
      <c r="AS367" s="93">
        <v>349</v>
      </c>
      <c r="AT367" s="152" t="s">
        <v>2106</v>
      </c>
      <c r="AU367" s="153" t="s">
        <v>323</v>
      </c>
      <c r="AV367" s="154" t="s">
        <v>1029</v>
      </c>
      <c r="AW367" s="155" t="s">
        <v>2107</v>
      </c>
      <c r="AX367" s="154" t="s">
        <v>2108</v>
      </c>
    </row>
    <row r="368" spans="40:50" hidden="1">
      <c r="AN368" s="149" t="str">
        <f t="shared" si="17"/>
        <v xml:space="preserve">- </v>
      </c>
      <c r="AO368" s="105"/>
      <c r="AP368" s="150" t="str">
        <f t="shared" si="18"/>
        <v>-</v>
      </c>
      <c r="AQ368" s="160" t="s">
        <v>1076</v>
      </c>
      <c r="AR368" s="161" t="str">
        <f t="shared" si="16"/>
        <v/>
      </c>
      <c r="AS368" s="93">
        <v>350</v>
      </c>
      <c r="AT368" s="152" t="s">
        <v>2109</v>
      </c>
      <c r="AU368" s="153" t="s">
        <v>323</v>
      </c>
      <c r="AV368" s="154" t="s">
        <v>1029</v>
      </c>
      <c r="AW368" s="155" t="s">
        <v>2110</v>
      </c>
      <c r="AX368" s="154" t="s">
        <v>1246</v>
      </c>
    </row>
    <row r="369" spans="40:50" hidden="1">
      <c r="AN369" s="149" t="str">
        <f t="shared" si="17"/>
        <v xml:space="preserve">- </v>
      </c>
      <c r="AO369" s="105"/>
      <c r="AP369" s="150" t="str">
        <f t="shared" si="18"/>
        <v>-</v>
      </c>
      <c r="AQ369" s="160" t="s">
        <v>1076</v>
      </c>
      <c r="AR369" s="161" t="str">
        <f t="shared" si="16"/>
        <v/>
      </c>
      <c r="AS369" s="93">
        <v>351</v>
      </c>
      <c r="AT369" s="152" t="s">
        <v>2111</v>
      </c>
      <c r="AU369" s="153" t="s">
        <v>323</v>
      </c>
      <c r="AV369" s="154" t="s">
        <v>1029</v>
      </c>
      <c r="AW369" s="155" t="s">
        <v>2112</v>
      </c>
      <c r="AX369" s="154" t="s">
        <v>2113</v>
      </c>
    </row>
    <row r="370" spans="40:50" hidden="1">
      <c r="AN370" s="149" t="str">
        <f t="shared" si="17"/>
        <v xml:space="preserve">- </v>
      </c>
      <c r="AO370" s="105"/>
      <c r="AP370" s="150" t="str">
        <f t="shared" si="18"/>
        <v>-</v>
      </c>
      <c r="AQ370" s="160" t="s">
        <v>1076</v>
      </c>
      <c r="AR370" s="161" t="str">
        <f t="shared" si="16"/>
        <v/>
      </c>
      <c r="AS370" s="93">
        <v>352</v>
      </c>
      <c r="AT370" s="152" t="s">
        <v>2114</v>
      </c>
      <c r="AU370" s="153" t="s">
        <v>323</v>
      </c>
      <c r="AV370" s="154" t="s">
        <v>1029</v>
      </c>
      <c r="AW370" s="155" t="s">
        <v>2115</v>
      </c>
      <c r="AX370" s="154" t="s">
        <v>1999</v>
      </c>
    </row>
    <row r="371" spans="40:50" hidden="1">
      <c r="AN371" s="149" t="str">
        <f t="shared" si="17"/>
        <v xml:space="preserve">- </v>
      </c>
      <c r="AO371" s="105"/>
      <c r="AP371" s="150" t="str">
        <f t="shared" si="18"/>
        <v>-</v>
      </c>
      <c r="AQ371" s="160" t="s">
        <v>1076</v>
      </c>
      <c r="AR371" s="161" t="str">
        <f t="shared" si="16"/>
        <v/>
      </c>
      <c r="AS371" s="93">
        <v>353</v>
      </c>
      <c r="AT371" s="152" t="s">
        <v>2116</v>
      </c>
      <c r="AU371" s="153" t="s">
        <v>323</v>
      </c>
      <c r="AV371" s="154" t="s">
        <v>1029</v>
      </c>
      <c r="AW371" s="155" t="s">
        <v>2117</v>
      </c>
      <c r="AX371" s="154" t="s">
        <v>2118</v>
      </c>
    </row>
    <row r="372" spans="40:50" hidden="1">
      <c r="AN372" s="149" t="str">
        <f t="shared" si="17"/>
        <v xml:space="preserve">- </v>
      </c>
      <c r="AO372" s="105"/>
      <c r="AP372" s="150" t="str">
        <f t="shared" si="18"/>
        <v>-</v>
      </c>
      <c r="AQ372" s="160" t="s">
        <v>1076</v>
      </c>
      <c r="AR372" s="161" t="str">
        <f t="shared" si="16"/>
        <v/>
      </c>
      <c r="AS372" s="93">
        <v>354</v>
      </c>
      <c r="AT372" s="152" t="s">
        <v>2119</v>
      </c>
      <c r="AU372" s="153" t="s">
        <v>323</v>
      </c>
      <c r="AV372" s="154" t="s">
        <v>1029</v>
      </c>
      <c r="AW372" s="155" t="s">
        <v>2120</v>
      </c>
      <c r="AX372" s="154" t="s">
        <v>2121</v>
      </c>
    </row>
    <row r="373" spans="40:50" hidden="1">
      <c r="AN373" s="149" t="str">
        <f t="shared" si="17"/>
        <v xml:space="preserve">- </v>
      </c>
      <c r="AO373" s="105"/>
      <c r="AP373" s="150" t="str">
        <f t="shared" si="18"/>
        <v>-</v>
      </c>
      <c r="AQ373" s="160" t="s">
        <v>1076</v>
      </c>
      <c r="AR373" s="161" t="str">
        <f t="shared" si="16"/>
        <v/>
      </c>
      <c r="AS373" s="93">
        <v>355</v>
      </c>
      <c r="AT373" s="152" t="s">
        <v>2122</v>
      </c>
      <c r="AU373" s="153" t="s">
        <v>323</v>
      </c>
      <c r="AV373" s="154" t="s">
        <v>1029</v>
      </c>
      <c r="AW373" s="155" t="s">
        <v>2123</v>
      </c>
      <c r="AX373" s="154" t="s">
        <v>2124</v>
      </c>
    </row>
    <row r="374" spans="40:50" hidden="1">
      <c r="AN374" s="149" t="str">
        <f t="shared" si="17"/>
        <v xml:space="preserve">- </v>
      </c>
      <c r="AO374" s="105"/>
      <c r="AP374" s="150" t="str">
        <f t="shared" si="18"/>
        <v>-</v>
      </c>
      <c r="AQ374" s="160" t="s">
        <v>1076</v>
      </c>
      <c r="AR374" s="161" t="str">
        <f t="shared" si="16"/>
        <v/>
      </c>
      <c r="AS374" s="93">
        <v>356</v>
      </c>
      <c r="AT374" s="152" t="s">
        <v>2125</v>
      </c>
      <c r="AU374" s="153" t="s">
        <v>323</v>
      </c>
      <c r="AV374" s="154" t="s">
        <v>1029</v>
      </c>
      <c r="AW374" s="155" t="s">
        <v>2126</v>
      </c>
      <c r="AX374" s="154" t="s">
        <v>2127</v>
      </c>
    </row>
    <row r="375" spans="40:50" hidden="1">
      <c r="AN375" s="149" t="str">
        <f t="shared" si="17"/>
        <v xml:space="preserve">- </v>
      </c>
      <c r="AO375" s="105"/>
      <c r="AP375" s="150" t="str">
        <f t="shared" si="18"/>
        <v>-</v>
      </c>
      <c r="AQ375" s="160" t="s">
        <v>1076</v>
      </c>
      <c r="AR375" s="161" t="str">
        <f t="shared" si="16"/>
        <v/>
      </c>
      <c r="AS375" s="93">
        <v>357</v>
      </c>
      <c r="AT375" s="152" t="s">
        <v>2128</v>
      </c>
      <c r="AU375" s="153" t="s">
        <v>323</v>
      </c>
      <c r="AV375" s="154" t="s">
        <v>1029</v>
      </c>
      <c r="AW375" s="155" t="s">
        <v>2129</v>
      </c>
      <c r="AX375" s="154" t="s">
        <v>2130</v>
      </c>
    </row>
    <row r="376" spans="40:50" hidden="1">
      <c r="AN376" s="149" t="str">
        <f t="shared" si="17"/>
        <v xml:space="preserve">- </v>
      </c>
      <c r="AO376" s="105"/>
      <c r="AP376" s="150" t="str">
        <f t="shared" si="18"/>
        <v>-</v>
      </c>
      <c r="AQ376" s="160" t="s">
        <v>1076</v>
      </c>
      <c r="AR376" s="161" t="str">
        <f t="shared" si="16"/>
        <v/>
      </c>
      <c r="AS376" s="93">
        <v>358</v>
      </c>
      <c r="AT376" s="152" t="s">
        <v>2131</v>
      </c>
      <c r="AU376" s="153" t="s">
        <v>323</v>
      </c>
      <c r="AV376" s="154" t="s">
        <v>1029</v>
      </c>
      <c r="AW376" s="155" t="s">
        <v>2132</v>
      </c>
      <c r="AX376" s="154" t="s">
        <v>2133</v>
      </c>
    </row>
    <row r="377" spans="40:50" hidden="1">
      <c r="AN377" s="149" t="str">
        <f t="shared" si="17"/>
        <v xml:space="preserve">- </v>
      </c>
      <c r="AO377" s="105"/>
      <c r="AP377" s="150" t="str">
        <f t="shared" si="18"/>
        <v>-</v>
      </c>
      <c r="AQ377" s="160" t="s">
        <v>1076</v>
      </c>
      <c r="AR377" s="161" t="str">
        <f t="shared" si="16"/>
        <v/>
      </c>
      <c r="AS377" s="93">
        <v>359</v>
      </c>
      <c r="AT377" s="152" t="s">
        <v>2134</v>
      </c>
      <c r="AU377" s="153" t="s">
        <v>323</v>
      </c>
      <c r="AV377" s="154" t="s">
        <v>1029</v>
      </c>
      <c r="AW377" s="155" t="s">
        <v>2135</v>
      </c>
      <c r="AX377" s="154" t="s">
        <v>2136</v>
      </c>
    </row>
    <row r="378" spans="40:50" hidden="1">
      <c r="AN378" s="149" t="str">
        <f t="shared" si="17"/>
        <v xml:space="preserve">- </v>
      </c>
      <c r="AO378" s="105"/>
      <c r="AP378" s="150" t="str">
        <f t="shared" si="18"/>
        <v>-</v>
      </c>
      <c r="AQ378" s="160" t="s">
        <v>1076</v>
      </c>
      <c r="AR378" s="161" t="str">
        <f t="shared" si="16"/>
        <v/>
      </c>
      <c r="AS378" s="93">
        <v>360</v>
      </c>
      <c r="AT378" s="152" t="s">
        <v>2137</v>
      </c>
      <c r="AU378" s="153" t="s">
        <v>323</v>
      </c>
      <c r="AV378" s="154" t="s">
        <v>1029</v>
      </c>
      <c r="AW378" s="155" t="s">
        <v>2138</v>
      </c>
      <c r="AX378" s="154" t="s">
        <v>2139</v>
      </c>
    </row>
    <row r="379" spans="40:50" hidden="1">
      <c r="AN379" s="149" t="str">
        <f t="shared" si="17"/>
        <v xml:space="preserve">- </v>
      </c>
      <c r="AO379" s="105"/>
      <c r="AP379" s="150" t="str">
        <f t="shared" si="18"/>
        <v>-</v>
      </c>
      <c r="AQ379" s="160" t="s">
        <v>1076</v>
      </c>
      <c r="AR379" s="161" t="str">
        <f t="shared" si="16"/>
        <v/>
      </c>
      <c r="AS379" s="93">
        <v>361</v>
      </c>
      <c r="AT379" s="152" t="s">
        <v>2140</v>
      </c>
      <c r="AU379" s="153" t="s">
        <v>323</v>
      </c>
      <c r="AV379" s="154" t="s">
        <v>1029</v>
      </c>
      <c r="AW379" s="155" t="s">
        <v>2141</v>
      </c>
      <c r="AX379" s="154" t="s">
        <v>2142</v>
      </c>
    </row>
    <row r="380" spans="40:50" hidden="1">
      <c r="AN380" s="149" t="str">
        <f t="shared" si="17"/>
        <v xml:space="preserve">- </v>
      </c>
      <c r="AO380" s="105"/>
      <c r="AP380" s="150" t="str">
        <f t="shared" si="18"/>
        <v>-</v>
      </c>
      <c r="AQ380" s="160" t="s">
        <v>1076</v>
      </c>
      <c r="AR380" s="161" t="str">
        <f t="shared" si="16"/>
        <v/>
      </c>
      <c r="AS380" s="93">
        <v>362</v>
      </c>
      <c r="AT380" s="152" t="s">
        <v>2143</v>
      </c>
      <c r="AU380" s="153" t="s">
        <v>323</v>
      </c>
      <c r="AV380" s="154" t="s">
        <v>1029</v>
      </c>
      <c r="AW380" s="155" t="s">
        <v>2144</v>
      </c>
      <c r="AX380" s="154" t="s">
        <v>2145</v>
      </c>
    </row>
    <row r="381" spans="40:50" hidden="1">
      <c r="AN381" s="149" t="str">
        <f t="shared" si="17"/>
        <v xml:space="preserve">- </v>
      </c>
      <c r="AO381" s="105"/>
      <c r="AP381" s="150" t="str">
        <f t="shared" si="18"/>
        <v>-</v>
      </c>
      <c r="AQ381" s="160" t="s">
        <v>1076</v>
      </c>
      <c r="AR381" s="161" t="str">
        <f t="shared" si="16"/>
        <v/>
      </c>
      <c r="AS381" s="93">
        <v>363</v>
      </c>
      <c r="AT381" s="152" t="s">
        <v>2146</v>
      </c>
      <c r="AU381" s="153" t="s">
        <v>323</v>
      </c>
      <c r="AV381" s="154" t="s">
        <v>1029</v>
      </c>
      <c r="AW381" s="155" t="s">
        <v>2147</v>
      </c>
      <c r="AX381" s="154" t="s">
        <v>2148</v>
      </c>
    </row>
    <row r="382" spans="40:50" hidden="1">
      <c r="AN382" s="149" t="str">
        <f t="shared" si="17"/>
        <v xml:space="preserve">- </v>
      </c>
      <c r="AO382" s="105"/>
      <c r="AP382" s="150" t="str">
        <f t="shared" si="18"/>
        <v>-</v>
      </c>
      <c r="AQ382" s="160" t="s">
        <v>1076</v>
      </c>
      <c r="AR382" s="161" t="str">
        <f t="shared" si="16"/>
        <v/>
      </c>
      <c r="AS382" s="93">
        <v>364</v>
      </c>
      <c r="AT382" s="152" t="s">
        <v>2149</v>
      </c>
      <c r="AU382" s="153" t="s">
        <v>323</v>
      </c>
      <c r="AV382" s="154" t="s">
        <v>1029</v>
      </c>
      <c r="AW382" s="155" t="s">
        <v>2150</v>
      </c>
      <c r="AX382" s="154" t="s">
        <v>2151</v>
      </c>
    </row>
    <row r="383" spans="40:50" hidden="1">
      <c r="AN383" s="149" t="str">
        <f t="shared" si="17"/>
        <v xml:space="preserve">- </v>
      </c>
      <c r="AO383" s="105"/>
      <c r="AP383" s="150" t="str">
        <f t="shared" si="18"/>
        <v>-</v>
      </c>
      <c r="AQ383" s="160" t="s">
        <v>1076</v>
      </c>
      <c r="AR383" s="161" t="str">
        <f t="shared" si="16"/>
        <v/>
      </c>
      <c r="AS383" s="93">
        <v>365</v>
      </c>
      <c r="AT383" s="152" t="s">
        <v>2152</v>
      </c>
      <c r="AU383" s="153" t="s">
        <v>323</v>
      </c>
      <c r="AV383" s="154" t="s">
        <v>1029</v>
      </c>
      <c r="AW383" s="155" t="s">
        <v>2153</v>
      </c>
      <c r="AX383" s="174" t="s">
        <v>2154</v>
      </c>
    </row>
    <row r="384" spans="40:50" hidden="1">
      <c r="AN384" s="149" t="str">
        <f t="shared" si="17"/>
        <v xml:space="preserve">- </v>
      </c>
      <c r="AO384" s="105"/>
      <c r="AP384" s="150" t="str">
        <f t="shared" si="18"/>
        <v>-</v>
      </c>
      <c r="AQ384" s="160" t="s">
        <v>1076</v>
      </c>
      <c r="AR384" s="161" t="str">
        <f t="shared" si="16"/>
        <v/>
      </c>
      <c r="AS384" s="93">
        <v>366</v>
      </c>
      <c r="AT384" s="152" t="s">
        <v>2155</v>
      </c>
      <c r="AU384" s="153" t="s">
        <v>323</v>
      </c>
      <c r="AV384" s="154" t="s">
        <v>1029</v>
      </c>
      <c r="AW384" s="155" t="s">
        <v>2156</v>
      </c>
      <c r="AX384" s="154" t="s">
        <v>2157</v>
      </c>
    </row>
    <row r="385" spans="40:50" hidden="1">
      <c r="AN385" s="149" t="str">
        <f t="shared" si="17"/>
        <v xml:space="preserve">- </v>
      </c>
      <c r="AO385" s="105"/>
      <c r="AP385" s="150" t="str">
        <f t="shared" si="18"/>
        <v>-</v>
      </c>
      <c r="AQ385" s="160" t="s">
        <v>1076</v>
      </c>
      <c r="AR385" s="161" t="str">
        <f t="shared" si="16"/>
        <v/>
      </c>
      <c r="AS385" s="93">
        <v>367</v>
      </c>
      <c r="AT385" s="152" t="s">
        <v>2158</v>
      </c>
      <c r="AU385" s="153" t="s">
        <v>323</v>
      </c>
      <c r="AV385" s="154" t="s">
        <v>1029</v>
      </c>
      <c r="AW385" s="155" t="s">
        <v>2159</v>
      </c>
      <c r="AX385" s="154" t="s">
        <v>2160</v>
      </c>
    </row>
    <row r="386" spans="40:50" hidden="1">
      <c r="AN386" s="149" t="str">
        <f t="shared" si="17"/>
        <v xml:space="preserve">- </v>
      </c>
      <c r="AO386" s="105"/>
      <c r="AP386" s="150" t="str">
        <f t="shared" si="18"/>
        <v>-</v>
      </c>
      <c r="AQ386" s="160" t="s">
        <v>1076</v>
      </c>
      <c r="AR386" s="161" t="str">
        <f t="shared" si="16"/>
        <v/>
      </c>
      <c r="AS386" s="93">
        <v>368</v>
      </c>
      <c r="AT386" s="152" t="s">
        <v>2161</v>
      </c>
      <c r="AU386" s="153" t="s">
        <v>323</v>
      </c>
      <c r="AV386" s="154" t="s">
        <v>1029</v>
      </c>
      <c r="AW386" s="155" t="s">
        <v>2162</v>
      </c>
      <c r="AX386" s="154" t="s">
        <v>2163</v>
      </c>
    </row>
    <row r="387" spans="40:50" hidden="1">
      <c r="AN387" s="149" t="str">
        <f t="shared" si="17"/>
        <v xml:space="preserve">- </v>
      </c>
      <c r="AO387" s="105"/>
      <c r="AP387" s="150" t="str">
        <f t="shared" si="18"/>
        <v>-</v>
      </c>
      <c r="AQ387" s="160" t="s">
        <v>1076</v>
      </c>
      <c r="AR387" s="161" t="str">
        <f t="shared" si="16"/>
        <v/>
      </c>
      <c r="AS387" s="93">
        <v>369</v>
      </c>
      <c r="AT387" s="152" t="s">
        <v>2164</v>
      </c>
      <c r="AU387" s="153" t="s">
        <v>323</v>
      </c>
      <c r="AV387" s="154" t="s">
        <v>1029</v>
      </c>
      <c r="AW387" s="155" t="s">
        <v>2165</v>
      </c>
      <c r="AX387" s="154" t="s">
        <v>2166</v>
      </c>
    </row>
    <row r="388" spans="40:50" hidden="1">
      <c r="AN388" s="149" t="str">
        <f t="shared" si="17"/>
        <v xml:space="preserve">- </v>
      </c>
      <c r="AO388" s="105"/>
      <c r="AP388" s="150" t="str">
        <f t="shared" si="18"/>
        <v>-</v>
      </c>
      <c r="AQ388" s="160" t="s">
        <v>1076</v>
      </c>
      <c r="AR388" s="161" t="str">
        <f t="shared" si="16"/>
        <v/>
      </c>
      <c r="AS388" s="93">
        <v>370</v>
      </c>
      <c r="AT388" s="152" t="s">
        <v>2167</v>
      </c>
      <c r="AU388" s="153" t="s">
        <v>323</v>
      </c>
      <c r="AV388" s="154" t="s">
        <v>1029</v>
      </c>
      <c r="AW388" s="155" t="s">
        <v>2168</v>
      </c>
      <c r="AX388" s="154" t="s">
        <v>2169</v>
      </c>
    </row>
    <row r="389" spans="40:50" hidden="1">
      <c r="AN389" s="149" t="str">
        <f t="shared" si="17"/>
        <v xml:space="preserve">- </v>
      </c>
      <c r="AO389" s="105"/>
      <c r="AP389" s="150" t="str">
        <f t="shared" si="18"/>
        <v>-</v>
      </c>
      <c r="AQ389" s="160" t="s">
        <v>1076</v>
      </c>
      <c r="AR389" s="161" t="str">
        <f t="shared" si="16"/>
        <v/>
      </c>
      <c r="AS389" s="93">
        <v>371</v>
      </c>
      <c r="AT389" s="152" t="s">
        <v>2170</v>
      </c>
      <c r="AU389" s="153" t="s">
        <v>323</v>
      </c>
      <c r="AV389" s="154" t="s">
        <v>1029</v>
      </c>
      <c r="AW389" s="155" t="s">
        <v>2171</v>
      </c>
      <c r="AX389" s="154" t="s">
        <v>2172</v>
      </c>
    </row>
    <row r="390" spans="40:50" hidden="1">
      <c r="AN390" s="149" t="str">
        <f t="shared" si="17"/>
        <v xml:space="preserve">- </v>
      </c>
      <c r="AO390" s="105"/>
      <c r="AP390" s="150" t="str">
        <f t="shared" si="18"/>
        <v>-</v>
      </c>
      <c r="AQ390" s="160" t="s">
        <v>1076</v>
      </c>
      <c r="AR390" s="161" t="str">
        <f t="shared" si="16"/>
        <v/>
      </c>
      <c r="AS390" s="93">
        <v>372</v>
      </c>
      <c r="AT390" s="152" t="s">
        <v>2173</v>
      </c>
      <c r="AU390" s="153" t="s">
        <v>323</v>
      </c>
      <c r="AV390" s="154" t="s">
        <v>1029</v>
      </c>
      <c r="AW390" s="155" t="s">
        <v>2174</v>
      </c>
      <c r="AX390" s="154" t="s">
        <v>2175</v>
      </c>
    </row>
    <row r="391" spans="40:50" hidden="1">
      <c r="AN391" s="149" t="str">
        <f t="shared" si="17"/>
        <v xml:space="preserve">- </v>
      </c>
      <c r="AO391" s="105"/>
      <c r="AP391" s="150" t="str">
        <f t="shared" si="18"/>
        <v>-</v>
      </c>
      <c r="AQ391" s="160" t="s">
        <v>1076</v>
      </c>
      <c r="AR391" s="161" t="str">
        <f t="shared" si="16"/>
        <v/>
      </c>
      <c r="AS391" s="93">
        <v>373</v>
      </c>
      <c r="AT391" s="152" t="s">
        <v>2176</v>
      </c>
      <c r="AU391" s="153" t="s">
        <v>323</v>
      </c>
      <c r="AV391" s="154" t="s">
        <v>1029</v>
      </c>
      <c r="AW391" s="155" t="s">
        <v>2177</v>
      </c>
      <c r="AX391" s="154" t="s">
        <v>2178</v>
      </c>
    </row>
    <row r="392" spans="40:50" hidden="1">
      <c r="AN392" s="149" t="str">
        <f t="shared" si="17"/>
        <v xml:space="preserve">- </v>
      </c>
      <c r="AO392" s="105"/>
      <c r="AP392" s="150" t="str">
        <f t="shared" si="18"/>
        <v>-</v>
      </c>
      <c r="AQ392" s="160" t="s">
        <v>1076</v>
      </c>
      <c r="AR392" s="161" t="str">
        <f t="shared" si="16"/>
        <v/>
      </c>
      <c r="AS392" s="93">
        <v>374</v>
      </c>
      <c r="AT392" s="152" t="s">
        <v>2179</v>
      </c>
      <c r="AU392" s="153" t="s">
        <v>323</v>
      </c>
      <c r="AV392" s="154" t="s">
        <v>1029</v>
      </c>
      <c r="AW392" s="155" t="s">
        <v>2180</v>
      </c>
      <c r="AX392" s="154" t="s">
        <v>2181</v>
      </c>
    </row>
    <row r="393" spans="40:50" hidden="1">
      <c r="AN393" s="149" t="str">
        <f t="shared" si="17"/>
        <v xml:space="preserve">- </v>
      </c>
      <c r="AO393" s="105"/>
      <c r="AP393" s="150" t="str">
        <f t="shared" si="18"/>
        <v>-</v>
      </c>
      <c r="AQ393" s="160" t="s">
        <v>1076</v>
      </c>
      <c r="AR393" s="161" t="str">
        <f t="shared" si="16"/>
        <v/>
      </c>
      <c r="AS393" s="93">
        <v>375</v>
      </c>
      <c r="AT393" s="152" t="s">
        <v>2182</v>
      </c>
      <c r="AU393" s="153" t="s">
        <v>2183</v>
      </c>
      <c r="AV393" s="154" t="s">
        <v>1031</v>
      </c>
      <c r="AW393" s="155" t="s">
        <v>2184</v>
      </c>
      <c r="AX393" s="154" t="s">
        <v>2185</v>
      </c>
    </row>
    <row r="394" spans="40:50" hidden="1">
      <c r="AN394" s="149" t="str">
        <f t="shared" si="17"/>
        <v xml:space="preserve">- </v>
      </c>
      <c r="AO394" s="105"/>
      <c r="AP394" s="150" t="str">
        <f t="shared" si="18"/>
        <v>-</v>
      </c>
      <c r="AQ394" s="160" t="s">
        <v>1076</v>
      </c>
      <c r="AR394" s="161" t="str">
        <f t="shared" si="16"/>
        <v/>
      </c>
      <c r="AS394" s="93">
        <v>376</v>
      </c>
      <c r="AT394" s="152" t="s">
        <v>2186</v>
      </c>
      <c r="AU394" s="153" t="s">
        <v>2183</v>
      </c>
      <c r="AV394" s="154" t="s">
        <v>1031</v>
      </c>
      <c r="AW394" s="155" t="s">
        <v>2187</v>
      </c>
      <c r="AX394" s="154" t="s">
        <v>2188</v>
      </c>
    </row>
    <row r="395" spans="40:50" hidden="1">
      <c r="AN395" s="149" t="str">
        <f t="shared" si="17"/>
        <v xml:space="preserve">- </v>
      </c>
      <c r="AO395" s="105"/>
      <c r="AP395" s="150" t="str">
        <f t="shared" si="18"/>
        <v>-</v>
      </c>
      <c r="AQ395" s="160" t="s">
        <v>1076</v>
      </c>
      <c r="AR395" s="161" t="str">
        <f t="shared" si="16"/>
        <v/>
      </c>
      <c r="AS395" s="93">
        <v>377</v>
      </c>
      <c r="AT395" s="152" t="s">
        <v>2189</v>
      </c>
      <c r="AU395" s="153" t="s">
        <v>2183</v>
      </c>
      <c r="AV395" s="154" t="s">
        <v>1031</v>
      </c>
      <c r="AW395" s="155" t="s">
        <v>2190</v>
      </c>
      <c r="AX395" s="154" t="s">
        <v>2191</v>
      </c>
    </row>
    <row r="396" spans="40:50" hidden="1">
      <c r="AN396" s="149" t="str">
        <f t="shared" si="17"/>
        <v xml:space="preserve">- </v>
      </c>
      <c r="AO396" s="105"/>
      <c r="AP396" s="150" t="str">
        <f t="shared" si="18"/>
        <v>-</v>
      </c>
      <c r="AQ396" s="160" t="s">
        <v>1076</v>
      </c>
      <c r="AR396" s="161" t="str">
        <f t="shared" si="16"/>
        <v/>
      </c>
      <c r="AS396" s="93">
        <v>378</v>
      </c>
      <c r="AT396" s="152" t="s">
        <v>2192</v>
      </c>
      <c r="AU396" s="153" t="s">
        <v>2183</v>
      </c>
      <c r="AV396" s="154" t="s">
        <v>1031</v>
      </c>
      <c r="AW396" s="155" t="s">
        <v>2193</v>
      </c>
      <c r="AX396" s="154" t="s">
        <v>2194</v>
      </c>
    </row>
    <row r="397" spans="40:50" hidden="1">
      <c r="AN397" s="149" t="str">
        <f t="shared" si="17"/>
        <v xml:space="preserve">- </v>
      </c>
      <c r="AO397" s="105"/>
      <c r="AP397" s="150" t="str">
        <f t="shared" si="18"/>
        <v>-</v>
      </c>
      <c r="AQ397" s="160" t="s">
        <v>1076</v>
      </c>
      <c r="AR397" s="161" t="str">
        <f t="shared" si="16"/>
        <v/>
      </c>
      <c r="AS397" s="93">
        <v>379</v>
      </c>
      <c r="AT397" s="152" t="s">
        <v>2195</v>
      </c>
      <c r="AU397" s="153" t="s">
        <v>2183</v>
      </c>
      <c r="AV397" s="154" t="s">
        <v>1031</v>
      </c>
      <c r="AW397" s="155" t="s">
        <v>2196</v>
      </c>
      <c r="AX397" s="154" t="s">
        <v>2197</v>
      </c>
    </row>
    <row r="398" spans="40:50" hidden="1">
      <c r="AN398" s="149" t="str">
        <f t="shared" si="17"/>
        <v xml:space="preserve">- </v>
      </c>
      <c r="AO398" s="105"/>
      <c r="AP398" s="150" t="str">
        <f t="shared" si="18"/>
        <v>-</v>
      </c>
      <c r="AQ398" s="160" t="s">
        <v>1076</v>
      </c>
      <c r="AR398" s="161" t="str">
        <f t="shared" si="16"/>
        <v/>
      </c>
      <c r="AS398" s="93">
        <v>380</v>
      </c>
      <c r="AT398" s="152" t="s">
        <v>2198</v>
      </c>
      <c r="AU398" s="153" t="s">
        <v>2183</v>
      </c>
      <c r="AV398" s="154" t="s">
        <v>1031</v>
      </c>
      <c r="AW398" s="155" t="s">
        <v>2199</v>
      </c>
      <c r="AX398" s="154" t="s">
        <v>2200</v>
      </c>
    </row>
    <row r="399" spans="40:50" hidden="1">
      <c r="AN399" s="149" t="str">
        <f t="shared" si="17"/>
        <v xml:space="preserve">- </v>
      </c>
      <c r="AO399" s="105"/>
      <c r="AP399" s="150" t="str">
        <f t="shared" si="18"/>
        <v>-</v>
      </c>
      <c r="AQ399" s="160" t="s">
        <v>1076</v>
      </c>
      <c r="AR399" s="161" t="str">
        <f t="shared" si="16"/>
        <v/>
      </c>
      <c r="AS399" s="93">
        <v>381</v>
      </c>
      <c r="AT399" s="152" t="s">
        <v>2201</v>
      </c>
      <c r="AU399" s="153" t="s">
        <v>2183</v>
      </c>
      <c r="AV399" s="154" t="s">
        <v>1031</v>
      </c>
      <c r="AW399" s="155" t="s">
        <v>2202</v>
      </c>
      <c r="AX399" s="154" t="s">
        <v>2203</v>
      </c>
    </row>
    <row r="400" spans="40:50" hidden="1">
      <c r="AN400" s="149" t="str">
        <f t="shared" si="17"/>
        <v xml:space="preserve">- </v>
      </c>
      <c r="AO400" s="105"/>
      <c r="AP400" s="150" t="str">
        <f t="shared" si="18"/>
        <v>-</v>
      </c>
      <c r="AQ400" s="160" t="s">
        <v>1076</v>
      </c>
      <c r="AR400" s="161" t="str">
        <f t="shared" si="16"/>
        <v/>
      </c>
      <c r="AS400" s="93">
        <v>382</v>
      </c>
      <c r="AT400" s="152" t="s">
        <v>2204</v>
      </c>
      <c r="AU400" s="153" t="s">
        <v>2183</v>
      </c>
      <c r="AV400" s="154" t="s">
        <v>1031</v>
      </c>
      <c r="AW400" s="155" t="s">
        <v>2205</v>
      </c>
      <c r="AX400" s="154" t="s">
        <v>2206</v>
      </c>
    </row>
    <row r="401" spans="40:50" hidden="1">
      <c r="AN401" s="149" t="str">
        <f t="shared" si="17"/>
        <v xml:space="preserve">- </v>
      </c>
      <c r="AO401" s="105"/>
      <c r="AP401" s="150" t="str">
        <f t="shared" si="18"/>
        <v>-</v>
      </c>
      <c r="AQ401" s="160" t="s">
        <v>1076</v>
      </c>
      <c r="AR401" s="161" t="str">
        <f t="shared" si="16"/>
        <v/>
      </c>
      <c r="AS401" s="93">
        <v>383</v>
      </c>
      <c r="AT401" s="152" t="s">
        <v>2207</v>
      </c>
      <c r="AU401" s="153" t="s">
        <v>2183</v>
      </c>
      <c r="AV401" s="154" t="s">
        <v>1031</v>
      </c>
      <c r="AW401" s="155" t="s">
        <v>2208</v>
      </c>
      <c r="AX401" s="154" t="s">
        <v>2209</v>
      </c>
    </row>
    <row r="402" spans="40:50" hidden="1">
      <c r="AN402" s="149" t="str">
        <f t="shared" si="17"/>
        <v xml:space="preserve">- </v>
      </c>
      <c r="AO402" s="105"/>
      <c r="AP402" s="150" t="str">
        <f t="shared" si="18"/>
        <v>-</v>
      </c>
      <c r="AQ402" s="160" t="s">
        <v>1076</v>
      </c>
      <c r="AR402" s="161" t="str">
        <f t="shared" si="16"/>
        <v/>
      </c>
      <c r="AS402" s="93">
        <v>384</v>
      </c>
      <c r="AT402" s="152" t="s">
        <v>2210</v>
      </c>
      <c r="AU402" s="153" t="s">
        <v>2183</v>
      </c>
      <c r="AV402" s="154" t="s">
        <v>1031</v>
      </c>
      <c r="AW402" s="155" t="s">
        <v>2211</v>
      </c>
      <c r="AX402" s="154" t="s">
        <v>2212</v>
      </c>
    </row>
    <row r="403" spans="40:50" hidden="1">
      <c r="AN403" s="149" t="str">
        <f t="shared" si="17"/>
        <v xml:space="preserve">- </v>
      </c>
      <c r="AO403" s="105"/>
      <c r="AP403" s="150" t="str">
        <f t="shared" si="18"/>
        <v>-</v>
      </c>
      <c r="AQ403" s="160" t="s">
        <v>1076</v>
      </c>
      <c r="AR403" s="161" t="str">
        <f t="shared" ref="AR403:AR466" si="19">IFERROR(VLOOKUP(AP403, $AW$19:$AX$2487, 2, 0), "")</f>
        <v/>
      </c>
      <c r="AS403" s="93">
        <v>385</v>
      </c>
      <c r="AT403" s="152" t="s">
        <v>2213</v>
      </c>
      <c r="AU403" s="153" t="s">
        <v>2183</v>
      </c>
      <c r="AV403" s="154" t="s">
        <v>1031</v>
      </c>
      <c r="AW403" s="155" t="s">
        <v>2214</v>
      </c>
      <c r="AX403" s="154" t="s">
        <v>2215</v>
      </c>
    </row>
    <row r="404" spans="40:50" hidden="1">
      <c r="AN404" s="149" t="str">
        <f t="shared" ref="AN404:AN467" si="20">CONCATENATE(AP404,AQ404,AR404)</f>
        <v xml:space="preserve">- </v>
      </c>
      <c r="AO404" s="105"/>
      <c r="AP404" s="150" t="str">
        <f t="shared" ref="AP404:AP467" si="21">IFERROR(VLOOKUP(MID($N$10,2,2)&amp;"-"&amp;AS404, $AT$19:$AX$2487, 4, 0), "-")</f>
        <v>-</v>
      </c>
      <c r="AQ404" s="160" t="s">
        <v>1076</v>
      </c>
      <c r="AR404" s="161" t="str">
        <f t="shared" si="19"/>
        <v/>
      </c>
      <c r="AS404" s="93">
        <v>386</v>
      </c>
      <c r="AT404" s="152" t="s">
        <v>2216</v>
      </c>
      <c r="AU404" s="153" t="s">
        <v>2183</v>
      </c>
      <c r="AV404" s="154" t="s">
        <v>1031</v>
      </c>
      <c r="AW404" s="155" t="s">
        <v>2217</v>
      </c>
      <c r="AX404" s="154" t="s">
        <v>2218</v>
      </c>
    </row>
    <row r="405" spans="40:50" hidden="1">
      <c r="AN405" s="149" t="str">
        <f t="shared" si="20"/>
        <v xml:space="preserve">- </v>
      </c>
      <c r="AO405" s="105"/>
      <c r="AP405" s="150" t="str">
        <f t="shared" si="21"/>
        <v>-</v>
      </c>
      <c r="AQ405" s="160" t="s">
        <v>1076</v>
      </c>
      <c r="AR405" s="161" t="str">
        <f t="shared" si="19"/>
        <v/>
      </c>
      <c r="AS405" s="93">
        <v>387</v>
      </c>
      <c r="AT405" s="152" t="s">
        <v>2219</v>
      </c>
      <c r="AU405" s="153" t="s">
        <v>2183</v>
      </c>
      <c r="AV405" s="154" t="s">
        <v>1031</v>
      </c>
      <c r="AW405" s="155" t="s">
        <v>2220</v>
      </c>
      <c r="AX405" s="154" t="s">
        <v>2221</v>
      </c>
    </row>
    <row r="406" spans="40:50" hidden="1">
      <c r="AN406" s="149" t="str">
        <f t="shared" si="20"/>
        <v xml:space="preserve">- </v>
      </c>
      <c r="AO406" s="105"/>
      <c r="AP406" s="150" t="str">
        <f t="shared" si="21"/>
        <v>-</v>
      </c>
      <c r="AQ406" s="160" t="s">
        <v>1076</v>
      </c>
      <c r="AR406" s="161" t="str">
        <f t="shared" si="19"/>
        <v/>
      </c>
      <c r="AS406" s="93">
        <v>388</v>
      </c>
      <c r="AT406" s="152" t="s">
        <v>2222</v>
      </c>
      <c r="AU406" s="153" t="s">
        <v>2183</v>
      </c>
      <c r="AV406" s="154" t="s">
        <v>1031</v>
      </c>
      <c r="AW406" s="155" t="s">
        <v>2223</v>
      </c>
      <c r="AX406" s="154" t="s">
        <v>1925</v>
      </c>
    </row>
    <row r="407" spans="40:50" hidden="1">
      <c r="AN407" s="149" t="str">
        <f t="shared" si="20"/>
        <v xml:space="preserve">- </v>
      </c>
      <c r="AO407" s="105"/>
      <c r="AP407" s="150" t="str">
        <f t="shared" si="21"/>
        <v>-</v>
      </c>
      <c r="AQ407" s="160" t="s">
        <v>1076</v>
      </c>
      <c r="AR407" s="161" t="str">
        <f t="shared" si="19"/>
        <v/>
      </c>
      <c r="AS407" s="93">
        <v>389</v>
      </c>
      <c r="AT407" s="152" t="s">
        <v>2224</v>
      </c>
      <c r="AU407" s="153" t="s">
        <v>2183</v>
      </c>
      <c r="AV407" s="154" t="s">
        <v>1031</v>
      </c>
      <c r="AW407" s="155" t="s">
        <v>2225</v>
      </c>
      <c r="AX407" s="154" t="s">
        <v>2226</v>
      </c>
    </row>
    <row r="408" spans="40:50" hidden="1">
      <c r="AN408" s="149" t="str">
        <f t="shared" si="20"/>
        <v xml:space="preserve">- </v>
      </c>
      <c r="AO408" s="105"/>
      <c r="AP408" s="150" t="str">
        <f t="shared" si="21"/>
        <v>-</v>
      </c>
      <c r="AQ408" s="160" t="s">
        <v>1076</v>
      </c>
      <c r="AR408" s="161" t="str">
        <f t="shared" si="19"/>
        <v/>
      </c>
      <c r="AS408" s="93">
        <v>390</v>
      </c>
      <c r="AT408" s="152" t="s">
        <v>2227</v>
      </c>
      <c r="AU408" s="153" t="s">
        <v>2183</v>
      </c>
      <c r="AV408" s="154" t="s">
        <v>1031</v>
      </c>
      <c r="AW408" s="155" t="s">
        <v>2228</v>
      </c>
      <c r="AX408" s="154" t="s">
        <v>2229</v>
      </c>
    </row>
    <row r="409" spans="40:50" hidden="1">
      <c r="AN409" s="149" t="str">
        <f t="shared" si="20"/>
        <v xml:space="preserve">- </v>
      </c>
      <c r="AO409" s="105"/>
      <c r="AP409" s="150" t="str">
        <f t="shared" si="21"/>
        <v>-</v>
      </c>
      <c r="AQ409" s="160" t="s">
        <v>1076</v>
      </c>
      <c r="AR409" s="161" t="str">
        <f t="shared" si="19"/>
        <v/>
      </c>
      <c r="AS409" s="93">
        <v>391</v>
      </c>
      <c r="AT409" s="152" t="s">
        <v>2230</v>
      </c>
      <c r="AU409" s="153" t="s">
        <v>2183</v>
      </c>
      <c r="AV409" s="154" t="s">
        <v>1031</v>
      </c>
      <c r="AW409" s="155" t="s">
        <v>2231</v>
      </c>
      <c r="AX409" s="154" t="s">
        <v>2232</v>
      </c>
    </row>
    <row r="410" spans="40:50" hidden="1">
      <c r="AN410" s="149" t="str">
        <f t="shared" si="20"/>
        <v xml:space="preserve">- </v>
      </c>
      <c r="AO410" s="105"/>
      <c r="AP410" s="150" t="str">
        <f t="shared" si="21"/>
        <v>-</v>
      </c>
      <c r="AQ410" s="160" t="s">
        <v>1076</v>
      </c>
      <c r="AR410" s="161" t="str">
        <f t="shared" si="19"/>
        <v/>
      </c>
      <c r="AS410" s="93">
        <v>392</v>
      </c>
      <c r="AT410" s="152" t="s">
        <v>2233</v>
      </c>
      <c r="AU410" s="153" t="s">
        <v>2183</v>
      </c>
      <c r="AV410" s="154" t="s">
        <v>1031</v>
      </c>
      <c r="AW410" s="155" t="s">
        <v>2234</v>
      </c>
      <c r="AX410" s="154" t="s">
        <v>2235</v>
      </c>
    </row>
    <row r="411" spans="40:50" hidden="1">
      <c r="AN411" s="149" t="str">
        <f t="shared" si="20"/>
        <v xml:space="preserve">- </v>
      </c>
      <c r="AO411" s="105"/>
      <c r="AP411" s="150" t="str">
        <f t="shared" si="21"/>
        <v>-</v>
      </c>
      <c r="AQ411" s="160" t="s">
        <v>1076</v>
      </c>
      <c r="AR411" s="161" t="str">
        <f t="shared" si="19"/>
        <v/>
      </c>
      <c r="AS411" s="93">
        <v>393</v>
      </c>
      <c r="AT411" s="152" t="s">
        <v>2236</v>
      </c>
      <c r="AU411" s="153" t="s">
        <v>2183</v>
      </c>
      <c r="AV411" s="154" t="s">
        <v>1031</v>
      </c>
      <c r="AW411" s="155" t="s">
        <v>2237</v>
      </c>
      <c r="AX411" s="154" t="s">
        <v>2238</v>
      </c>
    </row>
    <row r="412" spans="40:50" hidden="1">
      <c r="AN412" s="149" t="str">
        <f t="shared" si="20"/>
        <v xml:space="preserve">- </v>
      </c>
      <c r="AO412" s="105"/>
      <c r="AP412" s="150" t="str">
        <f t="shared" si="21"/>
        <v>-</v>
      </c>
      <c r="AQ412" s="160" t="s">
        <v>1076</v>
      </c>
      <c r="AR412" s="161" t="str">
        <f t="shared" si="19"/>
        <v/>
      </c>
      <c r="AS412" s="93">
        <v>394</v>
      </c>
      <c r="AT412" s="152" t="s">
        <v>2239</v>
      </c>
      <c r="AU412" s="153" t="s">
        <v>2183</v>
      </c>
      <c r="AV412" s="154" t="s">
        <v>1031</v>
      </c>
      <c r="AW412" s="155" t="s">
        <v>2240</v>
      </c>
      <c r="AX412" s="154" t="s">
        <v>2241</v>
      </c>
    </row>
    <row r="413" spans="40:50" hidden="1">
      <c r="AN413" s="149" t="str">
        <f t="shared" si="20"/>
        <v xml:space="preserve">- </v>
      </c>
      <c r="AO413" s="105"/>
      <c r="AP413" s="150" t="str">
        <f t="shared" si="21"/>
        <v>-</v>
      </c>
      <c r="AQ413" s="160" t="s">
        <v>1076</v>
      </c>
      <c r="AR413" s="161" t="str">
        <f t="shared" si="19"/>
        <v/>
      </c>
      <c r="AS413" s="93">
        <v>395</v>
      </c>
      <c r="AT413" s="152" t="s">
        <v>2242</v>
      </c>
      <c r="AU413" s="153" t="s">
        <v>2183</v>
      </c>
      <c r="AV413" s="154" t="s">
        <v>1031</v>
      </c>
      <c r="AW413" s="155" t="s">
        <v>2243</v>
      </c>
      <c r="AX413" s="154" t="s">
        <v>2244</v>
      </c>
    </row>
    <row r="414" spans="40:50" hidden="1">
      <c r="AN414" s="149" t="str">
        <f t="shared" si="20"/>
        <v xml:space="preserve">- </v>
      </c>
      <c r="AO414" s="105"/>
      <c r="AP414" s="150" t="str">
        <f t="shared" si="21"/>
        <v>-</v>
      </c>
      <c r="AQ414" s="160" t="s">
        <v>1076</v>
      </c>
      <c r="AR414" s="161" t="str">
        <f t="shared" si="19"/>
        <v/>
      </c>
      <c r="AS414" s="93">
        <v>396</v>
      </c>
      <c r="AT414" s="152" t="s">
        <v>2245</v>
      </c>
      <c r="AU414" s="153" t="s">
        <v>2183</v>
      </c>
      <c r="AV414" s="154" t="s">
        <v>1031</v>
      </c>
      <c r="AW414" s="155" t="s">
        <v>2246</v>
      </c>
      <c r="AX414" s="154" t="s">
        <v>2247</v>
      </c>
    </row>
    <row r="415" spans="40:50" hidden="1">
      <c r="AN415" s="149" t="str">
        <f t="shared" si="20"/>
        <v xml:space="preserve">- </v>
      </c>
      <c r="AO415" s="105"/>
      <c r="AP415" s="150" t="str">
        <f t="shared" si="21"/>
        <v>-</v>
      </c>
      <c r="AQ415" s="160" t="s">
        <v>1076</v>
      </c>
      <c r="AR415" s="161" t="str">
        <f t="shared" si="19"/>
        <v/>
      </c>
      <c r="AS415" s="93">
        <v>397</v>
      </c>
      <c r="AT415" s="152" t="s">
        <v>2248</v>
      </c>
      <c r="AU415" s="153" t="s">
        <v>2183</v>
      </c>
      <c r="AV415" s="154" t="s">
        <v>1031</v>
      </c>
      <c r="AW415" s="155" t="s">
        <v>2249</v>
      </c>
      <c r="AX415" s="154" t="s">
        <v>2250</v>
      </c>
    </row>
    <row r="416" spans="40:50" hidden="1">
      <c r="AN416" s="149" t="str">
        <f t="shared" si="20"/>
        <v xml:space="preserve">- </v>
      </c>
      <c r="AO416" s="105"/>
      <c r="AP416" s="150" t="str">
        <f t="shared" si="21"/>
        <v>-</v>
      </c>
      <c r="AQ416" s="160" t="s">
        <v>1076</v>
      </c>
      <c r="AR416" s="161" t="str">
        <f t="shared" si="19"/>
        <v/>
      </c>
      <c r="AS416" s="93">
        <v>398</v>
      </c>
      <c r="AT416" s="152" t="s">
        <v>2251</v>
      </c>
      <c r="AU416" s="153" t="s">
        <v>2183</v>
      </c>
      <c r="AV416" s="154" t="s">
        <v>1031</v>
      </c>
      <c r="AW416" s="155" t="s">
        <v>2252</v>
      </c>
      <c r="AX416" s="154" t="s">
        <v>2253</v>
      </c>
    </row>
    <row r="417" spans="40:50" hidden="1">
      <c r="AN417" s="149" t="str">
        <f t="shared" si="20"/>
        <v xml:space="preserve">- </v>
      </c>
      <c r="AO417" s="105"/>
      <c r="AP417" s="150" t="str">
        <f t="shared" si="21"/>
        <v>-</v>
      </c>
      <c r="AQ417" s="160" t="s">
        <v>1076</v>
      </c>
      <c r="AR417" s="161" t="str">
        <f t="shared" si="19"/>
        <v/>
      </c>
      <c r="AS417" s="93">
        <v>399</v>
      </c>
      <c r="AT417" s="152" t="s">
        <v>2254</v>
      </c>
      <c r="AU417" s="153" t="s">
        <v>2183</v>
      </c>
      <c r="AV417" s="154" t="s">
        <v>1031</v>
      </c>
      <c r="AW417" s="155" t="s">
        <v>2255</v>
      </c>
      <c r="AX417" s="154" t="s">
        <v>2256</v>
      </c>
    </row>
    <row r="418" spans="40:50" hidden="1">
      <c r="AN418" s="149" t="str">
        <f t="shared" si="20"/>
        <v xml:space="preserve">- </v>
      </c>
      <c r="AO418" s="105"/>
      <c r="AP418" s="150" t="str">
        <f t="shared" si="21"/>
        <v>-</v>
      </c>
      <c r="AQ418" s="160" t="s">
        <v>1076</v>
      </c>
      <c r="AR418" s="161" t="str">
        <f t="shared" si="19"/>
        <v/>
      </c>
      <c r="AS418" s="93">
        <v>400</v>
      </c>
      <c r="AT418" s="152" t="s">
        <v>2257</v>
      </c>
      <c r="AU418" s="153" t="s">
        <v>2183</v>
      </c>
      <c r="AV418" s="154" t="s">
        <v>1031</v>
      </c>
      <c r="AW418" s="155" t="s">
        <v>2258</v>
      </c>
      <c r="AX418" s="154" t="s">
        <v>2259</v>
      </c>
    </row>
    <row r="419" spans="40:50" hidden="1">
      <c r="AN419" s="149" t="str">
        <f t="shared" si="20"/>
        <v xml:space="preserve">- </v>
      </c>
      <c r="AO419" s="105"/>
      <c r="AP419" s="150" t="str">
        <f t="shared" si="21"/>
        <v>-</v>
      </c>
      <c r="AQ419" s="160" t="s">
        <v>1076</v>
      </c>
      <c r="AR419" s="161" t="str">
        <f t="shared" si="19"/>
        <v/>
      </c>
      <c r="AS419" s="93">
        <v>401</v>
      </c>
      <c r="AT419" s="152" t="s">
        <v>2260</v>
      </c>
      <c r="AU419" s="153" t="s">
        <v>2183</v>
      </c>
      <c r="AV419" s="154" t="s">
        <v>1031</v>
      </c>
      <c r="AW419" s="155" t="s">
        <v>2261</v>
      </c>
      <c r="AX419" s="154" t="s">
        <v>2262</v>
      </c>
    </row>
    <row r="420" spans="40:50" hidden="1">
      <c r="AN420" s="149" t="str">
        <f t="shared" si="20"/>
        <v xml:space="preserve">- </v>
      </c>
      <c r="AO420" s="105"/>
      <c r="AP420" s="150" t="str">
        <f t="shared" si="21"/>
        <v>-</v>
      </c>
      <c r="AQ420" s="160" t="s">
        <v>1076</v>
      </c>
      <c r="AR420" s="161" t="str">
        <f t="shared" si="19"/>
        <v/>
      </c>
      <c r="AS420" s="93">
        <v>402</v>
      </c>
      <c r="AT420" s="152" t="s">
        <v>2263</v>
      </c>
      <c r="AU420" s="153" t="s">
        <v>2183</v>
      </c>
      <c r="AV420" s="154" t="s">
        <v>1031</v>
      </c>
      <c r="AW420" s="155" t="s">
        <v>2264</v>
      </c>
      <c r="AX420" s="154" t="s">
        <v>2265</v>
      </c>
    </row>
    <row r="421" spans="40:50" hidden="1">
      <c r="AN421" s="149" t="str">
        <f t="shared" si="20"/>
        <v xml:space="preserve">- </v>
      </c>
      <c r="AO421" s="105"/>
      <c r="AP421" s="150" t="str">
        <f t="shared" si="21"/>
        <v>-</v>
      </c>
      <c r="AQ421" s="160" t="s">
        <v>1076</v>
      </c>
      <c r="AR421" s="161" t="str">
        <f t="shared" si="19"/>
        <v/>
      </c>
      <c r="AS421" s="93">
        <v>403</v>
      </c>
      <c r="AT421" s="152" t="s">
        <v>2266</v>
      </c>
      <c r="AU421" s="153" t="s">
        <v>2183</v>
      </c>
      <c r="AV421" s="154" t="s">
        <v>1031</v>
      </c>
      <c r="AW421" s="155" t="s">
        <v>2267</v>
      </c>
      <c r="AX421" s="154" t="s">
        <v>2268</v>
      </c>
    </row>
    <row r="422" spans="40:50" hidden="1">
      <c r="AN422" s="149" t="str">
        <f t="shared" si="20"/>
        <v xml:space="preserve">- </v>
      </c>
      <c r="AO422" s="105"/>
      <c r="AP422" s="150" t="str">
        <f t="shared" si="21"/>
        <v>-</v>
      </c>
      <c r="AQ422" s="160" t="s">
        <v>1076</v>
      </c>
      <c r="AR422" s="161" t="str">
        <f t="shared" si="19"/>
        <v/>
      </c>
      <c r="AS422" s="93">
        <v>404</v>
      </c>
      <c r="AT422" s="152" t="s">
        <v>2269</v>
      </c>
      <c r="AU422" s="153" t="s">
        <v>2183</v>
      </c>
      <c r="AV422" s="154" t="s">
        <v>1031</v>
      </c>
      <c r="AW422" s="155" t="s">
        <v>2270</v>
      </c>
      <c r="AX422" s="154" t="s">
        <v>2271</v>
      </c>
    </row>
    <row r="423" spans="40:50" hidden="1">
      <c r="AN423" s="149" t="str">
        <f t="shared" si="20"/>
        <v xml:space="preserve">- </v>
      </c>
      <c r="AO423" s="105"/>
      <c r="AP423" s="150" t="str">
        <f t="shared" si="21"/>
        <v>-</v>
      </c>
      <c r="AQ423" s="160" t="s">
        <v>1076</v>
      </c>
      <c r="AR423" s="161" t="str">
        <f t="shared" si="19"/>
        <v/>
      </c>
      <c r="AS423" s="93">
        <v>405</v>
      </c>
      <c r="AT423" s="152" t="s">
        <v>2272</v>
      </c>
      <c r="AU423" s="153" t="s">
        <v>2183</v>
      </c>
      <c r="AV423" s="154" t="s">
        <v>1031</v>
      </c>
      <c r="AW423" s="155" t="s">
        <v>2273</v>
      </c>
      <c r="AX423" s="154" t="s">
        <v>2274</v>
      </c>
    </row>
    <row r="424" spans="40:50" hidden="1">
      <c r="AN424" s="149" t="str">
        <f t="shared" si="20"/>
        <v xml:space="preserve">- </v>
      </c>
      <c r="AO424" s="105"/>
      <c r="AP424" s="150" t="str">
        <f t="shared" si="21"/>
        <v>-</v>
      </c>
      <c r="AQ424" s="160" t="s">
        <v>1076</v>
      </c>
      <c r="AR424" s="161" t="str">
        <f t="shared" si="19"/>
        <v/>
      </c>
      <c r="AS424" s="93">
        <v>406</v>
      </c>
      <c r="AT424" s="152" t="s">
        <v>2275</v>
      </c>
      <c r="AU424" s="153" t="s">
        <v>2183</v>
      </c>
      <c r="AV424" s="154" t="s">
        <v>1031</v>
      </c>
      <c r="AW424" s="155" t="s">
        <v>2276</v>
      </c>
      <c r="AX424" s="154" t="s">
        <v>2277</v>
      </c>
    </row>
    <row r="425" spans="40:50" hidden="1">
      <c r="AN425" s="149" t="str">
        <f t="shared" si="20"/>
        <v xml:space="preserve">- </v>
      </c>
      <c r="AO425" s="105"/>
      <c r="AP425" s="150" t="str">
        <f t="shared" si="21"/>
        <v>-</v>
      </c>
      <c r="AQ425" s="160" t="s">
        <v>1076</v>
      </c>
      <c r="AR425" s="161" t="str">
        <f t="shared" si="19"/>
        <v/>
      </c>
      <c r="AS425" s="93">
        <v>407</v>
      </c>
      <c r="AT425" s="152" t="s">
        <v>2278</v>
      </c>
      <c r="AU425" s="153" t="s">
        <v>2183</v>
      </c>
      <c r="AV425" s="154" t="s">
        <v>1031</v>
      </c>
      <c r="AW425" s="155" t="s">
        <v>2279</v>
      </c>
      <c r="AX425" s="154" t="s">
        <v>2280</v>
      </c>
    </row>
    <row r="426" spans="40:50" hidden="1">
      <c r="AN426" s="149" t="str">
        <f t="shared" si="20"/>
        <v xml:space="preserve">- </v>
      </c>
      <c r="AO426" s="105"/>
      <c r="AP426" s="150" t="str">
        <f t="shared" si="21"/>
        <v>-</v>
      </c>
      <c r="AQ426" s="160" t="s">
        <v>1076</v>
      </c>
      <c r="AR426" s="161" t="str">
        <f t="shared" si="19"/>
        <v/>
      </c>
      <c r="AS426" s="93">
        <v>408</v>
      </c>
      <c r="AT426" s="152" t="s">
        <v>2281</v>
      </c>
      <c r="AU426" s="153" t="s">
        <v>2183</v>
      </c>
      <c r="AV426" s="154" t="s">
        <v>1031</v>
      </c>
      <c r="AW426" s="155" t="s">
        <v>2282</v>
      </c>
      <c r="AX426" s="154" t="s">
        <v>2283</v>
      </c>
    </row>
    <row r="427" spans="40:50" hidden="1">
      <c r="AN427" s="149" t="str">
        <f t="shared" si="20"/>
        <v xml:space="preserve">- </v>
      </c>
      <c r="AO427" s="105"/>
      <c r="AP427" s="150" t="str">
        <f t="shared" si="21"/>
        <v>-</v>
      </c>
      <c r="AQ427" s="160" t="s">
        <v>1076</v>
      </c>
      <c r="AR427" s="161" t="str">
        <f t="shared" si="19"/>
        <v/>
      </c>
      <c r="AS427" s="93">
        <v>409</v>
      </c>
      <c r="AT427" s="152" t="s">
        <v>2284</v>
      </c>
      <c r="AU427" s="153" t="s">
        <v>2183</v>
      </c>
      <c r="AV427" s="154" t="s">
        <v>1031</v>
      </c>
      <c r="AW427" s="155" t="s">
        <v>2285</v>
      </c>
      <c r="AX427" s="154" t="s">
        <v>2286</v>
      </c>
    </row>
    <row r="428" spans="40:50" hidden="1">
      <c r="AN428" s="149" t="str">
        <f t="shared" si="20"/>
        <v xml:space="preserve">- </v>
      </c>
      <c r="AO428" s="105"/>
      <c r="AP428" s="150" t="str">
        <f t="shared" si="21"/>
        <v>-</v>
      </c>
      <c r="AQ428" s="160" t="s">
        <v>1076</v>
      </c>
      <c r="AR428" s="161" t="str">
        <f t="shared" si="19"/>
        <v/>
      </c>
      <c r="AS428" s="93">
        <v>410</v>
      </c>
      <c r="AT428" s="152" t="s">
        <v>2287</v>
      </c>
      <c r="AU428" s="153" t="s">
        <v>2183</v>
      </c>
      <c r="AV428" s="154" t="s">
        <v>1031</v>
      </c>
      <c r="AW428" s="155" t="s">
        <v>2288</v>
      </c>
      <c r="AX428" s="154" t="s">
        <v>2289</v>
      </c>
    </row>
    <row r="429" spans="40:50" hidden="1">
      <c r="AN429" s="149" t="str">
        <f t="shared" si="20"/>
        <v xml:space="preserve">- </v>
      </c>
      <c r="AO429" s="105"/>
      <c r="AP429" s="150" t="str">
        <f t="shared" si="21"/>
        <v>-</v>
      </c>
      <c r="AQ429" s="160" t="s">
        <v>1076</v>
      </c>
      <c r="AR429" s="161" t="str">
        <f t="shared" si="19"/>
        <v/>
      </c>
      <c r="AS429" s="93">
        <v>411</v>
      </c>
      <c r="AT429" s="152" t="s">
        <v>2290</v>
      </c>
      <c r="AU429" s="153" t="s">
        <v>2183</v>
      </c>
      <c r="AV429" s="154" t="s">
        <v>1031</v>
      </c>
      <c r="AW429" s="155" t="s">
        <v>2291</v>
      </c>
      <c r="AX429" s="154" t="s">
        <v>2292</v>
      </c>
    </row>
    <row r="430" spans="40:50" hidden="1">
      <c r="AN430" s="149" t="str">
        <f t="shared" si="20"/>
        <v xml:space="preserve">- </v>
      </c>
      <c r="AO430" s="105"/>
      <c r="AP430" s="150" t="str">
        <f t="shared" si="21"/>
        <v>-</v>
      </c>
      <c r="AQ430" s="160" t="s">
        <v>1076</v>
      </c>
      <c r="AR430" s="161" t="str">
        <f t="shared" si="19"/>
        <v/>
      </c>
      <c r="AS430" s="93">
        <v>412</v>
      </c>
      <c r="AT430" s="152" t="s">
        <v>2293</v>
      </c>
      <c r="AU430" s="153" t="s">
        <v>2183</v>
      </c>
      <c r="AV430" s="154" t="s">
        <v>1031</v>
      </c>
      <c r="AW430" s="155" t="s">
        <v>2294</v>
      </c>
      <c r="AX430" s="154" t="s">
        <v>2295</v>
      </c>
    </row>
    <row r="431" spans="40:50" hidden="1">
      <c r="AN431" s="149" t="str">
        <f t="shared" si="20"/>
        <v xml:space="preserve">- </v>
      </c>
      <c r="AO431" s="105"/>
      <c r="AP431" s="150" t="str">
        <f t="shared" si="21"/>
        <v>-</v>
      </c>
      <c r="AQ431" s="160" t="s">
        <v>1076</v>
      </c>
      <c r="AR431" s="161" t="str">
        <f t="shared" si="19"/>
        <v/>
      </c>
      <c r="AS431" s="93">
        <v>413</v>
      </c>
      <c r="AT431" s="152" t="s">
        <v>2296</v>
      </c>
      <c r="AU431" s="153" t="s">
        <v>2183</v>
      </c>
      <c r="AV431" s="154" t="s">
        <v>1031</v>
      </c>
      <c r="AW431" s="155" t="s">
        <v>2297</v>
      </c>
      <c r="AX431" s="154" t="s">
        <v>2298</v>
      </c>
    </row>
    <row r="432" spans="40:50" hidden="1">
      <c r="AN432" s="149" t="str">
        <f t="shared" si="20"/>
        <v xml:space="preserve">- </v>
      </c>
      <c r="AO432" s="105"/>
      <c r="AP432" s="150" t="str">
        <f t="shared" si="21"/>
        <v>-</v>
      </c>
      <c r="AQ432" s="160" t="s">
        <v>1076</v>
      </c>
      <c r="AR432" s="161" t="str">
        <f t="shared" si="19"/>
        <v/>
      </c>
      <c r="AS432" s="93">
        <v>414</v>
      </c>
      <c r="AT432" s="152" t="s">
        <v>2299</v>
      </c>
      <c r="AU432" s="153" t="s">
        <v>2183</v>
      </c>
      <c r="AV432" s="154" t="s">
        <v>1031</v>
      </c>
      <c r="AW432" s="155" t="s">
        <v>2300</v>
      </c>
      <c r="AX432" s="154" t="s">
        <v>2301</v>
      </c>
    </row>
    <row r="433" spans="40:50" hidden="1">
      <c r="AN433" s="149" t="str">
        <f t="shared" si="20"/>
        <v xml:space="preserve">- </v>
      </c>
      <c r="AO433" s="105"/>
      <c r="AP433" s="150" t="str">
        <f t="shared" si="21"/>
        <v>-</v>
      </c>
      <c r="AQ433" s="160" t="s">
        <v>1076</v>
      </c>
      <c r="AR433" s="161" t="str">
        <f t="shared" si="19"/>
        <v/>
      </c>
      <c r="AS433" s="93">
        <v>415</v>
      </c>
      <c r="AT433" s="152" t="s">
        <v>2302</v>
      </c>
      <c r="AU433" s="153" t="s">
        <v>2183</v>
      </c>
      <c r="AV433" s="154" t="s">
        <v>1031</v>
      </c>
      <c r="AW433" s="155" t="s">
        <v>2303</v>
      </c>
      <c r="AX433" s="154" t="s">
        <v>2304</v>
      </c>
    </row>
    <row r="434" spans="40:50" hidden="1">
      <c r="AN434" s="149" t="str">
        <f t="shared" si="20"/>
        <v xml:space="preserve">- </v>
      </c>
      <c r="AO434" s="105"/>
      <c r="AP434" s="150" t="str">
        <f t="shared" si="21"/>
        <v>-</v>
      </c>
      <c r="AQ434" s="160" t="s">
        <v>1076</v>
      </c>
      <c r="AR434" s="161" t="str">
        <f t="shared" si="19"/>
        <v/>
      </c>
      <c r="AS434" s="93">
        <v>416</v>
      </c>
      <c r="AT434" s="152" t="s">
        <v>2305</v>
      </c>
      <c r="AU434" s="153" t="s">
        <v>2183</v>
      </c>
      <c r="AV434" s="154" t="s">
        <v>1031</v>
      </c>
      <c r="AW434" s="155" t="s">
        <v>2306</v>
      </c>
      <c r="AX434" s="154" t="s">
        <v>2307</v>
      </c>
    </row>
    <row r="435" spans="40:50" hidden="1">
      <c r="AN435" s="149" t="str">
        <f t="shared" si="20"/>
        <v xml:space="preserve">- </v>
      </c>
      <c r="AO435" s="105"/>
      <c r="AP435" s="150" t="str">
        <f t="shared" si="21"/>
        <v>-</v>
      </c>
      <c r="AQ435" s="160" t="s">
        <v>1076</v>
      </c>
      <c r="AR435" s="161" t="str">
        <f t="shared" si="19"/>
        <v/>
      </c>
      <c r="AS435" s="93">
        <v>417</v>
      </c>
      <c r="AT435" s="152" t="s">
        <v>2308</v>
      </c>
      <c r="AU435" s="153" t="s">
        <v>2183</v>
      </c>
      <c r="AV435" s="154" t="s">
        <v>1031</v>
      </c>
      <c r="AW435" s="155" t="s">
        <v>2309</v>
      </c>
      <c r="AX435" s="154" t="s">
        <v>2310</v>
      </c>
    </row>
    <row r="436" spans="40:50" hidden="1">
      <c r="AN436" s="149" t="str">
        <f t="shared" si="20"/>
        <v xml:space="preserve">- </v>
      </c>
      <c r="AO436" s="105"/>
      <c r="AP436" s="150" t="str">
        <f t="shared" si="21"/>
        <v>-</v>
      </c>
      <c r="AQ436" s="160" t="s">
        <v>1076</v>
      </c>
      <c r="AR436" s="161" t="str">
        <f t="shared" si="19"/>
        <v/>
      </c>
      <c r="AS436" s="93">
        <v>418</v>
      </c>
      <c r="AT436" s="152" t="s">
        <v>2311</v>
      </c>
      <c r="AU436" s="153" t="s">
        <v>2183</v>
      </c>
      <c r="AV436" s="154" t="s">
        <v>1031</v>
      </c>
      <c r="AW436" s="155" t="s">
        <v>2312</v>
      </c>
      <c r="AX436" s="154" t="s">
        <v>2313</v>
      </c>
    </row>
    <row r="437" spans="40:50" hidden="1">
      <c r="AN437" s="149" t="str">
        <f t="shared" si="20"/>
        <v xml:space="preserve">- </v>
      </c>
      <c r="AO437" s="105"/>
      <c r="AP437" s="150" t="str">
        <f t="shared" si="21"/>
        <v>-</v>
      </c>
      <c r="AQ437" s="160" t="s">
        <v>1076</v>
      </c>
      <c r="AR437" s="161" t="str">
        <f t="shared" si="19"/>
        <v/>
      </c>
      <c r="AS437" s="93">
        <v>419</v>
      </c>
      <c r="AT437" s="152" t="s">
        <v>2314</v>
      </c>
      <c r="AU437" s="153" t="s">
        <v>2183</v>
      </c>
      <c r="AV437" s="154" t="s">
        <v>1031</v>
      </c>
      <c r="AW437" s="155" t="s">
        <v>2315</v>
      </c>
      <c r="AX437" s="154" t="s">
        <v>2316</v>
      </c>
    </row>
    <row r="438" spans="40:50" hidden="1">
      <c r="AN438" s="149" t="str">
        <f t="shared" si="20"/>
        <v xml:space="preserve">- </v>
      </c>
      <c r="AO438" s="105"/>
      <c r="AP438" s="150" t="str">
        <f t="shared" si="21"/>
        <v>-</v>
      </c>
      <c r="AQ438" s="160" t="s">
        <v>1076</v>
      </c>
      <c r="AR438" s="161" t="str">
        <f t="shared" si="19"/>
        <v/>
      </c>
      <c r="AS438" s="93">
        <v>420</v>
      </c>
      <c r="AT438" s="152" t="s">
        <v>2317</v>
      </c>
      <c r="AU438" s="153" t="s">
        <v>2183</v>
      </c>
      <c r="AV438" s="154" t="s">
        <v>1031</v>
      </c>
      <c r="AW438" s="155" t="s">
        <v>2318</v>
      </c>
      <c r="AX438" s="154" t="s">
        <v>2319</v>
      </c>
    </row>
    <row r="439" spans="40:50" hidden="1">
      <c r="AN439" s="149" t="str">
        <f t="shared" si="20"/>
        <v xml:space="preserve">- </v>
      </c>
      <c r="AO439" s="105"/>
      <c r="AP439" s="150" t="str">
        <f t="shared" si="21"/>
        <v>-</v>
      </c>
      <c r="AQ439" s="160" t="s">
        <v>1076</v>
      </c>
      <c r="AR439" s="161" t="str">
        <f t="shared" si="19"/>
        <v/>
      </c>
      <c r="AS439" s="93">
        <v>421</v>
      </c>
      <c r="AT439" s="152" t="s">
        <v>2320</v>
      </c>
      <c r="AU439" s="153" t="s">
        <v>2183</v>
      </c>
      <c r="AV439" s="154" t="s">
        <v>1031</v>
      </c>
      <c r="AW439" s="155" t="s">
        <v>2321</v>
      </c>
      <c r="AX439" s="154" t="s">
        <v>2322</v>
      </c>
    </row>
    <row r="440" spans="40:50" hidden="1">
      <c r="AN440" s="149" t="str">
        <f t="shared" si="20"/>
        <v xml:space="preserve">- </v>
      </c>
      <c r="AO440" s="105"/>
      <c r="AP440" s="150" t="str">
        <f t="shared" si="21"/>
        <v>-</v>
      </c>
      <c r="AQ440" s="160" t="s">
        <v>1076</v>
      </c>
      <c r="AR440" s="161" t="str">
        <f t="shared" si="19"/>
        <v/>
      </c>
      <c r="AS440" s="93">
        <v>422</v>
      </c>
      <c r="AT440" s="152" t="s">
        <v>2323</v>
      </c>
      <c r="AU440" s="153" t="s">
        <v>2183</v>
      </c>
      <c r="AV440" s="154" t="s">
        <v>1031</v>
      </c>
      <c r="AW440" s="155" t="s">
        <v>2324</v>
      </c>
      <c r="AX440" s="154" t="s">
        <v>2325</v>
      </c>
    </row>
    <row r="441" spans="40:50" hidden="1">
      <c r="AN441" s="149" t="str">
        <f t="shared" si="20"/>
        <v xml:space="preserve">- </v>
      </c>
      <c r="AO441" s="105"/>
      <c r="AP441" s="150" t="str">
        <f t="shared" si="21"/>
        <v>-</v>
      </c>
      <c r="AQ441" s="160" t="s">
        <v>1076</v>
      </c>
      <c r="AR441" s="161" t="str">
        <f t="shared" si="19"/>
        <v/>
      </c>
      <c r="AS441" s="93">
        <v>423</v>
      </c>
      <c r="AT441" s="152" t="s">
        <v>2326</v>
      </c>
      <c r="AU441" s="153" t="s">
        <v>2183</v>
      </c>
      <c r="AV441" s="154" t="s">
        <v>1031</v>
      </c>
      <c r="AW441" s="155" t="s">
        <v>2327</v>
      </c>
      <c r="AX441" s="154" t="s">
        <v>2328</v>
      </c>
    </row>
    <row r="442" spans="40:50" hidden="1">
      <c r="AN442" s="149" t="str">
        <f t="shared" si="20"/>
        <v xml:space="preserve">- </v>
      </c>
      <c r="AO442" s="105"/>
      <c r="AP442" s="150" t="str">
        <f t="shared" si="21"/>
        <v>-</v>
      </c>
      <c r="AQ442" s="160" t="s">
        <v>1076</v>
      </c>
      <c r="AR442" s="161" t="str">
        <f t="shared" si="19"/>
        <v/>
      </c>
      <c r="AS442" s="93">
        <v>424</v>
      </c>
      <c r="AT442" s="152" t="s">
        <v>2329</v>
      </c>
      <c r="AU442" s="153" t="s">
        <v>2183</v>
      </c>
      <c r="AV442" s="154" t="s">
        <v>1031</v>
      </c>
      <c r="AW442" s="155" t="s">
        <v>2330</v>
      </c>
      <c r="AX442" s="154" t="s">
        <v>2331</v>
      </c>
    </row>
    <row r="443" spans="40:50" hidden="1">
      <c r="AN443" s="149" t="str">
        <f t="shared" si="20"/>
        <v xml:space="preserve">- </v>
      </c>
      <c r="AO443" s="105"/>
      <c r="AP443" s="150" t="str">
        <f t="shared" si="21"/>
        <v>-</v>
      </c>
      <c r="AQ443" s="160" t="s">
        <v>1076</v>
      </c>
      <c r="AR443" s="161" t="str">
        <f t="shared" si="19"/>
        <v/>
      </c>
      <c r="AS443" s="93">
        <v>425</v>
      </c>
      <c r="AT443" s="152" t="s">
        <v>2332</v>
      </c>
      <c r="AU443" s="153" t="s">
        <v>2183</v>
      </c>
      <c r="AV443" s="154" t="s">
        <v>1031</v>
      </c>
      <c r="AW443" s="155" t="s">
        <v>2333</v>
      </c>
      <c r="AX443" s="154" t="s">
        <v>2334</v>
      </c>
    </row>
    <row r="444" spans="40:50" hidden="1">
      <c r="AN444" s="149" t="str">
        <f t="shared" si="20"/>
        <v xml:space="preserve">- </v>
      </c>
      <c r="AO444" s="105"/>
      <c r="AP444" s="150" t="str">
        <f t="shared" si="21"/>
        <v>-</v>
      </c>
      <c r="AQ444" s="160" t="s">
        <v>1076</v>
      </c>
      <c r="AR444" s="161" t="str">
        <f t="shared" si="19"/>
        <v/>
      </c>
      <c r="AS444" s="93">
        <v>426</v>
      </c>
      <c r="AT444" s="152" t="s">
        <v>2335</v>
      </c>
      <c r="AU444" s="153" t="s">
        <v>2183</v>
      </c>
      <c r="AV444" s="154" t="s">
        <v>1031</v>
      </c>
      <c r="AW444" s="155" t="s">
        <v>2336</v>
      </c>
      <c r="AX444" s="154" t="s">
        <v>2337</v>
      </c>
    </row>
    <row r="445" spans="40:50" hidden="1">
      <c r="AN445" s="149" t="str">
        <f t="shared" si="20"/>
        <v xml:space="preserve">- </v>
      </c>
      <c r="AO445" s="105"/>
      <c r="AP445" s="150" t="str">
        <f t="shared" si="21"/>
        <v>-</v>
      </c>
      <c r="AQ445" s="160" t="s">
        <v>1076</v>
      </c>
      <c r="AR445" s="161" t="str">
        <f t="shared" si="19"/>
        <v/>
      </c>
      <c r="AS445" s="93">
        <v>427</v>
      </c>
      <c r="AT445" s="152" t="s">
        <v>2338</v>
      </c>
      <c r="AU445" s="153" t="s">
        <v>2183</v>
      </c>
      <c r="AV445" s="154" t="s">
        <v>1031</v>
      </c>
      <c r="AW445" s="155" t="s">
        <v>2339</v>
      </c>
      <c r="AX445" s="154" t="s">
        <v>2340</v>
      </c>
    </row>
    <row r="446" spans="40:50" hidden="1">
      <c r="AN446" s="149" t="str">
        <f t="shared" si="20"/>
        <v xml:space="preserve">- </v>
      </c>
      <c r="AO446" s="105"/>
      <c r="AP446" s="150" t="str">
        <f t="shared" si="21"/>
        <v>-</v>
      </c>
      <c r="AQ446" s="160" t="s">
        <v>1076</v>
      </c>
      <c r="AR446" s="161" t="str">
        <f t="shared" si="19"/>
        <v/>
      </c>
      <c r="AS446" s="93">
        <v>428</v>
      </c>
      <c r="AT446" s="152" t="s">
        <v>2341</v>
      </c>
      <c r="AU446" s="153" t="s">
        <v>2183</v>
      </c>
      <c r="AV446" s="154" t="s">
        <v>1031</v>
      </c>
      <c r="AW446" s="155" t="s">
        <v>2342</v>
      </c>
      <c r="AX446" s="154" t="s">
        <v>2343</v>
      </c>
    </row>
    <row r="447" spans="40:50" hidden="1">
      <c r="AN447" s="149" t="str">
        <f t="shared" si="20"/>
        <v xml:space="preserve">- </v>
      </c>
      <c r="AO447" s="105"/>
      <c r="AP447" s="150" t="str">
        <f t="shared" si="21"/>
        <v>-</v>
      </c>
      <c r="AQ447" s="160" t="s">
        <v>1076</v>
      </c>
      <c r="AR447" s="161" t="str">
        <f t="shared" si="19"/>
        <v/>
      </c>
      <c r="AS447" s="93">
        <v>429</v>
      </c>
      <c r="AT447" s="152" t="s">
        <v>2344</v>
      </c>
      <c r="AU447" s="153" t="s">
        <v>2183</v>
      </c>
      <c r="AV447" s="154" t="s">
        <v>1031</v>
      </c>
      <c r="AW447" s="155" t="s">
        <v>2345</v>
      </c>
      <c r="AX447" s="154" t="s">
        <v>2346</v>
      </c>
    </row>
    <row r="448" spans="40:50" hidden="1">
      <c r="AN448" s="149" t="str">
        <f t="shared" si="20"/>
        <v xml:space="preserve">- </v>
      </c>
      <c r="AO448" s="105"/>
      <c r="AP448" s="150" t="str">
        <f t="shared" si="21"/>
        <v>-</v>
      </c>
      <c r="AQ448" s="160" t="s">
        <v>1076</v>
      </c>
      <c r="AR448" s="161" t="str">
        <f t="shared" si="19"/>
        <v/>
      </c>
      <c r="AS448" s="93">
        <v>430</v>
      </c>
      <c r="AT448" s="152" t="s">
        <v>2347</v>
      </c>
      <c r="AU448" s="153" t="s">
        <v>2183</v>
      </c>
      <c r="AV448" s="154" t="s">
        <v>1031</v>
      </c>
      <c r="AW448" s="155" t="s">
        <v>2348</v>
      </c>
      <c r="AX448" s="154" t="s">
        <v>2349</v>
      </c>
    </row>
    <row r="449" spans="40:50" hidden="1">
      <c r="AN449" s="149" t="str">
        <f t="shared" si="20"/>
        <v xml:space="preserve">- </v>
      </c>
      <c r="AO449" s="105"/>
      <c r="AP449" s="150" t="str">
        <f t="shared" si="21"/>
        <v>-</v>
      </c>
      <c r="AQ449" s="160" t="s">
        <v>1076</v>
      </c>
      <c r="AR449" s="161" t="str">
        <f t="shared" si="19"/>
        <v/>
      </c>
      <c r="AS449" s="93">
        <v>431</v>
      </c>
      <c r="AT449" s="152" t="s">
        <v>2350</v>
      </c>
      <c r="AU449" s="153" t="s">
        <v>2183</v>
      </c>
      <c r="AV449" s="154" t="s">
        <v>1031</v>
      </c>
      <c r="AW449" s="155" t="s">
        <v>2351</v>
      </c>
      <c r="AX449" s="154" t="s">
        <v>2352</v>
      </c>
    </row>
    <row r="450" spans="40:50" hidden="1">
      <c r="AN450" s="149" t="str">
        <f t="shared" si="20"/>
        <v xml:space="preserve">- </v>
      </c>
      <c r="AO450" s="105"/>
      <c r="AP450" s="150" t="str">
        <f t="shared" si="21"/>
        <v>-</v>
      </c>
      <c r="AQ450" s="160" t="s">
        <v>1076</v>
      </c>
      <c r="AR450" s="161" t="str">
        <f t="shared" si="19"/>
        <v/>
      </c>
      <c r="AS450" s="93">
        <v>432</v>
      </c>
      <c r="AT450" s="152" t="s">
        <v>2353</v>
      </c>
      <c r="AU450" s="153" t="s">
        <v>2183</v>
      </c>
      <c r="AV450" s="154" t="s">
        <v>1031</v>
      </c>
      <c r="AW450" s="155" t="s">
        <v>2354</v>
      </c>
      <c r="AX450" s="154" t="s">
        <v>2355</v>
      </c>
    </row>
    <row r="451" spans="40:50" hidden="1">
      <c r="AN451" s="149" t="str">
        <f t="shared" si="20"/>
        <v xml:space="preserve">- </v>
      </c>
      <c r="AO451" s="105"/>
      <c r="AP451" s="150" t="str">
        <f t="shared" si="21"/>
        <v>-</v>
      </c>
      <c r="AQ451" s="160" t="s">
        <v>1076</v>
      </c>
      <c r="AR451" s="161" t="str">
        <f t="shared" si="19"/>
        <v/>
      </c>
      <c r="AS451" s="93">
        <v>433</v>
      </c>
      <c r="AT451" s="152" t="s">
        <v>2356</v>
      </c>
      <c r="AU451" s="153" t="s">
        <v>2183</v>
      </c>
      <c r="AV451" s="154" t="s">
        <v>1031</v>
      </c>
      <c r="AW451" s="155" t="s">
        <v>2357</v>
      </c>
      <c r="AX451" s="154" t="s">
        <v>2358</v>
      </c>
    </row>
    <row r="452" spans="40:50" hidden="1">
      <c r="AN452" s="149" t="str">
        <f t="shared" si="20"/>
        <v xml:space="preserve">- </v>
      </c>
      <c r="AO452" s="105"/>
      <c r="AP452" s="150" t="str">
        <f t="shared" si="21"/>
        <v>-</v>
      </c>
      <c r="AQ452" s="160" t="s">
        <v>1076</v>
      </c>
      <c r="AR452" s="161" t="str">
        <f t="shared" si="19"/>
        <v/>
      </c>
      <c r="AS452" s="93">
        <v>434</v>
      </c>
      <c r="AT452" s="152" t="s">
        <v>2359</v>
      </c>
      <c r="AU452" s="153" t="s">
        <v>2183</v>
      </c>
      <c r="AV452" s="154" t="s">
        <v>1031</v>
      </c>
      <c r="AW452" s="155" t="s">
        <v>2360</v>
      </c>
      <c r="AX452" s="154" t="s">
        <v>2361</v>
      </c>
    </row>
    <row r="453" spans="40:50" hidden="1">
      <c r="AN453" s="149" t="str">
        <f t="shared" si="20"/>
        <v xml:space="preserve">- </v>
      </c>
      <c r="AO453" s="105"/>
      <c r="AP453" s="150" t="str">
        <f t="shared" si="21"/>
        <v>-</v>
      </c>
      <c r="AQ453" s="160" t="s">
        <v>1076</v>
      </c>
      <c r="AR453" s="161" t="str">
        <f t="shared" si="19"/>
        <v/>
      </c>
      <c r="AS453" s="93">
        <v>435</v>
      </c>
      <c r="AT453" s="152" t="s">
        <v>2362</v>
      </c>
      <c r="AU453" s="153" t="s">
        <v>2183</v>
      </c>
      <c r="AV453" s="154" t="s">
        <v>1031</v>
      </c>
      <c r="AW453" s="155" t="s">
        <v>2363</v>
      </c>
      <c r="AX453" s="154" t="s">
        <v>2364</v>
      </c>
    </row>
    <row r="454" spans="40:50" hidden="1">
      <c r="AN454" s="149" t="str">
        <f t="shared" si="20"/>
        <v xml:space="preserve">- </v>
      </c>
      <c r="AO454" s="105"/>
      <c r="AP454" s="150" t="str">
        <f t="shared" si="21"/>
        <v>-</v>
      </c>
      <c r="AQ454" s="160" t="s">
        <v>1076</v>
      </c>
      <c r="AR454" s="161" t="str">
        <f t="shared" si="19"/>
        <v/>
      </c>
      <c r="AS454" s="93">
        <v>436</v>
      </c>
      <c r="AT454" s="152" t="s">
        <v>2365</v>
      </c>
      <c r="AU454" s="153" t="s">
        <v>2183</v>
      </c>
      <c r="AV454" s="154" t="s">
        <v>1031</v>
      </c>
      <c r="AW454" s="155" t="s">
        <v>2366</v>
      </c>
      <c r="AX454" s="154" t="s">
        <v>2367</v>
      </c>
    </row>
    <row r="455" spans="40:50" hidden="1">
      <c r="AN455" s="149" t="str">
        <f t="shared" si="20"/>
        <v xml:space="preserve">- </v>
      </c>
      <c r="AO455" s="105"/>
      <c r="AP455" s="150" t="str">
        <f t="shared" si="21"/>
        <v>-</v>
      </c>
      <c r="AQ455" s="160" t="s">
        <v>1076</v>
      </c>
      <c r="AR455" s="161" t="str">
        <f t="shared" si="19"/>
        <v/>
      </c>
      <c r="AS455" s="93">
        <v>437</v>
      </c>
      <c r="AT455" s="152" t="s">
        <v>2368</v>
      </c>
      <c r="AU455" s="153" t="s">
        <v>2183</v>
      </c>
      <c r="AV455" s="154" t="s">
        <v>1031</v>
      </c>
      <c r="AW455" s="155" t="s">
        <v>2369</v>
      </c>
      <c r="AX455" s="154" t="s">
        <v>2370</v>
      </c>
    </row>
    <row r="456" spans="40:50" hidden="1">
      <c r="AN456" s="149" t="str">
        <f t="shared" si="20"/>
        <v xml:space="preserve">- </v>
      </c>
      <c r="AO456" s="105"/>
      <c r="AP456" s="150" t="str">
        <f t="shared" si="21"/>
        <v>-</v>
      </c>
      <c r="AQ456" s="160" t="s">
        <v>1076</v>
      </c>
      <c r="AR456" s="161" t="str">
        <f t="shared" si="19"/>
        <v/>
      </c>
      <c r="AS456" s="93">
        <v>438</v>
      </c>
      <c r="AT456" s="152" t="s">
        <v>2371</v>
      </c>
      <c r="AU456" s="153" t="s">
        <v>2183</v>
      </c>
      <c r="AV456" s="154" t="s">
        <v>1031</v>
      </c>
      <c r="AW456" s="155" t="s">
        <v>2372</v>
      </c>
      <c r="AX456" s="154" t="s">
        <v>2373</v>
      </c>
    </row>
    <row r="457" spans="40:50" hidden="1">
      <c r="AN457" s="149" t="str">
        <f t="shared" si="20"/>
        <v xml:space="preserve">- </v>
      </c>
      <c r="AO457" s="105"/>
      <c r="AP457" s="150" t="str">
        <f t="shared" si="21"/>
        <v>-</v>
      </c>
      <c r="AQ457" s="160" t="s">
        <v>1076</v>
      </c>
      <c r="AR457" s="161" t="str">
        <f t="shared" si="19"/>
        <v/>
      </c>
      <c r="AS457" s="93">
        <v>439</v>
      </c>
      <c r="AT457" s="152" t="s">
        <v>2374</v>
      </c>
      <c r="AU457" s="153" t="s">
        <v>2183</v>
      </c>
      <c r="AV457" s="154" t="s">
        <v>1031</v>
      </c>
      <c r="AW457" s="155" t="s">
        <v>2375</v>
      </c>
      <c r="AX457" s="154" t="s">
        <v>2376</v>
      </c>
    </row>
    <row r="458" spans="40:50" hidden="1">
      <c r="AN458" s="149" t="str">
        <f t="shared" si="20"/>
        <v xml:space="preserve">- </v>
      </c>
      <c r="AO458" s="105"/>
      <c r="AP458" s="150" t="str">
        <f t="shared" si="21"/>
        <v>-</v>
      </c>
      <c r="AQ458" s="160" t="s">
        <v>1076</v>
      </c>
      <c r="AR458" s="161" t="str">
        <f t="shared" si="19"/>
        <v/>
      </c>
      <c r="AS458" s="93">
        <v>440</v>
      </c>
      <c r="AT458" s="152" t="s">
        <v>2377</v>
      </c>
      <c r="AU458" s="153" t="s">
        <v>2183</v>
      </c>
      <c r="AV458" s="154" t="s">
        <v>1031</v>
      </c>
      <c r="AW458" s="155" t="s">
        <v>2378</v>
      </c>
      <c r="AX458" s="154" t="s">
        <v>2379</v>
      </c>
    </row>
    <row r="459" spans="40:50" hidden="1">
      <c r="AN459" s="149" t="str">
        <f t="shared" si="20"/>
        <v xml:space="preserve">- </v>
      </c>
      <c r="AO459" s="105"/>
      <c r="AP459" s="150" t="str">
        <f t="shared" si="21"/>
        <v>-</v>
      </c>
      <c r="AQ459" s="160" t="s">
        <v>1076</v>
      </c>
      <c r="AR459" s="161" t="str">
        <f t="shared" si="19"/>
        <v/>
      </c>
      <c r="AS459" s="93">
        <v>441</v>
      </c>
      <c r="AT459" s="152" t="s">
        <v>2380</v>
      </c>
      <c r="AU459" s="153" t="s">
        <v>2183</v>
      </c>
      <c r="AV459" s="154" t="s">
        <v>1031</v>
      </c>
      <c r="AW459" s="155" t="s">
        <v>2381</v>
      </c>
      <c r="AX459" s="154" t="s">
        <v>2382</v>
      </c>
    </row>
    <row r="460" spans="40:50" hidden="1">
      <c r="AN460" s="149" t="str">
        <f t="shared" si="20"/>
        <v xml:space="preserve">- </v>
      </c>
      <c r="AO460" s="105"/>
      <c r="AP460" s="150" t="str">
        <f t="shared" si="21"/>
        <v>-</v>
      </c>
      <c r="AQ460" s="160" t="s">
        <v>1076</v>
      </c>
      <c r="AR460" s="161" t="str">
        <f t="shared" si="19"/>
        <v/>
      </c>
      <c r="AS460" s="93">
        <v>442</v>
      </c>
      <c r="AT460" s="152" t="s">
        <v>2383</v>
      </c>
      <c r="AU460" s="153" t="s">
        <v>2183</v>
      </c>
      <c r="AV460" s="154" t="s">
        <v>1031</v>
      </c>
      <c r="AW460" s="155" t="s">
        <v>2384</v>
      </c>
      <c r="AX460" s="154" t="s">
        <v>2385</v>
      </c>
    </row>
    <row r="461" spans="40:50" hidden="1">
      <c r="AN461" s="149" t="str">
        <f t="shared" si="20"/>
        <v xml:space="preserve">- </v>
      </c>
      <c r="AO461" s="105"/>
      <c r="AP461" s="150" t="str">
        <f t="shared" si="21"/>
        <v>-</v>
      </c>
      <c r="AQ461" s="160" t="s">
        <v>1076</v>
      </c>
      <c r="AR461" s="161" t="str">
        <f t="shared" si="19"/>
        <v/>
      </c>
      <c r="AS461" s="93">
        <v>443</v>
      </c>
      <c r="AT461" s="152" t="s">
        <v>2386</v>
      </c>
      <c r="AU461" s="153" t="s">
        <v>2183</v>
      </c>
      <c r="AV461" s="154" t="s">
        <v>1031</v>
      </c>
      <c r="AW461" s="155" t="s">
        <v>2387</v>
      </c>
      <c r="AX461" s="154" t="s">
        <v>2388</v>
      </c>
    </row>
    <row r="462" spans="40:50" hidden="1">
      <c r="AN462" s="149" t="str">
        <f t="shared" si="20"/>
        <v xml:space="preserve">- </v>
      </c>
      <c r="AO462" s="105"/>
      <c r="AP462" s="150" t="str">
        <f t="shared" si="21"/>
        <v>-</v>
      </c>
      <c r="AQ462" s="160" t="s">
        <v>1076</v>
      </c>
      <c r="AR462" s="161" t="str">
        <f t="shared" si="19"/>
        <v/>
      </c>
      <c r="AS462" s="93">
        <v>444</v>
      </c>
      <c r="AT462" s="152" t="s">
        <v>2389</v>
      </c>
      <c r="AU462" s="153" t="s">
        <v>2183</v>
      </c>
      <c r="AV462" s="154" t="s">
        <v>1031</v>
      </c>
      <c r="AW462" s="155" t="s">
        <v>2390</v>
      </c>
      <c r="AX462" s="154" t="s">
        <v>2391</v>
      </c>
    </row>
    <row r="463" spans="40:50" hidden="1">
      <c r="AN463" s="149" t="str">
        <f t="shared" si="20"/>
        <v xml:space="preserve">- </v>
      </c>
      <c r="AO463" s="105"/>
      <c r="AP463" s="150" t="str">
        <f t="shared" si="21"/>
        <v>-</v>
      </c>
      <c r="AQ463" s="160" t="s">
        <v>1076</v>
      </c>
      <c r="AR463" s="161" t="str">
        <f t="shared" si="19"/>
        <v/>
      </c>
      <c r="AS463" s="93">
        <v>445</v>
      </c>
      <c r="AT463" s="152" t="s">
        <v>2392</v>
      </c>
      <c r="AU463" s="153" t="s">
        <v>2183</v>
      </c>
      <c r="AV463" s="154" t="s">
        <v>1031</v>
      </c>
      <c r="AW463" s="155" t="s">
        <v>2393</v>
      </c>
      <c r="AX463" s="154" t="s">
        <v>2394</v>
      </c>
    </row>
    <row r="464" spans="40:50" hidden="1">
      <c r="AN464" s="149" t="str">
        <f t="shared" si="20"/>
        <v xml:space="preserve">- </v>
      </c>
      <c r="AO464" s="105"/>
      <c r="AP464" s="150" t="str">
        <f t="shared" si="21"/>
        <v>-</v>
      </c>
      <c r="AQ464" s="160" t="s">
        <v>1076</v>
      </c>
      <c r="AR464" s="161" t="str">
        <f t="shared" si="19"/>
        <v/>
      </c>
      <c r="AS464" s="93">
        <v>446</v>
      </c>
      <c r="AT464" s="152" t="s">
        <v>2395</v>
      </c>
      <c r="AU464" s="153" t="s">
        <v>2183</v>
      </c>
      <c r="AV464" s="154" t="s">
        <v>1031</v>
      </c>
      <c r="AW464" s="155" t="s">
        <v>2396</v>
      </c>
      <c r="AX464" s="154" t="s">
        <v>2397</v>
      </c>
    </row>
    <row r="465" spans="40:50" hidden="1">
      <c r="AN465" s="149" t="str">
        <f t="shared" si="20"/>
        <v xml:space="preserve">- </v>
      </c>
      <c r="AO465" s="105"/>
      <c r="AP465" s="150" t="str">
        <f t="shared" si="21"/>
        <v>-</v>
      </c>
      <c r="AQ465" s="160" t="s">
        <v>1076</v>
      </c>
      <c r="AR465" s="161" t="str">
        <f t="shared" si="19"/>
        <v/>
      </c>
      <c r="AS465" s="93">
        <v>447</v>
      </c>
      <c r="AT465" s="152" t="s">
        <v>2398</v>
      </c>
      <c r="AU465" s="153" t="s">
        <v>2183</v>
      </c>
      <c r="AV465" s="154" t="s">
        <v>1031</v>
      </c>
      <c r="AW465" s="155" t="s">
        <v>2399</v>
      </c>
      <c r="AX465" s="154" t="s">
        <v>2400</v>
      </c>
    </row>
    <row r="466" spans="40:50" hidden="1">
      <c r="AN466" s="149" t="str">
        <f t="shared" si="20"/>
        <v xml:space="preserve">- </v>
      </c>
      <c r="AO466" s="105"/>
      <c r="AP466" s="150" t="str">
        <f t="shared" si="21"/>
        <v>-</v>
      </c>
      <c r="AQ466" s="160" t="s">
        <v>1076</v>
      </c>
      <c r="AR466" s="161" t="str">
        <f t="shared" si="19"/>
        <v/>
      </c>
      <c r="AS466" s="93">
        <v>448</v>
      </c>
      <c r="AT466" s="152" t="s">
        <v>2401</v>
      </c>
      <c r="AU466" s="153" t="s">
        <v>2183</v>
      </c>
      <c r="AV466" s="154" t="s">
        <v>1031</v>
      </c>
      <c r="AW466" s="155" t="s">
        <v>2402</v>
      </c>
      <c r="AX466" s="154" t="s">
        <v>2403</v>
      </c>
    </row>
    <row r="467" spans="40:50" hidden="1">
      <c r="AN467" s="149" t="str">
        <f t="shared" si="20"/>
        <v xml:space="preserve">- </v>
      </c>
      <c r="AO467" s="105"/>
      <c r="AP467" s="150" t="str">
        <f t="shared" si="21"/>
        <v>-</v>
      </c>
      <c r="AQ467" s="160" t="s">
        <v>1076</v>
      </c>
      <c r="AR467" s="161" t="str">
        <f t="shared" ref="AR467:AR530" si="22">IFERROR(VLOOKUP(AP467, $AW$19:$AX$2487, 2, 0), "")</f>
        <v/>
      </c>
      <c r="AS467" s="93">
        <v>449</v>
      </c>
      <c r="AT467" s="152" t="s">
        <v>2404</v>
      </c>
      <c r="AU467" s="153" t="s">
        <v>2183</v>
      </c>
      <c r="AV467" s="154" t="s">
        <v>1031</v>
      </c>
      <c r="AW467" s="155" t="s">
        <v>2405</v>
      </c>
      <c r="AX467" s="154" t="s">
        <v>2406</v>
      </c>
    </row>
    <row r="468" spans="40:50" hidden="1">
      <c r="AN468" s="149" t="str">
        <f t="shared" ref="AN468:AN531" si="23">CONCATENATE(AP468,AQ468,AR468)</f>
        <v xml:space="preserve">- </v>
      </c>
      <c r="AO468" s="105"/>
      <c r="AP468" s="150" t="str">
        <f t="shared" ref="AP468:AP531" si="24">IFERROR(VLOOKUP(MID($N$10,2,2)&amp;"-"&amp;AS468, $AT$19:$AX$2487, 4, 0), "-")</f>
        <v>-</v>
      </c>
      <c r="AQ468" s="160" t="s">
        <v>1076</v>
      </c>
      <c r="AR468" s="161" t="str">
        <f t="shared" si="22"/>
        <v/>
      </c>
      <c r="AS468" s="93">
        <v>450</v>
      </c>
      <c r="AT468" s="152" t="s">
        <v>2407</v>
      </c>
      <c r="AU468" s="153" t="s">
        <v>2183</v>
      </c>
      <c r="AV468" s="154" t="s">
        <v>1031</v>
      </c>
      <c r="AW468" s="155" t="s">
        <v>2408</v>
      </c>
      <c r="AX468" s="154" t="s">
        <v>2409</v>
      </c>
    </row>
    <row r="469" spans="40:50" hidden="1">
      <c r="AN469" s="149" t="str">
        <f t="shared" si="23"/>
        <v xml:space="preserve">- </v>
      </c>
      <c r="AO469" s="105"/>
      <c r="AP469" s="150" t="str">
        <f t="shared" si="24"/>
        <v>-</v>
      </c>
      <c r="AQ469" s="160" t="s">
        <v>1076</v>
      </c>
      <c r="AR469" s="161" t="str">
        <f t="shared" si="22"/>
        <v/>
      </c>
      <c r="AS469" s="93">
        <v>451</v>
      </c>
      <c r="AT469" s="152" t="s">
        <v>2410</v>
      </c>
      <c r="AU469" s="153" t="s">
        <v>2183</v>
      </c>
      <c r="AV469" s="154" t="s">
        <v>1031</v>
      </c>
      <c r="AW469" s="155" t="s">
        <v>2411</v>
      </c>
      <c r="AX469" s="154" t="s">
        <v>2412</v>
      </c>
    </row>
    <row r="470" spans="40:50" hidden="1">
      <c r="AN470" s="149" t="str">
        <f t="shared" si="23"/>
        <v xml:space="preserve">- </v>
      </c>
      <c r="AO470" s="105"/>
      <c r="AP470" s="150" t="str">
        <f t="shared" si="24"/>
        <v>-</v>
      </c>
      <c r="AQ470" s="160" t="s">
        <v>1076</v>
      </c>
      <c r="AR470" s="161" t="str">
        <f t="shared" si="22"/>
        <v/>
      </c>
      <c r="AS470" s="93">
        <v>452</v>
      </c>
      <c r="AT470" s="152" t="s">
        <v>2413</v>
      </c>
      <c r="AU470" s="153" t="s">
        <v>2183</v>
      </c>
      <c r="AV470" s="154" t="s">
        <v>1031</v>
      </c>
      <c r="AW470" s="155" t="s">
        <v>2414</v>
      </c>
      <c r="AX470" s="154" t="s">
        <v>2415</v>
      </c>
    </row>
    <row r="471" spans="40:50" hidden="1">
      <c r="AN471" s="149" t="str">
        <f t="shared" si="23"/>
        <v xml:space="preserve">- </v>
      </c>
      <c r="AO471" s="105"/>
      <c r="AP471" s="150" t="str">
        <f t="shared" si="24"/>
        <v>-</v>
      </c>
      <c r="AQ471" s="160" t="s">
        <v>1076</v>
      </c>
      <c r="AR471" s="161" t="str">
        <f t="shared" si="22"/>
        <v/>
      </c>
      <c r="AS471" s="93">
        <v>453</v>
      </c>
      <c r="AT471" s="152" t="s">
        <v>2416</v>
      </c>
      <c r="AU471" s="153" t="s">
        <v>2183</v>
      </c>
      <c r="AV471" s="154" t="s">
        <v>1031</v>
      </c>
      <c r="AW471" s="155" t="s">
        <v>2417</v>
      </c>
      <c r="AX471" s="154" t="s">
        <v>2418</v>
      </c>
    </row>
    <row r="472" spans="40:50" hidden="1">
      <c r="AN472" s="149" t="str">
        <f t="shared" si="23"/>
        <v xml:space="preserve">- </v>
      </c>
      <c r="AO472" s="105"/>
      <c r="AP472" s="150" t="str">
        <f t="shared" si="24"/>
        <v>-</v>
      </c>
      <c r="AQ472" s="160" t="s">
        <v>1076</v>
      </c>
      <c r="AR472" s="161" t="str">
        <f t="shared" si="22"/>
        <v/>
      </c>
      <c r="AS472" s="93">
        <v>454</v>
      </c>
      <c r="AT472" s="152" t="s">
        <v>2419</v>
      </c>
      <c r="AU472" s="153" t="s">
        <v>2183</v>
      </c>
      <c r="AV472" s="154" t="s">
        <v>1031</v>
      </c>
      <c r="AW472" s="155" t="s">
        <v>2420</v>
      </c>
      <c r="AX472" s="154" t="s">
        <v>2421</v>
      </c>
    </row>
    <row r="473" spans="40:50" hidden="1">
      <c r="AN473" s="149" t="str">
        <f t="shared" si="23"/>
        <v xml:space="preserve">- </v>
      </c>
      <c r="AO473" s="105"/>
      <c r="AP473" s="150" t="str">
        <f t="shared" si="24"/>
        <v>-</v>
      </c>
      <c r="AQ473" s="160" t="s">
        <v>1076</v>
      </c>
      <c r="AR473" s="161" t="str">
        <f t="shared" si="22"/>
        <v/>
      </c>
      <c r="AS473" s="93">
        <v>455</v>
      </c>
      <c r="AT473" s="152" t="s">
        <v>2422</v>
      </c>
      <c r="AU473" s="153" t="s">
        <v>2183</v>
      </c>
      <c r="AV473" s="154" t="s">
        <v>1031</v>
      </c>
      <c r="AW473" s="155" t="s">
        <v>2423</v>
      </c>
      <c r="AX473" s="154" t="s">
        <v>2424</v>
      </c>
    </row>
    <row r="474" spans="40:50" hidden="1">
      <c r="AN474" s="149" t="str">
        <f t="shared" si="23"/>
        <v xml:space="preserve">- </v>
      </c>
      <c r="AO474" s="105"/>
      <c r="AP474" s="150" t="str">
        <f t="shared" si="24"/>
        <v>-</v>
      </c>
      <c r="AQ474" s="160" t="s">
        <v>1076</v>
      </c>
      <c r="AR474" s="161" t="str">
        <f t="shared" si="22"/>
        <v/>
      </c>
      <c r="AS474" s="93">
        <v>456</v>
      </c>
      <c r="AT474" s="152" t="s">
        <v>2425</v>
      </c>
      <c r="AU474" s="153" t="s">
        <v>2426</v>
      </c>
      <c r="AV474" s="154" t="s">
        <v>1033</v>
      </c>
      <c r="AW474" s="155" t="s">
        <v>2427</v>
      </c>
      <c r="AX474" s="154" t="s">
        <v>2428</v>
      </c>
    </row>
    <row r="475" spans="40:50" hidden="1">
      <c r="AN475" s="149" t="str">
        <f t="shared" si="23"/>
        <v xml:space="preserve">- </v>
      </c>
      <c r="AO475" s="105"/>
      <c r="AP475" s="150" t="str">
        <f t="shared" si="24"/>
        <v>-</v>
      </c>
      <c r="AQ475" s="160" t="s">
        <v>1076</v>
      </c>
      <c r="AR475" s="161" t="str">
        <f t="shared" si="22"/>
        <v/>
      </c>
      <c r="AS475" s="93">
        <v>457</v>
      </c>
      <c r="AT475" s="152" t="s">
        <v>2429</v>
      </c>
      <c r="AU475" s="153" t="s">
        <v>2426</v>
      </c>
      <c r="AV475" s="154" t="s">
        <v>1033</v>
      </c>
      <c r="AW475" s="155" t="s">
        <v>2430</v>
      </c>
      <c r="AX475" s="154" t="s">
        <v>2431</v>
      </c>
    </row>
    <row r="476" spans="40:50" hidden="1">
      <c r="AN476" s="149" t="str">
        <f t="shared" si="23"/>
        <v xml:space="preserve">- </v>
      </c>
      <c r="AO476" s="105"/>
      <c r="AP476" s="150" t="str">
        <f t="shared" si="24"/>
        <v>-</v>
      </c>
      <c r="AQ476" s="160" t="s">
        <v>1076</v>
      </c>
      <c r="AR476" s="161" t="str">
        <f t="shared" si="22"/>
        <v/>
      </c>
      <c r="AS476" s="93">
        <v>458</v>
      </c>
      <c r="AT476" s="152" t="s">
        <v>2432</v>
      </c>
      <c r="AU476" s="153" t="s">
        <v>2426</v>
      </c>
      <c r="AV476" s="154" t="s">
        <v>1033</v>
      </c>
      <c r="AW476" s="155" t="s">
        <v>2433</v>
      </c>
      <c r="AX476" s="154" t="s">
        <v>2434</v>
      </c>
    </row>
    <row r="477" spans="40:50" hidden="1">
      <c r="AN477" s="149" t="str">
        <f t="shared" si="23"/>
        <v xml:space="preserve">- </v>
      </c>
      <c r="AO477" s="105"/>
      <c r="AP477" s="150" t="str">
        <f t="shared" si="24"/>
        <v>-</v>
      </c>
      <c r="AQ477" s="160" t="s">
        <v>1076</v>
      </c>
      <c r="AR477" s="161" t="str">
        <f t="shared" si="22"/>
        <v/>
      </c>
      <c r="AS477" s="93">
        <v>459</v>
      </c>
      <c r="AT477" s="152" t="s">
        <v>2435</v>
      </c>
      <c r="AU477" s="153" t="s">
        <v>2426</v>
      </c>
      <c r="AV477" s="154" t="s">
        <v>1033</v>
      </c>
      <c r="AW477" s="155" t="s">
        <v>2436</v>
      </c>
      <c r="AX477" s="154" t="s">
        <v>2437</v>
      </c>
    </row>
    <row r="478" spans="40:50" hidden="1">
      <c r="AN478" s="149" t="str">
        <f t="shared" si="23"/>
        <v xml:space="preserve">- </v>
      </c>
      <c r="AO478" s="105"/>
      <c r="AP478" s="150" t="str">
        <f t="shared" si="24"/>
        <v>-</v>
      </c>
      <c r="AQ478" s="160" t="s">
        <v>1076</v>
      </c>
      <c r="AR478" s="161" t="str">
        <f t="shared" si="22"/>
        <v/>
      </c>
      <c r="AS478" s="93">
        <v>460</v>
      </c>
      <c r="AT478" s="152" t="s">
        <v>2438</v>
      </c>
      <c r="AU478" s="153" t="s">
        <v>2426</v>
      </c>
      <c r="AV478" s="154" t="s">
        <v>1033</v>
      </c>
      <c r="AW478" s="155" t="s">
        <v>2439</v>
      </c>
      <c r="AX478" s="154" t="s">
        <v>2440</v>
      </c>
    </row>
    <row r="479" spans="40:50" hidden="1">
      <c r="AN479" s="149" t="str">
        <f t="shared" si="23"/>
        <v xml:space="preserve">- </v>
      </c>
      <c r="AO479" s="105"/>
      <c r="AP479" s="150" t="str">
        <f t="shared" si="24"/>
        <v>-</v>
      </c>
      <c r="AQ479" s="160" t="s">
        <v>1076</v>
      </c>
      <c r="AR479" s="161" t="str">
        <f t="shared" si="22"/>
        <v/>
      </c>
      <c r="AS479" s="93">
        <v>461</v>
      </c>
      <c r="AT479" s="152" t="s">
        <v>2441</v>
      </c>
      <c r="AU479" s="153" t="s">
        <v>2426</v>
      </c>
      <c r="AV479" s="154" t="s">
        <v>1033</v>
      </c>
      <c r="AW479" s="155" t="s">
        <v>2442</v>
      </c>
      <c r="AX479" s="154" t="s">
        <v>2443</v>
      </c>
    </row>
    <row r="480" spans="40:50" hidden="1">
      <c r="AN480" s="149" t="str">
        <f t="shared" si="23"/>
        <v xml:space="preserve">- </v>
      </c>
      <c r="AO480" s="105"/>
      <c r="AP480" s="150" t="str">
        <f t="shared" si="24"/>
        <v>-</v>
      </c>
      <c r="AQ480" s="160" t="s">
        <v>1076</v>
      </c>
      <c r="AR480" s="161" t="str">
        <f t="shared" si="22"/>
        <v/>
      </c>
      <c r="AS480" s="93">
        <v>462</v>
      </c>
      <c r="AT480" s="152" t="s">
        <v>2444</v>
      </c>
      <c r="AU480" s="153" t="s">
        <v>2426</v>
      </c>
      <c r="AV480" s="154" t="s">
        <v>1033</v>
      </c>
      <c r="AW480" s="155" t="s">
        <v>2445</v>
      </c>
      <c r="AX480" s="154" t="s">
        <v>2446</v>
      </c>
    </row>
    <row r="481" spans="40:50" hidden="1">
      <c r="AN481" s="149" t="str">
        <f t="shared" si="23"/>
        <v xml:space="preserve">- </v>
      </c>
      <c r="AO481" s="105"/>
      <c r="AP481" s="150" t="str">
        <f t="shared" si="24"/>
        <v>-</v>
      </c>
      <c r="AQ481" s="160" t="s">
        <v>1076</v>
      </c>
      <c r="AR481" s="161" t="str">
        <f t="shared" si="22"/>
        <v/>
      </c>
      <c r="AS481" s="93">
        <v>463</v>
      </c>
      <c r="AT481" s="152" t="s">
        <v>2447</v>
      </c>
      <c r="AU481" s="153" t="s">
        <v>2426</v>
      </c>
      <c r="AV481" s="154" t="s">
        <v>1033</v>
      </c>
      <c r="AW481" s="155" t="s">
        <v>2448</v>
      </c>
      <c r="AX481" s="154" t="s">
        <v>2449</v>
      </c>
    </row>
    <row r="482" spans="40:50" hidden="1">
      <c r="AN482" s="149" t="str">
        <f t="shared" si="23"/>
        <v xml:space="preserve">- </v>
      </c>
      <c r="AO482" s="105"/>
      <c r="AP482" s="150" t="str">
        <f t="shared" si="24"/>
        <v>-</v>
      </c>
      <c r="AQ482" s="160" t="s">
        <v>1076</v>
      </c>
      <c r="AR482" s="161" t="str">
        <f t="shared" si="22"/>
        <v/>
      </c>
      <c r="AS482" s="93">
        <v>464</v>
      </c>
      <c r="AT482" s="152" t="s">
        <v>2450</v>
      </c>
      <c r="AU482" s="153" t="s">
        <v>2426</v>
      </c>
      <c r="AV482" s="154" t="s">
        <v>1033</v>
      </c>
      <c r="AW482" s="155" t="s">
        <v>2451</v>
      </c>
      <c r="AX482" s="154" t="s">
        <v>2452</v>
      </c>
    </row>
    <row r="483" spans="40:50" hidden="1">
      <c r="AN483" s="149" t="str">
        <f t="shared" si="23"/>
        <v xml:space="preserve">- </v>
      </c>
      <c r="AO483" s="105"/>
      <c r="AP483" s="150" t="str">
        <f t="shared" si="24"/>
        <v>-</v>
      </c>
      <c r="AQ483" s="160" t="s">
        <v>1076</v>
      </c>
      <c r="AR483" s="161" t="str">
        <f t="shared" si="22"/>
        <v/>
      </c>
      <c r="AS483" s="93">
        <v>465</v>
      </c>
      <c r="AT483" s="152" t="s">
        <v>2453</v>
      </c>
      <c r="AU483" s="153" t="s">
        <v>2426</v>
      </c>
      <c r="AV483" s="154" t="s">
        <v>1033</v>
      </c>
      <c r="AW483" s="155" t="s">
        <v>2454</v>
      </c>
      <c r="AX483" s="154" t="s">
        <v>2455</v>
      </c>
    </row>
    <row r="484" spans="40:50" hidden="1">
      <c r="AN484" s="149" t="str">
        <f t="shared" si="23"/>
        <v xml:space="preserve">- </v>
      </c>
      <c r="AO484" s="105"/>
      <c r="AP484" s="150" t="str">
        <f t="shared" si="24"/>
        <v>-</v>
      </c>
      <c r="AQ484" s="160" t="s">
        <v>1076</v>
      </c>
      <c r="AR484" s="161" t="str">
        <f t="shared" si="22"/>
        <v/>
      </c>
      <c r="AS484" s="93">
        <v>466</v>
      </c>
      <c r="AT484" s="152" t="s">
        <v>2456</v>
      </c>
      <c r="AU484" s="153" t="s">
        <v>2426</v>
      </c>
      <c r="AV484" s="154" t="s">
        <v>1033</v>
      </c>
      <c r="AW484" s="155" t="s">
        <v>2457</v>
      </c>
      <c r="AX484" s="154" t="s">
        <v>2458</v>
      </c>
    </row>
    <row r="485" spans="40:50" hidden="1">
      <c r="AN485" s="149" t="str">
        <f t="shared" si="23"/>
        <v xml:space="preserve">- </v>
      </c>
      <c r="AO485" s="105"/>
      <c r="AP485" s="150" t="str">
        <f t="shared" si="24"/>
        <v>-</v>
      </c>
      <c r="AQ485" s="160" t="s">
        <v>1076</v>
      </c>
      <c r="AR485" s="161" t="str">
        <f t="shared" si="22"/>
        <v/>
      </c>
      <c r="AS485" s="93">
        <v>467</v>
      </c>
      <c r="AT485" s="152" t="s">
        <v>2459</v>
      </c>
      <c r="AU485" s="153" t="s">
        <v>2426</v>
      </c>
      <c r="AV485" s="154" t="s">
        <v>1033</v>
      </c>
      <c r="AW485" s="155" t="s">
        <v>2460</v>
      </c>
      <c r="AX485" s="154" t="s">
        <v>2461</v>
      </c>
    </row>
    <row r="486" spans="40:50" hidden="1">
      <c r="AN486" s="149" t="str">
        <f t="shared" si="23"/>
        <v xml:space="preserve">- </v>
      </c>
      <c r="AO486" s="105"/>
      <c r="AP486" s="150" t="str">
        <f t="shared" si="24"/>
        <v>-</v>
      </c>
      <c r="AQ486" s="160" t="s">
        <v>1076</v>
      </c>
      <c r="AR486" s="161" t="str">
        <f t="shared" si="22"/>
        <v/>
      </c>
      <c r="AS486" s="93">
        <v>468</v>
      </c>
      <c r="AT486" s="152" t="s">
        <v>2462</v>
      </c>
      <c r="AU486" s="153" t="s">
        <v>2426</v>
      </c>
      <c r="AV486" s="154" t="s">
        <v>1033</v>
      </c>
      <c r="AW486" s="155" t="s">
        <v>2463</v>
      </c>
      <c r="AX486" s="154" t="s">
        <v>2464</v>
      </c>
    </row>
    <row r="487" spans="40:50" hidden="1">
      <c r="AN487" s="149" t="str">
        <f t="shared" si="23"/>
        <v xml:space="preserve">- </v>
      </c>
      <c r="AO487" s="105"/>
      <c r="AP487" s="150" t="str">
        <f t="shared" si="24"/>
        <v>-</v>
      </c>
      <c r="AQ487" s="160" t="s">
        <v>1076</v>
      </c>
      <c r="AR487" s="161" t="str">
        <f t="shared" si="22"/>
        <v/>
      </c>
      <c r="AS487" s="93">
        <v>469</v>
      </c>
      <c r="AT487" s="152" t="s">
        <v>2465</v>
      </c>
      <c r="AU487" s="153" t="s">
        <v>2426</v>
      </c>
      <c r="AV487" s="154" t="s">
        <v>1033</v>
      </c>
      <c r="AW487" s="155" t="s">
        <v>2466</v>
      </c>
      <c r="AX487" s="154" t="s">
        <v>2467</v>
      </c>
    </row>
    <row r="488" spans="40:50" hidden="1">
      <c r="AN488" s="149" t="str">
        <f t="shared" si="23"/>
        <v xml:space="preserve">- </v>
      </c>
      <c r="AO488" s="105"/>
      <c r="AP488" s="150" t="str">
        <f t="shared" si="24"/>
        <v>-</v>
      </c>
      <c r="AQ488" s="160" t="s">
        <v>1076</v>
      </c>
      <c r="AR488" s="161" t="str">
        <f t="shared" si="22"/>
        <v/>
      </c>
      <c r="AS488" s="93">
        <v>470</v>
      </c>
      <c r="AT488" s="152" t="s">
        <v>2468</v>
      </c>
      <c r="AU488" s="153" t="s">
        <v>2426</v>
      </c>
      <c r="AV488" s="154" t="s">
        <v>1033</v>
      </c>
      <c r="AW488" s="155" t="s">
        <v>2469</v>
      </c>
      <c r="AX488" s="154" t="s">
        <v>2470</v>
      </c>
    </row>
    <row r="489" spans="40:50" hidden="1">
      <c r="AN489" s="149" t="str">
        <f t="shared" si="23"/>
        <v xml:space="preserve">- </v>
      </c>
      <c r="AO489" s="105"/>
      <c r="AP489" s="150" t="str">
        <f t="shared" si="24"/>
        <v>-</v>
      </c>
      <c r="AQ489" s="160" t="s">
        <v>1076</v>
      </c>
      <c r="AR489" s="161" t="str">
        <f t="shared" si="22"/>
        <v/>
      </c>
      <c r="AS489" s="93">
        <v>471</v>
      </c>
      <c r="AT489" s="152" t="s">
        <v>2471</v>
      </c>
      <c r="AU489" s="153" t="s">
        <v>2426</v>
      </c>
      <c r="AV489" s="154" t="s">
        <v>1033</v>
      </c>
      <c r="AW489" s="155" t="s">
        <v>2472</v>
      </c>
      <c r="AX489" s="154" t="s">
        <v>2473</v>
      </c>
    </row>
    <row r="490" spans="40:50" hidden="1">
      <c r="AN490" s="149" t="str">
        <f t="shared" si="23"/>
        <v xml:space="preserve">- </v>
      </c>
      <c r="AO490" s="105"/>
      <c r="AP490" s="150" t="str">
        <f t="shared" si="24"/>
        <v>-</v>
      </c>
      <c r="AQ490" s="160" t="s">
        <v>1076</v>
      </c>
      <c r="AR490" s="161" t="str">
        <f t="shared" si="22"/>
        <v/>
      </c>
      <c r="AS490" s="93">
        <v>472</v>
      </c>
      <c r="AT490" s="152" t="s">
        <v>2474</v>
      </c>
      <c r="AU490" s="153" t="s">
        <v>2426</v>
      </c>
      <c r="AV490" s="154" t="s">
        <v>1033</v>
      </c>
      <c r="AW490" s="155" t="s">
        <v>2475</v>
      </c>
      <c r="AX490" s="154" t="s">
        <v>2476</v>
      </c>
    </row>
    <row r="491" spans="40:50" hidden="1">
      <c r="AN491" s="149" t="str">
        <f t="shared" si="23"/>
        <v xml:space="preserve">- </v>
      </c>
      <c r="AO491" s="105"/>
      <c r="AP491" s="150" t="str">
        <f t="shared" si="24"/>
        <v>-</v>
      </c>
      <c r="AQ491" s="160" t="s">
        <v>1076</v>
      </c>
      <c r="AR491" s="161" t="str">
        <f t="shared" si="22"/>
        <v/>
      </c>
      <c r="AS491" s="93">
        <v>473</v>
      </c>
      <c r="AT491" s="152" t="s">
        <v>2477</v>
      </c>
      <c r="AU491" s="153" t="s">
        <v>2426</v>
      </c>
      <c r="AV491" s="154" t="s">
        <v>1033</v>
      </c>
      <c r="AW491" s="155" t="s">
        <v>2478</v>
      </c>
      <c r="AX491" s="154" t="s">
        <v>2479</v>
      </c>
    </row>
    <row r="492" spans="40:50" hidden="1">
      <c r="AN492" s="149" t="str">
        <f t="shared" si="23"/>
        <v xml:space="preserve">- </v>
      </c>
      <c r="AO492" s="105"/>
      <c r="AP492" s="150" t="str">
        <f t="shared" si="24"/>
        <v>-</v>
      </c>
      <c r="AQ492" s="160" t="s">
        <v>1076</v>
      </c>
      <c r="AR492" s="161" t="str">
        <f t="shared" si="22"/>
        <v/>
      </c>
      <c r="AS492" s="93">
        <v>474</v>
      </c>
      <c r="AT492" s="152" t="s">
        <v>2480</v>
      </c>
      <c r="AU492" s="153" t="s">
        <v>2426</v>
      </c>
      <c r="AV492" s="154" t="s">
        <v>1033</v>
      </c>
      <c r="AW492" s="155" t="s">
        <v>2481</v>
      </c>
      <c r="AX492" s="154" t="s">
        <v>2482</v>
      </c>
    </row>
    <row r="493" spans="40:50" hidden="1">
      <c r="AN493" s="149" t="str">
        <f t="shared" si="23"/>
        <v xml:space="preserve">- </v>
      </c>
      <c r="AO493" s="105"/>
      <c r="AP493" s="150" t="str">
        <f t="shared" si="24"/>
        <v>-</v>
      </c>
      <c r="AQ493" s="160" t="s">
        <v>1076</v>
      </c>
      <c r="AR493" s="161" t="str">
        <f t="shared" si="22"/>
        <v/>
      </c>
      <c r="AS493" s="93">
        <v>475</v>
      </c>
      <c r="AT493" s="152" t="s">
        <v>2483</v>
      </c>
      <c r="AU493" s="153" t="s">
        <v>2426</v>
      </c>
      <c r="AV493" s="154" t="s">
        <v>1033</v>
      </c>
      <c r="AW493" s="155" t="s">
        <v>2484</v>
      </c>
      <c r="AX493" s="154" t="s">
        <v>2485</v>
      </c>
    </row>
    <row r="494" spans="40:50" hidden="1">
      <c r="AN494" s="149" t="str">
        <f t="shared" si="23"/>
        <v xml:space="preserve">- </v>
      </c>
      <c r="AO494" s="105"/>
      <c r="AP494" s="150" t="str">
        <f t="shared" si="24"/>
        <v>-</v>
      </c>
      <c r="AQ494" s="160" t="s">
        <v>1076</v>
      </c>
      <c r="AR494" s="161" t="str">
        <f t="shared" si="22"/>
        <v/>
      </c>
      <c r="AS494" s="93">
        <v>476</v>
      </c>
      <c r="AT494" s="152" t="s">
        <v>2486</v>
      </c>
      <c r="AU494" s="153" t="s">
        <v>2426</v>
      </c>
      <c r="AV494" s="154" t="s">
        <v>1033</v>
      </c>
      <c r="AW494" s="155" t="s">
        <v>2487</v>
      </c>
      <c r="AX494" s="154" t="s">
        <v>2488</v>
      </c>
    </row>
    <row r="495" spans="40:50" hidden="1">
      <c r="AN495" s="149" t="str">
        <f t="shared" si="23"/>
        <v xml:space="preserve">- </v>
      </c>
      <c r="AO495" s="105"/>
      <c r="AP495" s="150" t="str">
        <f t="shared" si="24"/>
        <v>-</v>
      </c>
      <c r="AQ495" s="160" t="s">
        <v>1076</v>
      </c>
      <c r="AR495" s="161" t="str">
        <f t="shared" si="22"/>
        <v/>
      </c>
      <c r="AS495" s="93">
        <v>477</v>
      </c>
      <c r="AT495" s="152" t="s">
        <v>2489</v>
      </c>
      <c r="AU495" s="153" t="s">
        <v>2426</v>
      </c>
      <c r="AV495" s="154" t="s">
        <v>1033</v>
      </c>
      <c r="AW495" s="155" t="s">
        <v>2490</v>
      </c>
      <c r="AX495" s="154" t="s">
        <v>2491</v>
      </c>
    </row>
    <row r="496" spans="40:50" hidden="1">
      <c r="AN496" s="149" t="str">
        <f t="shared" si="23"/>
        <v xml:space="preserve">- </v>
      </c>
      <c r="AO496" s="105"/>
      <c r="AP496" s="150" t="str">
        <f t="shared" si="24"/>
        <v>-</v>
      </c>
      <c r="AQ496" s="160" t="s">
        <v>1076</v>
      </c>
      <c r="AR496" s="161" t="str">
        <f t="shared" si="22"/>
        <v/>
      </c>
      <c r="AS496" s="93">
        <v>478</v>
      </c>
      <c r="AT496" s="152" t="s">
        <v>2492</v>
      </c>
      <c r="AU496" s="153" t="s">
        <v>2426</v>
      </c>
      <c r="AV496" s="154" t="s">
        <v>1033</v>
      </c>
      <c r="AW496" s="155" t="s">
        <v>2493</v>
      </c>
      <c r="AX496" s="154" t="s">
        <v>1207</v>
      </c>
    </row>
    <row r="497" spans="40:50" hidden="1">
      <c r="AN497" s="149" t="str">
        <f t="shared" si="23"/>
        <v xml:space="preserve">- </v>
      </c>
      <c r="AO497" s="105"/>
      <c r="AP497" s="150" t="str">
        <f t="shared" si="24"/>
        <v>-</v>
      </c>
      <c r="AQ497" s="160" t="s">
        <v>1076</v>
      </c>
      <c r="AR497" s="161" t="str">
        <f t="shared" si="22"/>
        <v/>
      </c>
      <c r="AS497" s="93">
        <v>479</v>
      </c>
      <c r="AT497" s="152" t="s">
        <v>2494</v>
      </c>
      <c r="AU497" s="153" t="s">
        <v>2426</v>
      </c>
      <c r="AV497" s="154" t="s">
        <v>1033</v>
      </c>
      <c r="AW497" s="155" t="s">
        <v>2495</v>
      </c>
      <c r="AX497" s="154" t="s">
        <v>2496</v>
      </c>
    </row>
    <row r="498" spans="40:50" hidden="1">
      <c r="AN498" s="149" t="str">
        <f t="shared" si="23"/>
        <v xml:space="preserve">- </v>
      </c>
      <c r="AO498" s="105"/>
      <c r="AP498" s="150" t="str">
        <f t="shared" si="24"/>
        <v>-</v>
      </c>
      <c r="AQ498" s="160" t="s">
        <v>1076</v>
      </c>
      <c r="AR498" s="161" t="str">
        <f t="shared" si="22"/>
        <v/>
      </c>
      <c r="AS498" s="93">
        <v>480</v>
      </c>
      <c r="AT498" s="152" t="s">
        <v>2497</v>
      </c>
      <c r="AU498" s="153" t="s">
        <v>2426</v>
      </c>
      <c r="AV498" s="154" t="s">
        <v>1033</v>
      </c>
      <c r="AW498" s="155" t="s">
        <v>2498</v>
      </c>
      <c r="AX498" s="154" t="s">
        <v>2499</v>
      </c>
    </row>
    <row r="499" spans="40:50" hidden="1">
      <c r="AN499" s="149" t="str">
        <f t="shared" si="23"/>
        <v xml:space="preserve">- </v>
      </c>
      <c r="AO499" s="105"/>
      <c r="AP499" s="150" t="str">
        <f t="shared" si="24"/>
        <v>-</v>
      </c>
      <c r="AQ499" s="160" t="s">
        <v>1076</v>
      </c>
      <c r="AR499" s="161" t="str">
        <f t="shared" si="22"/>
        <v/>
      </c>
      <c r="AS499" s="93">
        <v>481</v>
      </c>
      <c r="AT499" s="152" t="s">
        <v>2500</v>
      </c>
      <c r="AU499" s="153" t="s">
        <v>2426</v>
      </c>
      <c r="AV499" s="154" t="s">
        <v>1033</v>
      </c>
      <c r="AW499" s="155" t="s">
        <v>2501</v>
      </c>
      <c r="AX499" s="154" t="s">
        <v>2502</v>
      </c>
    </row>
    <row r="500" spans="40:50" hidden="1">
      <c r="AN500" s="149" t="str">
        <f t="shared" si="23"/>
        <v xml:space="preserve">- </v>
      </c>
      <c r="AO500" s="105"/>
      <c r="AP500" s="150" t="str">
        <f t="shared" si="24"/>
        <v>-</v>
      </c>
      <c r="AQ500" s="160" t="s">
        <v>1076</v>
      </c>
      <c r="AR500" s="161" t="str">
        <f t="shared" si="22"/>
        <v/>
      </c>
      <c r="AS500" s="93">
        <v>482</v>
      </c>
      <c r="AT500" s="152" t="s">
        <v>2503</v>
      </c>
      <c r="AU500" s="153" t="s">
        <v>2426</v>
      </c>
      <c r="AV500" s="154" t="s">
        <v>1033</v>
      </c>
      <c r="AW500" s="155" t="s">
        <v>2504</v>
      </c>
      <c r="AX500" s="154" t="s">
        <v>2505</v>
      </c>
    </row>
    <row r="501" spans="40:50" hidden="1">
      <c r="AN501" s="149" t="str">
        <f t="shared" si="23"/>
        <v xml:space="preserve">- </v>
      </c>
      <c r="AO501" s="105"/>
      <c r="AP501" s="150" t="str">
        <f t="shared" si="24"/>
        <v>-</v>
      </c>
      <c r="AQ501" s="160" t="s">
        <v>1076</v>
      </c>
      <c r="AR501" s="161" t="str">
        <f t="shared" si="22"/>
        <v/>
      </c>
      <c r="AS501" s="93">
        <v>483</v>
      </c>
      <c r="AT501" s="152" t="s">
        <v>2506</v>
      </c>
      <c r="AU501" s="153" t="s">
        <v>2426</v>
      </c>
      <c r="AV501" s="154" t="s">
        <v>1033</v>
      </c>
      <c r="AW501" s="155" t="s">
        <v>2507</v>
      </c>
      <c r="AX501" s="154" t="s">
        <v>2508</v>
      </c>
    </row>
    <row r="502" spans="40:50" hidden="1">
      <c r="AN502" s="149" t="str">
        <f t="shared" si="23"/>
        <v xml:space="preserve">- </v>
      </c>
      <c r="AO502" s="105"/>
      <c r="AP502" s="150" t="str">
        <f t="shared" si="24"/>
        <v>-</v>
      </c>
      <c r="AQ502" s="160" t="s">
        <v>1076</v>
      </c>
      <c r="AR502" s="161" t="str">
        <f t="shared" si="22"/>
        <v/>
      </c>
      <c r="AS502" s="93">
        <v>484</v>
      </c>
      <c r="AT502" s="152" t="s">
        <v>2509</v>
      </c>
      <c r="AU502" s="153" t="s">
        <v>2426</v>
      </c>
      <c r="AV502" s="154" t="s">
        <v>1033</v>
      </c>
      <c r="AW502" s="155" t="s">
        <v>2510</v>
      </c>
      <c r="AX502" s="154" t="s">
        <v>2511</v>
      </c>
    </row>
    <row r="503" spans="40:50" hidden="1">
      <c r="AN503" s="149" t="str">
        <f t="shared" si="23"/>
        <v xml:space="preserve">- </v>
      </c>
      <c r="AO503" s="105"/>
      <c r="AP503" s="150" t="str">
        <f t="shared" si="24"/>
        <v>-</v>
      </c>
      <c r="AQ503" s="160" t="s">
        <v>1076</v>
      </c>
      <c r="AR503" s="161" t="str">
        <f t="shared" si="22"/>
        <v/>
      </c>
      <c r="AS503" s="93">
        <v>485</v>
      </c>
      <c r="AT503" s="152" t="s">
        <v>2512</v>
      </c>
      <c r="AU503" s="153" t="s">
        <v>2426</v>
      </c>
      <c r="AV503" s="154" t="s">
        <v>1033</v>
      </c>
      <c r="AW503" s="155" t="s">
        <v>2513</v>
      </c>
      <c r="AX503" s="154" t="s">
        <v>2514</v>
      </c>
    </row>
    <row r="504" spans="40:50" hidden="1">
      <c r="AN504" s="149" t="str">
        <f t="shared" si="23"/>
        <v xml:space="preserve">- </v>
      </c>
      <c r="AO504" s="105"/>
      <c r="AP504" s="150" t="str">
        <f t="shared" si="24"/>
        <v>-</v>
      </c>
      <c r="AQ504" s="160" t="s">
        <v>1076</v>
      </c>
      <c r="AR504" s="161" t="str">
        <f t="shared" si="22"/>
        <v/>
      </c>
      <c r="AS504" s="93">
        <v>486</v>
      </c>
      <c r="AT504" s="152" t="s">
        <v>2515</v>
      </c>
      <c r="AU504" s="153" t="s">
        <v>2426</v>
      </c>
      <c r="AV504" s="154" t="s">
        <v>1033</v>
      </c>
      <c r="AW504" s="155" t="s">
        <v>2516</v>
      </c>
      <c r="AX504" s="154" t="s">
        <v>2517</v>
      </c>
    </row>
    <row r="505" spans="40:50" hidden="1">
      <c r="AN505" s="149" t="str">
        <f t="shared" si="23"/>
        <v xml:space="preserve">- </v>
      </c>
      <c r="AO505" s="105"/>
      <c r="AP505" s="150" t="str">
        <f t="shared" si="24"/>
        <v>-</v>
      </c>
      <c r="AQ505" s="160" t="s">
        <v>1076</v>
      </c>
      <c r="AR505" s="161" t="str">
        <f t="shared" si="22"/>
        <v/>
      </c>
      <c r="AS505" s="93">
        <v>487</v>
      </c>
      <c r="AT505" s="152" t="s">
        <v>2518</v>
      </c>
      <c r="AU505" s="153" t="s">
        <v>2426</v>
      </c>
      <c r="AV505" s="154" t="s">
        <v>1033</v>
      </c>
      <c r="AW505" s="155" t="s">
        <v>2519</v>
      </c>
      <c r="AX505" s="154" t="s">
        <v>2520</v>
      </c>
    </row>
    <row r="506" spans="40:50" hidden="1">
      <c r="AN506" s="149" t="str">
        <f t="shared" si="23"/>
        <v xml:space="preserve">- </v>
      </c>
      <c r="AO506" s="105"/>
      <c r="AP506" s="150" t="str">
        <f t="shared" si="24"/>
        <v>-</v>
      </c>
      <c r="AQ506" s="160" t="s">
        <v>1076</v>
      </c>
      <c r="AR506" s="161" t="str">
        <f t="shared" si="22"/>
        <v/>
      </c>
      <c r="AS506" s="93">
        <v>488</v>
      </c>
      <c r="AT506" s="152" t="s">
        <v>2521</v>
      </c>
      <c r="AU506" s="153" t="s">
        <v>2426</v>
      </c>
      <c r="AV506" s="154" t="s">
        <v>1033</v>
      </c>
      <c r="AW506" s="155" t="s">
        <v>2522</v>
      </c>
      <c r="AX506" s="154" t="s">
        <v>2523</v>
      </c>
    </row>
    <row r="507" spans="40:50" hidden="1">
      <c r="AN507" s="149" t="str">
        <f t="shared" si="23"/>
        <v xml:space="preserve">- </v>
      </c>
      <c r="AO507" s="105"/>
      <c r="AP507" s="150" t="str">
        <f t="shared" si="24"/>
        <v>-</v>
      </c>
      <c r="AQ507" s="160" t="s">
        <v>1076</v>
      </c>
      <c r="AR507" s="161" t="str">
        <f t="shared" si="22"/>
        <v/>
      </c>
      <c r="AS507" s="93">
        <v>489</v>
      </c>
      <c r="AT507" s="152" t="s">
        <v>2524</v>
      </c>
      <c r="AU507" s="153" t="s">
        <v>2426</v>
      </c>
      <c r="AV507" s="154" t="s">
        <v>1033</v>
      </c>
      <c r="AW507" s="155" t="s">
        <v>2525</v>
      </c>
      <c r="AX507" s="154" t="s">
        <v>2526</v>
      </c>
    </row>
    <row r="508" spans="40:50" hidden="1">
      <c r="AN508" s="149" t="str">
        <f t="shared" si="23"/>
        <v xml:space="preserve">- </v>
      </c>
      <c r="AO508" s="105"/>
      <c r="AP508" s="150" t="str">
        <f t="shared" si="24"/>
        <v>-</v>
      </c>
      <c r="AQ508" s="160" t="s">
        <v>1076</v>
      </c>
      <c r="AR508" s="161" t="str">
        <f t="shared" si="22"/>
        <v/>
      </c>
      <c r="AS508" s="93">
        <v>490</v>
      </c>
      <c r="AT508" s="152" t="s">
        <v>2527</v>
      </c>
      <c r="AU508" s="153" t="s">
        <v>2426</v>
      </c>
      <c r="AV508" s="154" t="s">
        <v>1033</v>
      </c>
      <c r="AW508" s="155" t="s">
        <v>2528</v>
      </c>
      <c r="AX508" s="154" t="s">
        <v>2529</v>
      </c>
    </row>
    <row r="509" spans="40:50" hidden="1">
      <c r="AN509" s="149" t="str">
        <f t="shared" si="23"/>
        <v xml:space="preserve">- </v>
      </c>
      <c r="AO509" s="105"/>
      <c r="AP509" s="150" t="str">
        <f t="shared" si="24"/>
        <v>-</v>
      </c>
      <c r="AQ509" s="160" t="s">
        <v>1076</v>
      </c>
      <c r="AR509" s="161" t="str">
        <f t="shared" si="22"/>
        <v/>
      </c>
      <c r="AS509" s="93">
        <v>491</v>
      </c>
      <c r="AT509" s="152" t="s">
        <v>2530</v>
      </c>
      <c r="AU509" s="153" t="s">
        <v>2426</v>
      </c>
      <c r="AV509" s="154" t="s">
        <v>1033</v>
      </c>
      <c r="AW509" s="155" t="s">
        <v>2531</v>
      </c>
      <c r="AX509" s="154" t="s">
        <v>2532</v>
      </c>
    </row>
    <row r="510" spans="40:50" hidden="1">
      <c r="AN510" s="149" t="str">
        <f t="shared" si="23"/>
        <v xml:space="preserve">- </v>
      </c>
      <c r="AO510" s="105"/>
      <c r="AP510" s="150" t="str">
        <f t="shared" si="24"/>
        <v>-</v>
      </c>
      <c r="AQ510" s="160" t="s">
        <v>1076</v>
      </c>
      <c r="AR510" s="161" t="str">
        <f t="shared" si="22"/>
        <v/>
      </c>
      <c r="AS510" s="93">
        <v>492</v>
      </c>
      <c r="AT510" s="152" t="s">
        <v>2533</v>
      </c>
      <c r="AU510" s="153" t="s">
        <v>2426</v>
      </c>
      <c r="AV510" s="154" t="s">
        <v>1033</v>
      </c>
      <c r="AW510" s="155" t="s">
        <v>2534</v>
      </c>
      <c r="AX510" s="154" t="s">
        <v>2535</v>
      </c>
    </row>
    <row r="511" spans="40:50" hidden="1">
      <c r="AN511" s="149" t="str">
        <f t="shared" si="23"/>
        <v xml:space="preserve">- </v>
      </c>
      <c r="AO511" s="105"/>
      <c r="AP511" s="150" t="str">
        <f t="shared" si="24"/>
        <v>-</v>
      </c>
      <c r="AQ511" s="160" t="s">
        <v>1076</v>
      </c>
      <c r="AR511" s="161" t="str">
        <f t="shared" si="22"/>
        <v/>
      </c>
      <c r="AS511" s="93">
        <v>493</v>
      </c>
      <c r="AT511" s="152" t="s">
        <v>2536</v>
      </c>
      <c r="AU511" s="153" t="s">
        <v>2426</v>
      </c>
      <c r="AV511" s="154" t="s">
        <v>1033</v>
      </c>
      <c r="AW511" s="155" t="s">
        <v>2537</v>
      </c>
      <c r="AX511" s="154" t="s">
        <v>2538</v>
      </c>
    </row>
    <row r="512" spans="40:50" hidden="1">
      <c r="AN512" s="149" t="str">
        <f t="shared" si="23"/>
        <v xml:space="preserve">- </v>
      </c>
      <c r="AO512" s="105"/>
      <c r="AP512" s="150" t="str">
        <f t="shared" si="24"/>
        <v>-</v>
      </c>
      <c r="AQ512" s="160" t="s">
        <v>1076</v>
      </c>
      <c r="AR512" s="161" t="str">
        <f t="shared" si="22"/>
        <v/>
      </c>
      <c r="AS512" s="93">
        <v>494</v>
      </c>
      <c r="AT512" s="152" t="s">
        <v>2539</v>
      </c>
      <c r="AU512" s="153" t="s">
        <v>2426</v>
      </c>
      <c r="AV512" s="154" t="s">
        <v>1033</v>
      </c>
      <c r="AW512" s="155" t="s">
        <v>2540</v>
      </c>
      <c r="AX512" s="154" t="s">
        <v>2541</v>
      </c>
    </row>
    <row r="513" spans="40:50" hidden="1">
      <c r="AN513" s="149" t="str">
        <f t="shared" si="23"/>
        <v xml:space="preserve">- </v>
      </c>
      <c r="AO513" s="105"/>
      <c r="AP513" s="150" t="str">
        <f t="shared" si="24"/>
        <v>-</v>
      </c>
      <c r="AQ513" s="160" t="s">
        <v>1076</v>
      </c>
      <c r="AR513" s="161" t="str">
        <f t="shared" si="22"/>
        <v/>
      </c>
      <c r="AS513" s="93">
        <v>495</v>
      </c>
      <c r="AT513" s="152" t="s">
        <v>2542</v>
      </c>
      <c r="AU513" s="153" t="s">
        <v>2426</v>
      </c>
      <c r="AV513" s="154" t="s">
        <v>1033</v>
      </c>
      <c r="AW513" s="155" t="s">
        <v>2543</v>
      </c>
      <c r="AX513" s="154" t="s">
        <v>2544</v>
      </c>
    </row>
    <row r="514" spans="40:50" hidden="1">
      <c r="AN514" s="149" t="str">
        <f t="shared" si="23"/>
        <v xml:space="preserve">- </v>
      </c>
      <c r="AO514" s="105"/>
      <c r="AP514" s="150" t="str">
        <f t="shared" si="24"/>
        <v>-</v>
      </c>
      <c r="AQ514" s="160" t="s">
        <v>1076</v>
      </c>
      <c r="AR514" s="161" t="str">
        <f t="shared" si="22"/>
        <v/>
      </c>
      <c r="AS514" s="93">
        <v>496</v>
      </c>
      <c r="AT514" s="152" t="s">
        <v>2545</v>
      </c>
      <c r="AU514" s="153" t="s">
        <v>2426</v>
      </c>
      <c r="AV514" s="154" t="s">
        <v>1033</v>
      </c>
      <c r="AW514" s="155" t="s">
        <v>2546</v>
      </c>
      <c r="AX514" s="154" t="s">
        <v>2547</v>
      </c>
    </row>
    <row r="515" spans="40:50" hidden="1">
      <c r="AN515" s="149" t="str">
        <f t="shared" si="23"/>
        <v xml:space="preserve">- </v>
      </c>
      <c r="AO515" s="105"/>
      <c r="AP515" s="150" t="str">
        <f t="shared" si="24"/>
        <v>-</v>
      </c>
      <c r="AQ515" s="160" t="s">
        <v>1076</v>
      </c>
      <c r="AR515" s="161" t="str">
        <f t="shared" si="22"/>
        <v/>
      </c>
      <c r="AS515" s="93">
        <v>497</v>
      </c>
      <c r="AT515" s="152" t="s">
        <v>2548</v>
      </c>
      <c r="AU515" s="153" t="s">
        <v>2426</v>
      </c>
      <c r="AV515" s="154" t="s">
        <v>1033</v>
      </c>
      <c r="AW515" s="155" t="s">
        <v>2549</v>
      </c>
      <c r="AX515" s="154" t="s">
        <v>2550</v>
      </c>
    </row>
    <row r="516" spans="40:50" hidden="1">
      <c r="AN516" s="149" t="str">
        <f t="shared" si="23"/>
        <v xml:space="preserve">- </v>
      </c>
      <c r="AO516" s="105"/>
      <c r="AP516" s="150" t="str">
        <f t="shared" si="24"/>
        <v>-</v>
      </c>
      <c r="AQ516" s="160" t="s">
        <v>1076</v>
      </c>
      <c r="AR516" s="161" t="str">
        <f t="shared" si="22"/>
        <v/>
      </c>
      <c r="AS516" s="93">
        <v>498</v>
      </c>
      <c r="AT516" s="152" t="s">
        <v>2551</v>
      </c>
      <c r="AU516" s="153" t="s">
        <v>2426</v>
      </c>
      <c r="AV516" s="154" t="s">
        <v>1033</v>
      </c>
      <c r="AW516" s="155" t="s">
        <v>2552</v>
      </c>
      <c r="AX516" s="154" t="s">
        <v>2553</v>
      </c>
    </row>
    <row r="517" spans="40:50" hidden="1">
      <c r="AN517" s="149" t="str">
        <f t="shared" si="23"/>
        <v xml:space="preserve">- </v>
      </c>
      <c r="AO517" s="105"/>
      <c r="AP517" s="150" t="str">
        <f t="shared" si="24"/>
        <v>-</v>
      </c>
      <c r="AQ517" s="160" t="s">
        <v>1076</v>
      </c>
      <c r="AR517" s="161" t="str">
        <f t="shared" si="22"/>
        <v/>
      </c>
      <c r="AS517" s="93">
        <v>499</v>
      </c>
      <c r="AT517" s="152" t="s">
        <v>2554</v>
      </c>
      <c r="AU517" s="153" t="s">
        <v>2426</v>
      </c>
      <c r="AV517" s="154" t="s">
        <v>1033</v>
      </c>
      <c r="AW517" s="155" t="s">
        <v>2555</v>
      </c>
      <c r="AX517" s="154" t="s">
        <v>2556</v>
      </c>
    </row>
    <row r="518" spans="40:50" hidden="1">
      <c r="AN518" s="149" t="str">
        <f t="shared" si="23"/>
        <v xml:space="preserve">- </v>
      </c>
      <c r="AO518" s="105"/>
      <c r="AP518" s="150" t="str">
        <f t="shared" si="24"/>
        <v>-</v>
      </c>
      <c r="AQ518" s="160" t="s">
        <v>1076</v>
      </c>
      <c r="AR518" s="161" t="str">
        <f t="shared" si="22"/>
        <v/>
      </c>
      <c r="AS518" s="93">
        <v>500</v>
      </c>
      <c r="AT518" s="152" t="s">
        <v>2557</v>
      </c>
      <c r="AU518" s="153" t="s">
        <v>2426</v>
      </c>
      <c r="AV518" s="154" t="s">
        <v>1033</v>
      </c>
      <c r="AW518" s="155" t="s">
        <v>2558</v>
      </c>
      <c r="AX518" s="154" t="s">
        <v>2559</v>
      </c>
    </row>
    <row r="519" spans="40:50" hidden="1">
      <c r="AN519" s="149" t="str">
        <f t="shared" si="23"/>
        <v xml:space="preserve">- </v>
      </c>
      <c r="AO519" s="105"/>
      <c r="AP519" s="150" t="str">
        <f t="shared" si="24"/>
        <v>-</v>
      </c>
      <c r="AQ519" s="160" t="s">
        <v>1076</v>
      </c>
      <c r="AR519" s="161" t="str">
        <f t="shared" si="22"/>
        <v/>
      </c>
      <c r="AS519" s="93">
        <v>501</v>
      </c>
      <c r="AT519" s="152" t="s">
        <v>2560</v>
      </c>
      <c r="AU519" s="153" t="s">
        <v>2426</v>
      </c>
      <c r="AV519" s="154" t="s">
        <v>1033</v>
      </c>
      <c r="AW519" s="155" t="s">
        <v>2561</v>
      </c>
      <c r="AX519" s="154" t="s">
        <v>2562</v>
      </c>
    </row>
    <row r="520" spans="40:50" hidden="1">
      <c r="AN520" s="149" t="str">
        <f t="shared" si="23"/>
        <v xml:space="preserve">- </v>
      </c>
      <c r="AO520" s="105"/>
      <c r="AP520" s="150" t="str">
        <f t="shared" si="24"/>
        <v>-</v>
      </c>
      <c r="AQ520" s="160" t="s">
        <v>1076</v>
      </c>
      <c r="AR520" s="161" t="str">
        <f t="shared" si="22"/>
        <v/>
      </c>
      <c r="AS520" s="93">
        <v>502</v>
      </c>
      <c r="AT520" s="152" t="s">
        <v>2563</v>
      </c>
      <c r="AU520" s="153" t="s">
        <v>2426</v>
      </c>
      <c r="AV520" s="154" t="s">
        <v>1033</v>
      </c>
      <c r="AW520" s="155" t="s">
        <v>2564</v>
      </c>
      <c r="AX520" s="154" t="s">
        <v>2565</v>
      </c>
    </row>
    <row r="521" spans="40:50" hidden="1">
      <c r="AN521" s="149" t="str">
        <f t="shared" si="23"/>
        <v xml:space="preserve">- </v>
      </c>
      <c r="AO521" s="105"/>
      <c r="AP521" s="150" t="str">
        <f t="shared" si="24"/>
        <v>-</v>
      </c>
      <c r="AQ521" s="160" t="s">
        <v>1076</v>
      </c>
      <c r="AR521" s="161" t="str">
        <f t="shared" si="22"/>
        <v/>
      </c>
      <c r="AS521" s="93">
        <v>503</v>
      </c>
      <c r="AT521" s="152" t="s">
        <v>2566</v>
      </c>
      <c r="AU521" s="153" t="s">
        <v>2426</v>
      </c>
      <c r="AV521" s="154" t="s">
        <v>1033</v>
      </c>
      <c r="AW521" s="155" t="s">
        <v>2567</v>
      </c>
      <c r="AX521" s="154" t="s">
        <v>2568</v>
      </c>
    </row>
    <row r="522" spans="40:50" hidden="1">
      <c r="AN522" s="149" t="str">
        <f t="shared" si="23"/>
        <v xml:space="preserve">- </v>
      </c>
      <c r="AO522" s="105"/>
      <c r="AP522" s="150" t="str">
        <f t="shared" si="24"/>
        <v>-</v>
      </c>
      <c r="AQ522" s="160" t="s">
        <v>1076</v>
      </c>
      <c r="AR522" s="161" t="str">
        <f t="shared" si="22"/>
        <v/>
      </c>
      <c r="AS522" s="93">
        <v>504</v>
      </c>
      <c r="AT522" s="152" t="s">
        <v>2569</v>
      </c>
      <c r="AU522" s="153" t="s">
        <v>2426</v>
      </c>
      <c r="AV522" s="154" t="s">
        <v>1033</v>
      </c>
      <c r="AW522" s="155" t="s">
        <v>2570</v>
      </c>
      <c r="AX522" s="154" t="s">
        <v>2571</v>
      </c>
    </row>
    <row r="523" spans="40:50" hidden="1">
      <c r="AN523" s="149" t="str">
        <f t="shared" si="23"/>
        <v xml:space="preserve">- </v>
      </c>
      <c r="AO523" s="105"/>
      <c r="AP523" s="150" t="str">
        <f t="shared" si="24"/>
        <v>-</v>
      </c>
      <c r="AQ523" s="160" t="s">
        <v>1076</v>
      </c>
      <c r="AR523" s="161" t="str">
        <f t="shared" si="22"/>
        <v/>
      </c>
      <c r="AS523" s="93">
        <v>505</v>
      </c>
      <c r="AT523" s="152" t="s">
        <v>2572</v>
      </c>
      <c r="AU523" s="153" t="s">
        <v>2426</v>
      </c>
      <c r="AV523" s="154" t="s">
        <v>1033</v>
      </c>
      <c r="AW523" s="155" t="s">
        <v>2573</v>
      </c>
      <c r="AX523" s="154" t="s">
        <v>2574</v>
      </c>
    </row>
    <row r="524" spans="40:50" hidden="1">
      <c r="AN524" s="149" t="str">
        <f t="shared" si="23"/>
        <v xml:space="preserve">- </v>
      </c>
      <c r="AO524" s="105"/>
      <c r="AP524" s="150" t="str">
        <f t="shared" si="24"/>
        <v>-</v>
      </c>
      <c r="AQ524" s="160" t="s">
        <v>1076</v>
      </c>
      <c r="AR524" s="161" t="str">
        <f t="shared" si="22"/>
        <v/>
      </c>
      <c r="AS524" s="93">
        <v>506</v>
      </c>
      <c r="AT524" s="152" t="s">
        <v>2575</v>
      </c>
      <c r="AU524" s="153" t="s">
        <v>2426</v>
      </c>
      <c r="AV524" s="154" t="s">
        <v>1033</v>
      </c>
      <c r="AW524" s="155" t="s">
        <v>2576</v>
      </c>
      <c r="AX524" s="154" t="s">
        <v>2577</v>
      </c>
    </row>
    <row r="525" spans="40:50" hidden="1">
      <c r="AN525" s="149" t="str">
        <f t="shared" si="23"/>
        <v xml:space="preserve">- </v>
      </c>
      <c r="AO525" s="175"/>
      <c r="AP525" s="150" t="str">
        <f t="shared" si="24"/>
        <v>-</v>
      </c>
      <c r="AQ525" s="160" t="s">
        <v>1076</v>
      </c>
      <c r="AR525" s="161" t="str">
        <f t="shared" si="22"/>
        <v/>
      </c>
      <c r="AS525" s="93">
        <v>507</v>
      </c>
      <c r="AT525" s="152" t="s">
        <v>2578</v>
      </c>
      <c r="AU525" s="153" t="s">
        <v>2426</v>
      </c>
      <c r="AV525" s="154" t="s">
        <v>1033</v>
      </c>
      <c r="AW525" s="155" t="s">
        <v>2579</v>
      </c>
      <c r="AX525" s="154" t="s">
        <v>2580</v>
      </c>
    </row>
    <row r="526" spans="40:50" hidden="1">
      <c r="AN526" s="149" t="str">
        <f t="shared" si="23"/>
        <v xml:space="preserve">- </v>
      </c>
      <c r="AO526" s="175"/>
      <c r="AP526" s="150" t="str">
        <f t="shared" si="24"/>
        <v>-</v>
      </c>
      <c r="AQ526" s="160" t="s">
        <v>1076</v>
      </c>
      <c r="AR526" s="161" t="str">
        <f t="shared" si="22"/>
        <v/>
      </c>
      <c r="AS526" s="93">
        <v>508</v>
      </c>
      <c r="AT526" s="152" t="s">
        <v>2581</v>
      </c>
      <c r="AU526" s="153" t="s">
        <v>2426</v>
      </c>
      <c r="AV526" s="154" t="s">
        <v>1033</v>
      </c>
      <c r="AW526" s="155" t="s">
        <v>2582</v>
      </c>
      <c r="AX526" s="154" t="s">
        <v>2583</v>
      </c>
    </row>
    <row r="527" spans="40:50" hidden="1">
      <c r="AN527" s="149" t="str">
        <f t="shared" si="23"/>
        <v xml:space="preserve">- </v>
      </c>
      <c r="AO527" s="175"/>
      <c r="AP527" s="150" t="str">
        <f t="shared" si="24"/>
        <v>-</v>
      </c>
      <c r="AQ527" s="160" t="s">
        <v>1076</v>
      </c>
      <c r="AR527" s="161" t="str">
        <f t="shared" si="22"/>
        <v/>
      </c>
      <c r="AS527" s="93">
        <v>509</v>
      </c>
      <c r="AT527" s="152" t="s">
        <v>2584</v>
      </c>
      <c r="AU527" s="153" t="s">
        <v>2426</v>
      </c>
      <c r="AV527" s="154" t="s">
        <v>1033</v>
      </c>
      <c r="AW527" s="155" t="s">
        <v>2585</v>
      </c>
      <c r="AX527" s="154" t="s">
        <v>2586</v>
      </c>
    </row>
    <row r="528" spans="40:50" hidden="1">
      <c r="AN528" s="149" t="str">
        <f t="shared" si="23"/>
        <v xml:space="preserve">- </v>
      </c>
      <c r="AO528" s="175"/>
      <c r="AP528" s="150" t="str">
        <f t="shared" si="24"/>
        <v>-</v>
      </c>
      <c r="AQ528" s="160" t="s">
        <v>1076</v>
      </c>
      <c r="AR528" s="161" t="str">
        <f t="shared" si="22"/>
        <v/>
      </c>
      <c r="AS528" s="93">
        <v>510</v>
      </c>
      <c r="AT528" s="152" t="s">
        <v>2587</v>
      </c>
      <c r="AU528" s="153" t="s">
        <v>2426</v>
      </c>
      <c r="AV528" s="154" t="s">
        <v>1033</v>
      </c>
      <c r="AW528" s="155" t="s">
        <v>2588</v>
      </c>
      <c r="AX528" s="154" t="s">
        <v>2589</v>
      </c>
    </row>
    <row r="529" spans="40:50" hidden="1">
      <c r="AN529" s="149" t="str">
        <f t="shared" si="23"/>
        <v xml:space="preserve">- </v>
      </c>
      <c r="AO529" s="175"/>
      <c r="AP529" s="150" t="str">
        <f t="shared" si="24"/>
        <v>-</v>
      </c>
      <c r="AQ529" s="160" t="s">
        <v>1076</v>
      </c>
      <c r="AR529" s="161" t="str">
        <f t="shared" si="22"/>
        <v/>
      </c>
      <c r="AS529" s="93">
        <v>511</v>
      </c>
      <c r="AT529" s="152" t="s">
        <v>2590</v>
      </c>
      <c r="AU529" s="153" t="s">
        <v>2426</v>
      </c>
      <c r="AV529" s="154" t="s">
        <v>1033</v>
      </c>
      <c r="AW529" s="155" t="s">
        <v>2591</v>
      </c>
      <c r="AX529" s="154" t="s">
        <v>2592</v>
      </c>
    </row>
    <row r="530" spans="40:50" hidden="1">
      <c r="AN530" s="149" t="str">
        <f t="shared" si="23"/>
        <v xml:space="preserve">- </v>
      </c>
      <c r="AO530" s="175"/>
      <c r="AP530" s="150" t="str">
        <f t="shared" si="24"/>
        <v>-</v>
      </c>
      <c r="AQ530" s="160" t="s">
        <v>1076</v>
      </c>
      <c r="AR530" s="161" t="str">
        <f t="shared" si="22"/>
        <v/>
      </c>
      <c r="AS530" s="93">
        <v>512</v>
      </c>
      <c r="AT530" s="152" t="s">
        <v>2593</v>
      </c>
      <c r="AU530" s="153" t="s">
        <v>2426</v>
      </c>
      <c r="AV530" s="154" t="s">
        <v>1033</v>
      </c>
      <c r="AW530" s="155" t="s">
        <v>2594</v>
      </c>
      <c r="AX530" s="154" t="s">
        <v>2595</v>
      </c>
    </row>
    <row r="531" spans="40:50" hidden="1">
      <c r="AN531" s="149" t="str">
        <f t="shared" si="23"/>
        <v xml:space="preserve">- </v>
      </c>
      <c r="AO531" s="175"/>
      <c r="AP531" s="150" t="str">
        <f t="shared" si="24"/>
        <v>-</v>
      </c>
      <c r="AQ531" s="160" t="s">
        <v>1076</v>
      </c>
      <c r="AR531" s="161" t="str">
        <f t="shared" ref="AR531:AR594" si="25">IFERROR(VLOOKUP(AP531, $AW$19:$AX$2487, 2, 0), "")</f>
        <v/>
      </c>
      <c r="AS531" s="93">
        <v>513</v>
      </c>
      <c r="AT531" s="152" t="s">
        <v>2596</v>
      </c>
      <c r="AU531" s="153" t="s">
        <v>2426</v>
      </c>
      <c r="AV531" s="154" t="s">
        <v>1033</v>
      </c>
      <c r="AW531" s="155" t="s">
        <v>2597</v>
      </c>
      <c r="AX531" s="154" t="s">
        <v>2598</v>
      </c>
    </row>
    <row r="532" spans="40:50" hidden="1">
      <c r="AN532" s="149" t="str">
        <f t="shared" ref="AN532:AN595" si="26">CONCATENATE(AP532,AQ532,AR532)</f>
        <v xml:space="preserve">- </v>
      </c>
      <c r="AO532" s="175"/>
      <c r="AP532" s="150" t="str">
        <f t="shared" ref="AP532:AP595" si="27">IFERROR(VLOOKUP(MID($N$10,2,2)&amp;"-"&amp;AS532, $AT$19:$AX$2487, 4, 0), "-")</f>
        <v>-</v>
      </c>
      <c r="AQ532" s="160" t="s">
        <v>1076</v>
      </c>
      <c r="AR532" s="161" t="str">
        <f t="shared" si="25"/>
        <v/>
      </c>
      <c r="AS532" s="93">
        <v>514</v>
      </c>
      <c r="AT532" s="152" t="s">
        <v>2599</v>
      </c>
      <c r="AU532" s="153" t="s">
        <v>2426</v>
      </c>
      <c r="AV532" s="154" t="s">
        <v>1033</v>
      </c>
      <c r="AW532" s="155" t="s">
        <v>2600</v>
      </c>
      <c r="AX532" s="154" t="s">
        <v>2601</v>
      </c>
    </row>
    <row r="533" spans="40:50" hidden="1">
      <c r="AN533" s="149" t="str">
        <f t="shared" si="26"/>
        <v xml:space="preserve">- </v>
      </c>
      <c r="AO533" s="175"/>
      <c r="AP533" s="150" t="str">
        <f t="shared" si="27"/>
        <v>-</v>
      </c>
      <c r="AQ533" s="160" t="s">
        <v>1076</v>
      </c>
      <c r="AR533" s="161" t="str">
        <f t="shared" si="25"/>
        <v/>
      </c>
      <c r="AS533" s="93">
        <v>515</v>
      </c>
      <c r="AT533" s="152" t="s">
        <v>2602</v>
      </c>
      <c r="AU533" s="153" t="s">
        <v>2426</v>
      </c>
      <c r="AV533" s="154" t="s">
        <v>1033</v>
      </c>
      <c r="AW533" s="155" t="s">
        <v>2603</v>
      </c>
      <c r="AX533" s="154" t="s">
        <v>2604</v>
      </c>
    </row>
    <row r="534" spans="40:50" hidden="1">
      <c r="AN534" s="149" t="str">
        <f t="shared" si="26"/>
        <v xml:space="preserve">- </v>
      </c>
      <c r="AO534" s="175"/>
      <c r="AP534" s="150" t="str">
        <f t="shared" si="27"/>
        <v>-</v>
      </c>
      <c r="AQ534" s="160" t="s">
        <v>1076</v>
      </c>
      <c r="AR534" s="161" t="str">
        <f t="shared" si="25"/>
        <v/>
      </c>
      <c r="AS534" s="93">
        <v>516</v>
      </c>
      <c r="AT534" s="152" t="s">
        <v>2605</v>
      </c>
      <c r="AU534" s="153" t="s">
        <v>2426</v>
      </c>
      <c r="AV534" s="154" t="s">
        <v>1033</v>
      </c>
      <c r="AW534" s="155" t="s">
        <v>2606</v>
      </c>
      <c r="AX534" s="154" t="s">
        <v>2607</v>
      </c>
    </row>
    <row r="535" spans="40:50" hidden="1">
      <c r="AN535" s="149" t="str">
        <f t="shared" si="26"/>
        <v xml:space="preserve">- </v>
      </c>
      <c r="AO535" s="175"/>
      <c r="AP535" s="150" t="str">
        <f t="shared" si="27"/>
        <v>-</v>
      </c>
      <c r="AQ535" s="160" t="s">
        <v>1076</v>
      </c>
      <c r="AR535" s="161" t="str">
        <f t="shared" si="25"/>
        <v/>
      </c>
      <c r="AS535" s="93">
        <v>517</v>
      </c>
      <c r="AT535" s="152" t="s">
        <v>2608</v>
      </c>
      <c r="AU535" s="153" t="s">
        <v>2426</v>
      </c>
      <c r="AV535" s="154" t="s">
        <v>1033</v>
      </c>
      <c r="AW535" s="155" t="s">
        <v>2609</v>
      </c>
      <c r="AX535" s="154" t="s">
        <v>2610</v>
      </c>
    </row>
    <row r="536" spans="40:50" hidden="1">
      <c r="AN536" s="149" t="str">
        <f t="shared" si="26"/>
        <v xml:space="preserve">- </v>
      </c>
      <c r="AO536" s="175"/>
      <c r="AP536" s="150" t="str">
        <f t="shared" si="27"/>
        <v>-</v>
      </c>
      <c r="AQ536" s="160" t="s">
        <v>1076</v>
      </c>
      <c r="AR536" s="161" t="str">
        <f t="shared" si="25"/>
        <v/>
      </c>
      <c r="AS536" s="93">
        <v>518</v>
      </c>
      <c r="AT536" s="152" t="s">
        <v>2611</v>
      </c>
      <c r="AU536" s="153" t="s">
        <v>2426</v>
      </c>
      <c r="AV536" s="154" t="s">
        <v>1033</v>
      </c>
      <c r="AW536" s="155" t="s">
        <v>2612</v>
      </c>
      <c r="AX536" s="154" t="s">
        <v>2613</v>
      </c>
    </row>
    <row r="537" spans="40:50" hidden="1">
      <c r="AN537" s="149" t="str">
        <f t="shared" si="26"/>
        <v xml:space="preserve">- </v>
      </c>
      <c r="AO537" s="175"/>
      <c r="AP537" s="150" t="str">
        <f t="shared" si="27"/>
        <v>-</v>
      </c>
      <c r="AQ537" s="160" t="s">
        <v>1076</v>
      </c>
      <c r="AR537" s="161" t="str">
        <f t="shared" si="25"/>
        <v/>
      </c>
      <c r="AS537" s="93">
        <v>519</v>
      </c>
      <c r="AT537" s="152" t="s">
        <v>2614</v>
      </c>
      <c r="AU537" s="153" t="s">
        <v>2426</v>
      </c>
      <c r="AV537" s="154" t="s">
        <v>1033</v>
      </c>
      <c r="AW537" s="155" t="s">
        <v>2615</v>
      </c>
      <c r="AX537" s="154" t="s">
        <v>2616</v>
      </c>
    </row>
    <row r="538" spans="40:50" hidden="1">
      <c r="AN538" s="149" t="str">
        <f t="shared" si="26"/>
        <v xml:space="preserve">- </v>
      </c>
      <c r="AO538" s="175"/>
      <c r="AP538" s="150" t="str">
        <f t="shared" si="27"/>
        <v>-</v>
      </c>
      <c r="AQ538" s="160" t="s">
        <v>1076</v>
      </c>
      <c r="AR538" s="161" t="str">
        <f t="shared" si="25"/>
        <v/>
      </c>
      <c r="AS538" s="93">
        <v>520</v>
      </c>
      <c r="AT538" s="152" t="s">
        <v>2617</v>
      </c>
      <c r="AU538" s="153" t="s">
        <v>2426</v>
      </c>
      <c r="AV538" s="154" t="s">
        <v>1033</v>
      </c>
      <c r="AW538" s="155" t="s">
        <v>2618</v>
      </c>
      <c r="AX538" s="154" t="s">
        <v>2619</v>
      </c>
    </row>
    <row r="539" spans="40:50" hidden="1">
      <c r="AN539" s="149" t="str">
        <f t="shared" si="26"/>
        <v xml:space="preserve">- </v>
      </c>
      <c r="AO539" s="175"/>
      <c r="AP539" s="150" t="str">
        <f t="shared" si="27"/>
        <v>-</v>
      </c>
      <c r="AQ539" s="160" t="s">
        <v>1076</v>
      </c>
      <c r="AR539" s="161" t="str">
        <f t="shared" si="25"/>
        <v/>
      </c>
      <c r="AS539" s="93">
        <v>521</v>
      </c>
      <c r="AT539" s="152" t="s">
        <v>2620</v>
      </c>
      <c r="AU539" s="153" t="s">
        <v>2426</v>
      </c>
      <c r="AV539" s="154" t="s">
        <v>1033</v>
      </c>
      <c r="AW539" s="155" t="s">
        <v>2621</v>
      </c>
      <c r="AX539" s="154" t="s">
        <v>2622</v>
      </c>
    </row>
    <row r="540" spans="40:50" hidden="1">
      <c r="AN540" s="149" t="str">
        <f t="shared" si="26"/>
        <v xml:space="preserve">- </v>
      </c>
      <c r="AO540" s="175"/>
      <c r="AP540" s="150" t="str">
        <f t="shared" si="27"/>
        <v>-</v>
      </c>
      <c r="AQ540" s="160" t="s">
        <v>1076</v>
      </c>
      <c r="AR540" s="161" t="str">
        <f t="shared" si="25"/>
        <v/>
      </c>
      <c r="AS540" s="93">
        <v>522</v>
      </c>
      <c r="AT540" s="152" t="s">
        <v>2623</v>
      </c>
      <c r="AU540" s="153" t="s">
        <v>2426</v>
      </c>
      <c r="AV540" s="154" t="s">
        <v>1033</v>
      </c>
      <c r="AW540" s="155" t="s">
        <v>2624</v>
      </c>
      <c r="AX540" s="154" t="s">
        <v>2625</v>
      </c>
    </row>
    <row r="541" spans="40:50" hidden="1">
      <c r="AN541" s="149" t="str">
        <f t="shared" si="26"/>
        <v xml:space="preserve">- </v>
      </c>
      <c r="AO541" s="175"/>
      <c r="AP541" s="150" t="str">
        <f t="shared" si="27"/>
        <v>-</v>
      </c>
      <c r="AQ541" s="160" t="s">
        <v>1076</v>
      </c>
      <c r="AR541" s="161" t="str">
        <f t="shared" si="25"/>
        <v/>
      </c>
      <c r="AS541" s="93">
        <v>523</v>
      </c>
      <c r="AT541" s="152" t="s">
        <v>2626</v>
      </c>
      <c r="AU541" s="153" t="s">
        <v>2426</v>
      </c>
      <c r="AV541" s="154" t="s">
        <v>1033</v>
      </c>
      <c r="AW541" s="155" t="s">
        <v>2627</v>
      </c>
      <c r="AX541" s="154" t="s">
        <v>2628</v>
      </c>
    </row>
    <row r="542" spans="40:50" hidden="1">
      <c r="AN542" s="149" t="str">
        <f t="shared" si="26"/>
        <v xml:space="preserve">- </v>
      </c>
      <c r="AO542" s="175"/>
      <c r="AP542" s="150" t="str">
        <f t="shared" si="27"/>
        <v>-</v>
      </c>
      <c r="AQ542" s="160" t="s">
        <v>1076</v>
      </c>
      <c r="AR542" s="161" t="str">
        <f t="shared" si="25"/>
        <v/>
      </c>
      <c r="AS542" s="93">
        <v>524</v>
      </c>
      <c r="AT542" s="152" t="s">
        <v>2629</v>
      </c>
      <c r="AU542" s="153" t="s">
        <v>2426</v>
      </c>
      <c r="AV542" s="154" t="s">
        <v>1033</v>
      </c>
      <c r="AW542" s="155" t="s">
        <v>2630</v>
      </c>
      <c r="AX542" s="154" t="s">
        <v>2631</v>
      </c>
    </row>
    <row r="543" spans="40:50" hidden="1">
      <c r="AN543" s="149" t="str">
        <f t="shared" si="26"/>
        <v xml:space="preserve">- </v>
      </c>
      <c r="AO543" s="175"/>
      <c r="AP543" s="150" t="str">
        <f t="shared" si="27"/>
        <v>-</v>
      </c>
      <c r="AQ543" s="160" t="s">
        <v>1076</v>
      </c>
      <c r="AR543" s="161" t="str">
        <f t="shared" si="25"/>
        <v/>
      </c>
      <c r="AS543" s="93">
        <v>525</v>
      </c>
      <c r="AT543" s="152" t="s">
        <v>2632</v>
      </c>
      <c r="AU543" s="153" t="s">
        <v>2426</v>
      </c>
      <c r="AV543" s="154" t="s">
        <v>1033</v>
      </c>
      <c r="AW543" s="155" t="s">
        <v>2633</v>
      </c>
      <c r="AX543" s="154" t="s">
        <v>2634</v>
      </c>
    </row>
    <row r="544" spans="40:50" hidden="1">
      <c r="AN544" s="149" t="str">
        <f t="shared" si="26"/>
        <v xml:space="preserve">- </v>
      </c>
      <c r="AO544" s="175"/>
      <c r="AP544" s="150" t="str">
        <f t="shared" si="27"/>
        <v>-</v>
      </c>
      <c r="AQ544" s="160" t="s">
        <v>1076</v>
      </c>
      <c r="AR544" s="161" t="str">
        <f t="shared" si="25"/>
        <v/>
      </c>
      <c r="AS544" s="93">
        <v>526</v>
      </c>
      <c r="AT544" s="152" t="s">
        <v>2635</v>
      </c>
      <c r="AU544" s="153" t="s">
        <v>2426</v>
      </c>
      <c r="AV544" s="154" t="s">
        <v>1033</v>
      </c>
      <c r="AW544" s="155" t="s">
        <v>2636</v>
      </c>
      <c r="AX544" s="154" t="s">
        <v>2637</v>
      </c>
    </row>
    <row r="545" spans="40:50" hidden="1">
      <c r="AN545" s="149" t="str">
        <f t="shared" si="26"/>
        <v xml:space="preserve">- </v>
      </c>
      <c r="AO545" s="175"/>
      <c r="AP545" s="150" t="str">
        <f t="shared" si="27"/>
        <v>-</v>
      </c>
      <c r="AQ545" s="160" t="s">
        <v>1076</v>
      </c>
      <c r="AR545" s="161" t="str">
        <f t="shared" si="25"/>
        <v/>
      </c>
      <c r="AS545" s="93">
        <v>527</v>
      </c>
      <c r="AT545" s="152" t="s">
        <v>2638</v>
      </c>
      <c r="AU545" s="153" t="s">
        <v>2426</v>
      </c>
      <c r="AV545" s="154" t="s">
        <v>1033</v>
      </c>
      <c r="AW545" s="155" t="s">
        <v>2639</v>
      </c>
      <c r="AX545" s="154" t="s">
        <v>2640</v>
      </c>
    </row>
    <row r="546" spans="40:50" hidden="1">
      <c r="AN546" s="149" t="str">
        <f t="shared" si="26"/>
        <v xml:space="preserve">- </v>
      </c>
      <c r="AO546" s="175"/>
      <c r="AP546" s="150" t="str">
        <f t="shared" si="27"/>
        <v>-</v>
      </c>
      <c r="AQ546" s="160" t="s">
        <v>1076</v>
      </c>
      <c r="AR546" s="161" t="str">
        <f t="shared" si="25"/>
        <v/>
      </c>
      <c r="AS546" s="93">
        <v>528</v>
      </c>
      <c r="AT546" s="152" t="s">
        <v>2641</v>
      </c>
      <c r="AU546" s="153" t="s">
        <v>2426</v>
      </c>
      <c r="AV546" s="154" t="s">
        <v>1033</v>
      </c>
      <c r="AW546" s="155" t="s">
        <v>2642</v>
      </c>
      <c r="AX546" s="154" t="s">
        <v>2643</v>
      </c>
    </row>
    <row r="547" spans="40:50" hidden="1">
      <c r="AN547" s="149" t="str">
        <f t="shared" si="26"/>
        <v xml:space="preserve">- </v>
      </c>
      <c r="AO547" s="175"/>
      <c r="AP547" s="150" t="str">
        <f t="shared" si="27"/>
        <v>-</v>
      </c>
      <c r="AQ547" s="160" t="s">
        <v>1076</v>
      </c>
      <c r="AR547" s="161" t="str">
        <f t="shared" si="25"/>
        <v/>
      </c>
      <c r="AS547" s="93">
        <v>529</v>
      </c>
      <c r="AT547" s="152" t="s">
        <v>2644</v>
      </c>
      <c r="AU547" s="153" t="s">
        <v>2426</v>
      </c>
      <c r="AV547" s="154" t="s">
        <v>1033</v>
      </c>
      <c r="AW547" s="155" t="s">
        <v>2645</v>
      </c>
      <c r="AX547" s="154" t="s">
        <v>2646</v>
      </c>
    </row>
    <row r="548" spans="40:50" hidden="1">
      <c r="AN548" s="149" t="str">
        <f t="shared" si="26"/>
        <v xml:space="preserve">- </v>
      </c>
      <c r="AO548" s="175"/>
      <c r="AP548" s="150" t="str">
        <f t="shared" si="27"/>
        <v>-</v>
      </c>
      <c r="AQ548" s="160" t="s">
        <v>1076</v>
      </c>
      <c r="AR548" s="161" t="str">
        <f t="shared" si="25"/>
        <v/>
      </c>
      <c r="AS548" s="93">
        <v>530</v>
      </c>
      <c r="AT548" s="152" t="s">
        <v>2647</v>
      </c>
      <c r="AU548" s="153" t="s">
        <v>2426</v>
      </c>
      <c r="AV548" s="154" t="s">
        <v>1033</v>
      </c>
      <c r="AW548" s="155" t="s">
        <v>2648</v>
      </c>
      <c r="AX548" s="154" t="s">
        <v>2649</v>
      </c>
    </row>
    <row r="549" spans="40:50" hidden="1">
      <c r="AN549" s="149" t="str">
        <f t="shared" si="26"/>
        <v xml:space="preserve">- </v>
      </c>
      <c r="AO549" s="175"/>
      <c r="AP549" s="150" t="str">
        <f t="shared" si="27"/>
        <v>-</v>
      </c>
      <c r="AQ549" s="160" t="s">
        <v>1076</v>
      </c>
      <c r="AR549" s="161" t="str">
        <f t="shared" si="25"/>
        <v/>
      </c>
      <c r="AS549" s="93">
        <v>531</v>
      </c>
      <c r="AT549" s="152" t="s">
        <v>2650</v>
      </c>
      <c r="AU549" s="153" t="s">
        <v>2426</v>
      </c>
      <c r="AV549" s="154" t="s">
        <v>1033</v>
      </c>
      <c r="AW549" s="155" t="s">
        <v>2651</v>
      </c>
      <c r="AX549" s="154" t="s">
        <v>2652</v>
      </c>
    </row>
    <row r="550" spans="40:50" hidden="1">
      <c r="AN550" s="149" t="str">
        <f t="shared" si="26"/>
        <v xml:space="preserve">- </v>
      </c>
      <c r="AO550" s="175"/>
      <c r="AP550" s="150" t="str">
        <f t="shared" si="27"/>
        <v>-</v>
      </c>
      <c r="AQ550" s="160" t="s">
        <v>1076</v>
      </c>
      <c r="AR550" s="161" t="str">
        <f t="shared" si="25"/>
        <v/>
      </c>
      <c r="AS550" s="93">
        <v>532</v>
      </c>
      <c r="AT550" s="152" t="s">
        <v>2653</v>
      </c>
      <c r="AU550" s="153" t="s">
        <v>2426</v>
      </c>
      <c r="AV550" s="154" t="s">
        <v>1033</v>
      </c>
      <c r="AW550" s="155" t="s">
        <v>2654</v>
      </c>
      <c r="AX550" s="154" t="s">
        <v>2655</v>
      </c>
    </row>
    <row r="551" spans="40:50" hidden="1">
      <c r="AN551" s="149" t="str">
        <f t="shared" si="26"/>
        <v xml:space="preserve">- </v>
      </c>
      <c r="AO551" s="175"/>
      <c r="AP551" s="150" t="str">
        <f t="shared" si="27"/>
        <v>-</v>
      </c>
      <c r="AQ551" s="160" t="s">
        <v>1076</v>
      </c>
      <c r="AR551" s="161" t="str">
        <f t="shared" si="25"/>
        <v/>
      </c>
      <c r="AS551" s="93">
        <v>533</v>
      </c>
      <c r="AT551" s="152" t="s">
        <v>2656</v>
      </c>
      <c r="AU551" s="153" t="s">
        <v>2426</v>
      </c>
      <c r="AV551" s="154" t="s">
        <v>1033</v>
      </c>
      <c r="AW551" s="155" t="s">
        <v>2657</v>
      </c>
      <c r="AX551" s="154" t="s">
        <v>2658</v>
      </c>
    </row>
    <row r="552" spans="40:50" hidden="1">
      <c r="AN552" s="149" t="str">
        <f t="shared" si="26"/>
        <v xml:space="preserve">- </v>
      </c>
      <c r="AO552" s="175"/>
      <c r="AP552" s="150" t="str">
        <f t="shared" si="27"/>
        <v>-</v>
      </c>
      <c r="AQ552" s="160" t="s">
        <v>1076</v>
      </c>
      <c r="AR552" s="161" t="str">
        <f t="shared" si="25"/>
        <v/>
      </c>
      <c r="AS552" s="93">
        <v>534</v>
      </c>
      <c r="AT552" s="152" t="s">
        <v>2659</v>
      </c>
      <c r="AU552" s="153" t="s">
        <v>2426</v>
      </c>
      <c r="AV552" s="154" t="s">
        <v>1033</v>
      </c>
      <c r="AW552" s="155" t="s">
        <v>2660</v>
      </c>
      <c r="AX552" s="154" t="s">
        <v>2661</v>
      </c>
    </row>
    <row r="553" spans="40:50" hidden="1">
      <c r="AN553" s="149" t="str">
        <f t="shared" si="26"/>
        <v xml:space="preserve">- </v>
      </c>
      <c r="AO553" s="175"/>
      <c r="AP553" s="150" t="str">
        <f t="shared" si="27"/>
        <v>-</v>
      </c>
      <c r="AQ553" s="160" t="s">
        <v>1076</v>
      </c>
      <c r="AR553" s="161" t="str">
        <f t="shared" si="25"/>
        <v/>
      </c>
      <c r="AS553" s="93">
        <v>535</v>
      </c>
      <c r="AT553" s="152" t="s">
        <v>2662</v>
      </c>
      <c r="AU553" s="153" t="s">
        <v>2426</v>
      </c>
      <c r="AV553" s="154" t="s">
        <v>1033</v>
      </c>
      <c r="AW553" s="155" t="s">
        <v>2663</v>
      </c>
      <c r="AX553" s="154" t="s">
        <v>2664</v>
      </c>
    </row>
    <row r="554" spans="40:50" hidden="1">
      <c r="AN554" s="149" t="str">
        <f t="shared" si="26"/>
        <v xml:space="preserve">- </v>
      </c>
      <c r="AO554" s="175"/>
      <c r="AP554" s="150" t="str">
        <f t="shared" si="27"/>
        <v>-</v>
      </c>
      <c r="AQ554" s="160" t="s">
        <v>1076</v>
      </c>
      <c r="AR554" s="161" t="str">
        <f t="shared" si="25"/>
        <v/>
      </c>
      <c r="AS554" s="93">
        <v>536</v>
      </c>
      <c r="AT554" s="152" t="s">
        <v>2665</v>
      </c>
      <c r="AU554" s="153" t="s">
        <v>2426</v>
      </c>
      <c r="AV554" s="154" t="s">
        <v>1033</v>
      </c>
      <c r="AW554" s="155" t="s">
        <v>2666</v>
      </c>
      <c r="AX554" s="154" t="s">
        <v>2667</v>
      </c>
    </row>
    <row r="555" spans="40:50" hidden="1">
      <c r="AN555" s="149" t="str">
        <f t="shared" si="26"/>
        <v xml:space="preserve">- </v>
      </c>
      <c r="AO555" s="175"/>
      <c r="AP555" s="150" t="str">
        <f t="shared" si="27"/>
        <v>-</v>
      </c>
      <c r="AQ555" s="160" t="s">
        <v>1076</v>
      </c>
      <c r="AR555" s="161" t="str">
        <f t="shared" si="25"/>
        <v/>
      </c>
      <c r="AS555" s="93">
        <v>537</v>
      </c>
      <c r="AT555" s="152" t="s">
        <v>2668</v>
      </c>
      <c r="AU555" s="153" t="s">
        <v>2426</v>
      </c>
      <c r="AV555" s="154" t="s">
        <v>1033</v>
      </c>
      <c r="AW555" s="155" t="s">
        <v>2669</v>
      </c>
      <c r="AX555" s="154" t="s">
        <v>2670</v>
      </c>
    </row>
    <row r="556" spans="40:50" hidden="1">
      <c r="AN556" s="149" t="str">
        <f t="shared" si="26"/>
        <v xml:space="preserve">- </v>
      </c>
      <c r="AO556" s="175"/>
      <c r="AP556" s="150" t="str">
        <f t="shared" si="27"/>
        <v>-</v>
      </c>
      <c r="AQ556" s="160" t="s">
        <v>1076</v>
      </c>
      <c r="AR556" s="161" t="str">
        <f t="shared" si="25"/>
        <v/>
      </c>
      <c r="AS556" s="93">
        <v>538</v>
      </c>
      <c r="AT556" s="152" t="s">
        <v>2671</v>
      </c>
      <c r="AU556" s="153" t="s">
        <v>2426</v>
      </c>
      <c r="AV556" s="154" t="s">
        <v>1033</v>
      </c>
      <c r="AW556" s="155" t="s">
        <v>2672</v>
      </c>
      <c r="AX556" s="154" t="s">
        <v>2673</v>
      </c>
    </row>
    <row r="557" spans="40:50" hidden="1">
      <c r="AN557" s="149" t="str">
        <f t="shared" si="26"/>
        <v xml:space="preserve">- </v>
      </c>
      <c r="AO557" s="175"/>
      <c r="AP557" s="150" t="str">
        <f t="shared" si="27"/>
        <v>-</v>
      </c>
      <c r="AQ557" s="160" t="s">
        <v>1076</v>
      </c>
      <c r="AR557" s="161" t="str">
        <f t="shared" si="25"/>
        <v/>
      </c>
      <c r="AS557" s="93">
        <v>539</v>
      </c>
      <c r="AT557" s="152" t="s">
        <v>2674</v>
      </c>
      <c r="AU557" s="153" t="s">
        <v>2426</v>
      </c>
      <c r="AV557" s="154" t="s">
        <v>1033</v>
      </c>
      <c r="AW557" s="155" t="s">
        <v>2675</v>
      </c>
      <c r="AX557" s="154" t="s">
        <v>2676</v>
      </c>
    </row>
    <row r="558" spans="40:50" hidden="1">
      <c r="AN558" s="149" t="str">
        <f t="shared" si="26"/>
        <v xml:space="preserve">- </v>
      </c>
      <c r="AO558" s="175"/>
      <c r="AP558" s="150" t="str">
        <f t="shared" si="27"/>
        <v>-</v>
      </c>
      <c r="AQ558" s="160" t="s">
        <v>1076</v>
      </c>
      <c r="AR558" s="161" t="str">
        <f t="shared" si="25"/>
        <v/>
      </c>
      <c r="AS558" s="93">
        <v>540</v>
      </c>
      <c r="AT558" s="152" t="s">
        <v>2677</v>
      </c>
      <c r="AU558" s="153" t="s">
        <v>2678</v>
      </c>
      <c r="AV558" s="154" t="s">
        <v>1035</v>
      </c>
      <c r="AW558" s="155" t="s">
        <v>2679</v>
      </c>
      <c r="AX558" s="154" t="s">
        <v>2680</v>
      </c>
    </row>
    <row r="559" spans="40:50" hidden="1">
      <c r="AN559" s="149" t="str">
        <f t="shared" si="26"/>
        <v xml:space="preserve">- </v>
      </c>
      <c r="AO559" s="175"/>
      <c r="AP559" s="150" t="str">
        <f t="shared" si="27"/>
        <v>-</v>
      </c>
      <c r="AQ559" s="160" t="s">
        <v>1076</v>
      </c>
      <c r="AR559" s="161" t="str">
        <f t="shared" si="25"/>
        <v/>
      </c>
      <c r="AS559" s="93">
        <v>541</v>
      </c>
      <c r="AT559" s="152" t="s">
        <v>2681</v>
      </c>
      <c r="AU559" s="153" t="s">
        <v>2678</v>
      </c>
      <c r="AV559" s="154" t="s">
        <v>1035</v>
      </c>
      <c r="AW559" s="155" t="s">
        <v>2682</v>
      </c>
      <c r="AX559" s="154" t="s">
        <v>2683</v>
      </c>
    </row>
    <row r="560" spans="40:50" hidden="1">
      <c r="AN560" s="149" t="str">
        <f t="shared" si="26"/>
        <v xml:space="preserve">- </v>
      </c>
      <c r="AO560" s="175"/>
      <c r="AP560" s="150" t="str">
        <f t="shared" si="27"/>
        <v>-</v>
      </c>
      <c r="AQ560" s="160" t="s">
        <v>1076</v>
      </c>
      <c r="AR560" s="161" t="str">
        <f t="shared" si="25"/>
        <v/>
      </c>
      <c r="AS560" s="93">
        <v>542</v>
      </c>
      <c r="AT560" s="152" t="s">
        <v>2684</v>
      </c>
      <c r="AU560" s="153" t="s">
        <v>2678</v>
      </c>
      <c r="AV560" s="154" t="s">
        <v>1035</v>
      </c>
      <c r="AW560" s="155" t="s">
        <v>2685</v>
      </c>
      <c r="AX560" s="154" t="s">
        <v>2686</v>
      </c>
    </row>
    <row r="561" spans="40:50" hidden="1">
      <c r="AN561" s="149" t="str">
        <f t="shared" si="26"/>
        <v xml:space="preserve">- </v>
      </c>
      <c r="AO561" s="175"/>
      <c r="AP561" s="150" t="str">
        <f t="shared" si="27"/>
        <v>-</v>
      </c>
      <c r="AQ561" s="160" t="s">
        <v>1076</v>
      </c>
      <c r="AR561" s="161" t="str">
        <f t="shared" si="25"/>
        <v/>
      </c>
      <c r="AS561" s="93">
        <v>543</v>
      </c>
      <c r="AT561" s="152" t="s">
        <v>2687</v>
      </c>
      <c r="AU561" s="153" t="s">
        <v>2678</v>
      </c>
      <c r="AV561" s="154" t="s">
        <v>1035</v>
      </c>
      <c r="AW561" s="155" t="s">
        <v>2688</v>
      </c>
      <c r="AX561" s="154" t="s">
        <v>2689</v>
      </c>
    </row>
    <row r="562" spans="40:50" hidden="1">
      <c r="AN562" s="149" t="str">
        <f t="shared" si="26"/>
        <v xml:space="preserve">- </v>
      </c>
      <c r="AO562" s="175"/>
      <c r="AP562" s="150" t="str">
        <f t="shared" si="27"/>
        <v>-</v>
      </c>
      <c r="AQ562" s="160" t="s">
        <v>1076</v>
      </c>
      <c r="AR562" s="161" t="str">
        <f t="shared" si="25"/>
        <v/>
      </c>
      <c r="AS562" s="93">
        <v>544</v>
      </c>
      <c r="AT562" s="152" t="s">
        <v>2690</v>
      </c>
      <c r="AU562" s="153" t="s">
        <v>2678</v>
      </c>
      <c r="AV562" s="154" t="s">
        <v>1035</v>
      </c>
      <c r="AW562" s="155" t="s">
        <v>2691</v>
      </c>
      <c r="AX562" s="154" t="s">
        <v>2692</v>
      </c>
    </row>
    <row r="563" spans="40:50" hidden="1">
      <c r="AN563" s="149" t="str">
        <f t="shared" si="26"/>
        <v xml:space="preserve">- </v>
      </c>
      <c r="AO563" s="175"/>
      <c r="AP563" s="150" t="str">
        <f t="shared" si="27"/>
        <v>-</v>
      </c>
      <c r="AQ563" s="160" t="s">
        <v>1076</v>
      </c>
      <c r="AR563" s="161" t="str">
        <f t="shared" si="25"/>
        <v/>
      </c>
      <c r="AS563" s="93">
        <v>545</v>
      </c>
      <c r="AT563" s="152" t="s">
        <v>2693</v>
      </c>
      <c r="AU563" s="153" t="s">
        <v>2678</v>
      </c>
      <c r="AV563" s="154" t="s">
        <v>1035</v>
      </c>
      <c r="AW563" s="155" t="s">
        <v>2694</v>
      </c>
      <c r="AX563" s="154" t="s">
        <v>2695</v>
      </c>
    </row>
    <row r="564" spans="40:50" hidden="1">
      <c r="AN564" s="149" t="str">
        <f t="shared" si="26"/>
        <v xml:space="preserve">- </v>
      </c>
      <c r="AO564" s="175"/>
      <c r="AP564" s="150" t="str">
        <f t="shared" si="27"/>
        <v>-</v>
      </c>
      <c r="AQ564" s="160" t="s">
        <v>1076</v>
      </c>
      <c r="AR564" s="161" t="str">
        <f t="shared" si="25"/>
        <v/>
      </c>
      <c r="AS564" s="93">
        <v>546</v>
      </c>
      <c r="AT564" s="152" t="s">
        <v>2696</v>
      </c>
      <c r="AU564" s="153" t="s">
        <v>2678</v>
      </c>
      <c r="AV564" s="154" t="s">
        <v>1035</v>
      </c>
      <c r="AW564" s="155" t="s">
        <v>2697</v>
      </c>
      <c r="AX564" s="154" t="s">
        <v>2698</v>
      </c>
    </row>
    <row r="565" spans="40:50" hidden="1">
      <c r="AN565" s="149" t="str">
        <f t="shared" si="26"/>
        <v xml:space="preserve">- </v>
      </c>
      <c r="AO565" s="175"/>
      <c r="AP565" s="150" t="str">
        <f t="shared" si="27"/>
        <v>-</v>
      </c>
      <c r="AQ565" s="160" t="s">
        <v>1076</v>
      </c>
      <c r="AR565" s="161" t="str">
        <f t="shared" si="25"/>
        <v/>
      </c>
      <c r="AS565" s="93">
        <v>547</v>
      </c>
      <c r="AT565" s="152" t="s">
        <v>2699</v>
      </c>
      <c r="AU565" s="153" t="s">
        <v>2678</v>
      </c>
      <c r="AV565" s="154" t="s">
        <v>1035</v>
      </c>
      <c r="AW565" s="155" t="s">
        <v>2700</v>
      </c>
      <c r="AX565" s="154" t="s">
        <v>2701</v>
      </c>
    </row>
    <row r="566" spans="40:50" hidden="1">
      <c r="AN566" s="149" t="str">
        <f t="shared" si="26"/>
        <v xml:space="preserve">- </v>
      </c>
      <c r="AO566" s="175"/>
      <c r="AP566" s="150" t="str">
        <f t="shared" si="27"/>
        <v>-</v>
      </c>
      <c r="AQ566" s="160" t="s">
        <v>1076</v>
      </c>
      <c r="AR566" s="161" t="str">
        <f t="shared" si="25"/>
        <v/>
      </c>
      <c r="AS566" s="93">
        <v>548</v>
      </c>
      <c r="AT566" s="152" t="s">
        <v>2702</v>
      </c>
      <c r="AU566" s="153" t="s">
        <v>2678</v>
      </c>
      <c r="AV566" s="154" t="s">
        <v>1035</v>
      </c>
      <c r="AW566" s="155" t="s">
        <v>2703</v>
      </c>
      <c r="AX566" s="154" t="s">
        <v>2452</v>
      </c>
    </row>
    <row r="567" spans="40:50" hidden="1">
      <c r="AN567" s="149" t="str">
        <f t="shared" si="26"/>
        <v xml:space="preserve">- </v>
      </c>
      <c r="AO567" s="175"/>
      <c r="AP567" s="150" t="str">
        <f t="shared" si="27"/>
        <v>-</v>
      </c>
      <c r="AQ567" s="160" t="s">
        <v>1076</v>
      </c>
      <c r="AR567" s="161" t="str">
        <f t="shared" si="25"/>
        <v/>
      </c>
      <c r="AS567" s="93">
        <v>549</v>
      </c>
      <c r="AT567" s="152" t="s">
        <v>2704</v>
      </c>
      <c r="AU567" s="153" t="s">
        <v>2678</v>
      </c>
      <c r="AV567" s="154" t="s">
        <v>1035</v>
      </c>
      <c r="AW567" s="155" t="s">
        <v>2705</v>
      </c>
      <c r="AX567" s="154" t="s">
        <v>2706</v>
      </c>
    </row>
    <row r="568" spans="40:50" hidden="1">
      <c r="AN568" s="149" t="str">
        <f t="shared" si="26"/>
        <v xml:space="preserve">- </v>
      </c>
      <c r="AO568" s="175"/>
      <c r="AP568" s="150" t="str">
        <f t="shared" si="27"/>
        <v>-</v>
      </c>
      <c r="AQ568" s="160" t="s">
        <v>1076</v>
      </c>
      <c r="AR568" s="161" t="str">
        <f t="shared" si="25"/>
        <v/>
      </c>
      <c r="AS568" s="93">
        <v>550</v>
      </c>
      <c r="AT568" s="152" t="s">
        <v>2707</v>
      </c>
      <c r="AU568" s="153" t="s">
        <v>2678</v>
      </c>
      <c r="AV568" s="154" t="s">
        <v>1035</v>
      </c>
      <c r="AW568" s="155" t="s">
        <v>2708</v>
      </c>
      <c r="AX568" s="154" t="s">
        <v>2709</v>
      </c>
    </row>
    <row r="569" spans="40:50" hidden="1">
      <c r="AN569" s="149" t="str">
        <f t="shared" si="26"/>
        <v xml:space="preserve">- </v>
      </c>
      <c r="AO569" s="175"/>
      <c r="AP569" s="150" t="str">
        <f t="shared" si="27"/>
        <v>-</v>
      </c>
      <c r="AQ569" s="160" t="s">
        <v>1076</v>
      </c>
      <c r="AR569" s="161" t="str">
        <f t="shared" si="25"/>
        <v/>
      </c>
      <c r="AS569" s="93">
        <v>551</v>
      </c>
      <c r="AT569" s="152" t="s">
        <v>2710</v>
      </c>
      <c r="AU569" s="153" t="s">
        <v>2678</v>
      </c>
      <c r="AV569" s="154" t="s">
        <v>1035</v>
      </c>
      <c r="AW569" s="155" t="s">
        <v>2711</v>
      </c>
      <c r="AX569" s="154" t="s">
        <v>2712</v>
      </c>
    </row>
    <row r="570" spans="40:50" hidden="1">
      <c r="AN570" s="149" t="str">
        <f t="shared" si="26"/>
        <v xml:space="preserve">- </v>
      </c>
      <c r="AO570" s="143"/>
      <c r="AP570" s="150" t="str">
        <f t="shared" si="27"/>
        <v>-</v>
      </c>
      <c r="AQ570" s="160" t="s">
        <v>1076</v>
      </c>
      <c r="AR570" s="161" t="str">
        <f t="shared" si="25"/>
        <v/>
      </c>
      <c r="AS570" s="93">
        <v>552</v>
      </c>
      <c r="AT570" s="152" t="s">
        <v>2713</v>
      </c>
      <c r="AU570" s="153" t="s">
        <v>2678</v>
      </c>
      <c r="AV570" s="154" t="s">
        <v>1035</v>
      </c>
      <c r="AW570" s="155" t="s">
        <v>2714</v>
      </c>
      <c r="AX570" s="154" t="s">
        <v>2715</v>
      </c>
    </row>
    <row r="571" spans="40:50" hidden="1">
      <c r="AN571" s="149" t="str">
        <f t="shared" si="26"/>
        <v xml:space="preserve">- </v>
      </c>
      <c r="AO571" s="143"/>
      <c r="AP571" s="150" t="str">
        <f t="shared" si="27"/>
        <v>-</v>
      </c>
      <c r="AQ571" s="160" t="s">
        <v>1076</v>
      </c>
      <c r="AR571" s="161" t="str">
        <f t="shared" si="25"/>
        <v/>
      </c>
      <c r="AS571" s="93">
        <v>553</v>
      </c>
      <c r="AT571" s="152" t="s">
        <v>2716</v>
      </c>
      <c r="AU571" s="153" t="s">
        <v>2678</v>
      </c>
      <c r="AV571" s="154" t="s">
        <v>1035</v>
      </c>
      <c r="AW571" s="155" t="s">
        <v>2717</v>
      </c>
      <c r="AX571" s="154" t="s">
        <v>2718</v>
      </c>
    </row>
    <row r="572" spans="40:50" hidden="1">
      <c r="AN572" s="149" t="str">
        <f t="shared" si="26"/>
        <v xml:space="preserve">- </v>
      </c>
      <c r="AO572" s="143"/>
      <c r="AP572" s="150" t="str">
        <f t="shared" si="27"/>
        <v>-</v>
      </c>
      <c r="AQ572" s="160" t="s">
        <v>1076</v>
      </c>
      <c r="AR572" s="161" t="str">
        <f t="shared" si="25"/>
        <v/>
      </c>
      <c r="AS572" s="93">
        <v>554</v>
      </c>
      <c r="AT572" s="152" t="s">
        <v>2719</v>
      </c>
      <c r="AU572" s="153" t="s">
        <v>2678</v>
      </c>
      <c r="AV572" s="154" t="s">
        <v>1035</v>
      </c>
      <c r="AW572" s="155" t="s">
        <v>2720</v>
      </c>
      <c r="AX572" s="154" t="s">
        <v>2721</v>
      </c>
    </row>
    <row r="573" spans="40:50" hidden="1">
      <c r="AN573" s="149" t="str">
        <f t="shared" si="26"/>
        <v xml:space="preserve">- </v>
      </c>
      <c r="AO573" s="143"/>
      <c r="AP573" s="150" t="str">
        <f t="shared" si="27"/>
        <v>-</v>
      </c>
      <c r="AQ573" s="160" t="s">
        <v>1076</v>
      </c>
      <c r="AR573" s="161" t="str">
        <f t="shared" si="25"/>
        <v/>
      </c>
      <c r="AS573" s="93">
        <v>555</v>
      </c>
      <c r="AT573" s="152" t="s">
        <v>2722</v>
      </c>
      <c r="AU573" s="153" t="s">
        <v>2678</v>
      </c>
      <c r="AV573" s="154" t="s">
        <v>1035</v>
      </c>
      <c r="AW573" s="155" t="s">
        <v>2723</v>
      </c>
      <c r="AX573" s="154" t="s">
        <v>2724</v>
      </c>
    </row>
    <row r="574" spans="40:50" hidden="1">
      <c r="AN574" s="149" t="str">
        <f t="shared" si="26"/>
        <v xml:space="preserve">- </v>
      </c>
      <c r="AO574" s="143"/>
      <c r="AP574" s="150" t="str">
        <f t="shared" si="27"/>
        <v>-</v>
      </c>
      <c r="AQ574" s="160" t="s">
        <v>1076</v>
      </c>
      <c r="AR574" s="161" t="str">
        <f t="shared" si="25"/>
        <v/>
      </c>
      <c r="AS574" s="93">
        <v>556</v>
      </c>
      <c r="AT574" s="152" t="s">
        <v>2725</v>
      </c>
      <c r="AU574" s="153" t="s">
        <v>2678</v>
      </c>
      <c r="AV574" s="154" t="s">
        <v>1035</v>
      </c>
      <c r="AW574" s="155" t="s">
        <v>2726</v>
      </c>
      <c r="AX574" s="154" t="s">
        <v>2727</v>
      </c>
    </row>
    <row r="575" spans="40:50" hidden="1">
      <c r="AN575" s="149" t="str">
        <f t="shared" si="26"/>
        <v xml:space="preserve">- </v>
      </c>
      <c r="AO575" s="143"/>
      <c r="AP575" s="150" t="str">
        <f t="shared" si="27"/>
        <v>-</v>
      </c>
      <c r="AQ575" s="160" t="s">
        <v>1076</v>
      </c>
      <c r="AR575" s="161" t="str">
        <f t="shared" si="25"/>
        <v/>
      </c>
      <c r="AS575" s="93">
        <v>557</v>
      </c>
      <c r="AT575" s="152" t="s">
        <v>2728</v>
      </c>
      <c r="AU575" s="153" t="s">
        <v>2678</v>
      </c>
      <c r="AV575" s="154" t="s">
        <v>1035</v>
      </c>
      <c r="AW575" s="155" t="s">
        <v>2729</v>
      </c>
      <c r="AX575" s="154" t="s">
        <v>2730</v>
      </c>
    </row>
    <row r="576" spans="40:50" hidden="1">
      <c r="AN576" s="149" t="str">
        <f t="shared" si="26"/>
        <v xml:space="preserve">- </v>
      </c>
      <c r="AO576" s="143"/>
      <c r="AP576" s="150" t="str">
        <f t="shared" si="27"/>
        <v>-</v>
      </c>
      <c r="AQ576" s="160" t="s">
        <v>1076</v>
      </c>
      <c r="AR576" s="161" t="str">
        <f t="shared" si="25"/>
        <v/>
      </c>
      <c r="AS576" s="93">
        <v>558</v>
      </c>
      <c r="AT576" s="152" t="s">
        <v>2731</v>
      </c>
      <c r="AU576" s="153" t="s">
        <v>2678</v>
      </c>
      <c r="AV576" s="154" t="s">
        <v>1035</v>
      </c>
      <c r="AW576" s="155" t="s">
        <v>2732</v>
      </c>
      <c r="AX576" s="154" t="s">
        <v>2733</v>
      </c>
    </row>
    <row r="577" spans="40:50" hidden="1">
      <c r="AN577" s="149" t="str">
        <f t="shared" si="26"/>
        <v xml:space="preserve">- </v>
      </c>
      <c r="AO577" s="143"/>
      <c r="AP577" s="150" t="str">
        <f t="shared" si="27"/>
        <v>-</v>
      </c>
      <c r="AQ577" s="160" t="s">
        <v>1076</v>
      </c>
      <c r="AR577" s="161" t="str">
        <f t="shared" si="25"/>
        <v/>
      </c>
      <c r="AS577" s="93">
        <v>559</v>
      </c>
      <c r="AT577" s="152" t="s">
        <v>2734</v>
      </c>
      <c r="AU577" s="153" t="s">
        <v>2678</v>
      </c>
      <c r="AV577" s="154" t="s">
        <v>1035</v>
      </c>
      <c r="AW577" s="155" t="s">
        <v>2735</v>
      </c>
      <c r="AX577" s="154" t="s">
        <v>2736</v>
      </c>
    </row>
    <row r="578" spans="40:50" hidden="1">
      <c r="AN578" s="149" t="str">
        <f t="shared" si="26"/>
        <v xml:space="preserve">- </v>
      </c>
      <c r="AO578" s="143"/>
      <c r="AP578" s="150" t="str">
        <f t="shared" si="27"/>
        <v>-</v>
      </c>
      <c r="AQ578" s="160" t="s">
        <v>1076</v>
      </c>
      <c r="AR578" s="161" t="str">
        <f t="shared" si="25"/>
        <v/>
      </c>
      <c r="AS578" s="93">
        <v>560</v>
      </c>
      <c r="AT578" s="152" t="s">
        <v>2737</v>
      </c>
      <c r="AU578" s="153" t="s">
        <v>2678</v>
      </c>
      <c r="AV578" s="154" t="s">
        <v>1035</v>
      </c>
      <c r="AW578" s="155" t="s">
        <v>2738</v>
      </c>
      <c r="AX578" s="154" t="s">
        <v>2739</v>
      </c>
    </row>
    <row r="579" spans="40:50" hidden="1">
      <c r="AN579" s="149" t="str">
        <f t="shared" si="26"/>
        <v xml:space="preserve">- </v>
      </c>
      <c r="AO579" s="143"/>
      <c r="AP579" s="150" t="str">
        <f t="shared" si="27"/>
        <v>-</v>
      </c>
      <c r="AQ579" s="160" t="s">
        <v>1076</v>
      </c>
      <c r="AR579" s="161" t="str">
        <f t="shared" si="25"/>
        <v/>
      </c>
      <c r="AS579" s="93">
        <v>561</v>
      </c>
      <c r="AT579" s="152" t="s">
        <v>2740</v>
      </c>
      <c r="AU579" s="153" t="s">
        <v>2678</v>
      </c>
      <c r="AV579" s="154" t="s">
        <v>1035</v>
      </c>
      <c r="AW579" s="155" t="s">
        <v>2741</v>
      </c>
      <c r="AX579" s="154" t="s">
        <v>2742</v>
      </c>
    </row>
    <row r="580" spans="40:50" hidden="1">
      <c r="AN580" s="149" t="str">
        <f t="shared" si="26"/>
        <v xml:space="preserve">- </v>
      </c>
      <c r="AO580" s="143"/>
      <c r="AP580" s="150" t="str">
        <f t="shared" si="27"/>
        <v>-</v>
      </c>
      <c r="AQ580" s="160" t="s">
        <v>1076</v>
      </c>
      <c r="AR580" s="161" t="str">
        <f t="shared" si="25"/>
        <v/>
      </c>
      <c r="AS580" s="93">
        <v>562</v>
      </c>
      <c r="AT580" s="152" t="s">
        <v>2743</v>
      </c>
      <c r="AU580" s="153" t="s">
        <v>2678</v>
      </c>
      <c r="AV580" s="154" t="s">
        <v>1035</v>
      </c>
      <c r="AW580" s="155" t="s">
        <v>2744</v>
      </c>
      <c r="AX580" s="154" t="s">
        <v>2745</v>
      </c>
    </row>
    <row r="581" spans="40:50" hidden="1">
      <c r="AN581" s="149" t="str">
        <f t="shared" si="26"/>
        <v xml:space="preserve">- </v>
      </c>
      <c r="AO581" s="143"/>
      <c r="AP581" s="150" t="str">
        <f t="shared" si="27"/>
        <v>-</v>
      </c>
      <c r="AQ581" s="160" t="s">
        <v>1076</v>
      </c>
      <c r="AR581" s="161" t="str">
        <f t="shared" si="25"/>
        <v/>
      </c>
      <c r="AS581" s="93">
        <v>563</v>
      </c>
      <c r="AT581" s="152" t="s">
        <v>2746</v>
      </c>
      <c r="AU581" s="153" t="s">
        <v>2678</v>
      </c>
      <c r="AV581" s="154" t="s">
        <v>1035</v>
      </c>
      <c r="AW581" s="155" t="s">
        <v>2747</v>
      </c>
      <c r="AX581" s="154" t="s">
        <v>2232</v>
      </c>
    </row>
    <row r="582" spans="40:50" hidden="1">
      <c r="AN582" s="149" t="str">
        <f t="shared" si="26"/>
        <v xml:space="preserve">- </v>
      </c>
      <c r="AO582" s="143"/>
      <c r="AP582" s="150" t="str">
        <f t="shared" si="27"/>
        <v>-</v>
      </c>
      <c r="AQ582" s="160" t="s">
        <v>1076</v>
      </c>
      <c r="AR582" s="161" t="str">
        <f t="shared" si="25"/>
        <v/>
      </c>
      <c r="AS582" s="93">
        <v>564</v>
      </c>
      <c r="AT582" s="152" t="s">
        <v>2748</v>
      </c>
      <c r="AU582" s="153" t="s">
        <v>2678</v>
      </c>
      <c r="AV582" s="154" t="s">
        <v>1035</v>
      </c>
      <c r="AW582" s="155" t="s">
        <v>2749</v>
      </c>
      <c r="AX582" s="154" t="s">
        <v>2750</v>
      </c>
    </row>
    <row r="583" spans="40:50" hidden="1">
      <c r="AN583" s="149" t="str">
        <f t="shared" si="26"/>
        <v xml:space="preserve">- </v>
      </c>
      <c r="AO583" s="143"/>
      <c r="AP583" s="150" t="str">
        <f t="shared" si="27"/>
        <v>-</v>
      </c>
      <c r="AQ583" s="160" t="s">
        <v>1076</v>
      </c>
      <c r="AR583" s="161" t="str">
        <f t="shared" si="25"/>
        <v/>
      </c>
      <c r="AS583" s="93">
        <v>565</v>
      </c>
      <c r="AT583" s="152" t="s">
        <v>2751</v>
      </c>
      <c r="AU583" s="153" t="s">
        <v>2678</v>
      </c>
      <c r="AV583" s="154" t="s">
        <v>1035</v>
      </c>
      <c r="AW583" s="155" t="s">
        <v>2752</v>
      </c>
      <c r="AX583" s="154" t="s">
        <v>2753</v>
      </c>
    </row>
    <row r="584" spans="40:50" hidden="1">
      <c r="AN584" s="149" t="str">
        <f t="shared" si="26"/>
        <v xml:space="preserve">- </v>
      </c>
      <c r="AO584" s="143"/>
      <c r="AP584" s="150" t="str">
        <f t="shared" si="27"/>
        <v>-</v>
      </c>
      <c r="AQ584" s="160" t="s">
        <v>1076</v>
      </c>
      <c r="AR584" s="161" t="str">
        <f t="shared" si="25"/>
        <v/>
      </c>
      <c r="AS584" s="93">
        <v>566</v>
      </c>
      <c r="AT584" s="152" t="s">
        <v>2754</v>
      </c>
      <c r="AU584" s="153" t="s">
        <v>2678</v>
      </c>
      <c r="AV584" s="154" t="s">
        <v>1035</v>
      </c>
      <c r="AW584" s="155" t="s">
        <v>2755</v>
      </c>
      <c r="AX584" s="154" t="s">
        <v>2756</v>
      </c>
    </row>
    <row r="585" spans="40:50" hidden="1">
      <c r="AN585" s="149" t="str">
        <f t="shared" si="26"/>
        <v xml:space="preserve">- </v>
      </c>
      <c r="AO585" s="143"/>
      <c r="AP585" s="150" t="str">
        <f t="shared" si="27"/>
        <v>-</v>
      </c>
      <c r="AQ585" s="160" t="s">
        <v>1076</v>
      </c>
      <c r="AR585" s="161" t="str">
        <f t="shared" si="25"/>
        <v/>
      </c>
      <c r="AS585" s="93">
        <v>567</v>
      </c>
      <c r="AT585" s="152" t="s">
        <v>2757</v>
      </c>
      <c r="AU585" s="153" t="s">
        <v>2678</v>
      </c>
      <c r="AV585" s="154" t="s">
        <v>1035</v>
      </c>
      <c r="AW585" s="155" t="s">
        <v>2758</v>
      </c>
      <c r="AX585" s="154" t="s">
        <v>2759</v>
      </c>
    </row>
    <row r="586" spans="40:50" hidden="1">
      <c r="AN586" s="149" t="str">
        <f t="shared" si="26"/>
        <v xml:space="preserve">- </v>
      </c>
      <c r="AO586" s="143"/>
      <c r="AP586" s="150" t="str">
        <f t="shared" si="27"/>
        <v>-</v>
      </c>
      <c r="AQ586" s="160" t="s">
        <v>1076</v>
      </c>
      <c r="AR586" s="161" t="str">
        <f t="shared" si="25"/>
        <v/>
      </c>
      <c r="AS586" s="93">
        <v>568</v>
      </c>
      <c r="AT586" s="152" t="s">
        <v>2760</v>
      </c>
      <c r="AU586" s="153" t="s">
        <v>2678</v>
      </c>
      <c r="AV586" s="154" t="s">
        <v>1035</v>
      </c>
      <c r="AW586" s="155" t="s">
        <v>2761</v>
      </c>
      <c r="AX586" s="154" t="s">
        <v>2762</v>
      </c>
    </row>
    <row r="587" spans="40:50" hidden="1">
      <c r="AN587" s="149" t="str">
        <f t="shared" si="26"/>
        <v xml:space="preserve">- </v>
      </c>
      <c r="AO587" s="143"/>
      <c r="AP587" s="150" t="str">
        <f t="shared" si="27"/>
        <v>-</v>
      </c>
      <c r="AQ587" s="160" t="s">
        <v>1076</v>
      </c>
      <c r="AR587" s="161" t="str">
        <f t="shared" si="25"/>
        <v/>
      </c>
      <c r="AS587" s="93">
        <v>569</v>
      </c>
      <c r="AT587" s="152" t="s">
        <v>2763</v>
      </c>
      <c r="AU587" s="153" t="s">
        <v>2678</v>
      </c>
      <c r="AV587" s="154" t="s">
        <v>1035</v>
      </c>
      <c r="AW587" s="155" t="s">
        <v>2764</v>
      </c>
      <c r="AX587" s="154" t="s">
        <v>2765</v>
      </c>
    </row>
    <row r="588" spans="40:50" hidden="1">
      <c r="AN588" s="149" t="str">
        <f t="shared" si="26"/>
        <v xml:space="preserve">- </v>
      </c>
      <c r="AO588" s="143"/>
      <c r="AP588" s="150" t="str">
        <f t="shared" si="27"/>
        <v>-</v>
      </c>
      <c r="AQ588" s="160" t="s">
        <v>1076</v>
      </c>
      <c r="AR588" s="161" t="str">
        <f t="shared" si="25"/>
        <v/>
      </c>
      <c r="AS588" s="93">
        <v>570</v>
      </c>
      <c r="AT588" s="152" t="s">
        <v>2766</v>
      </c>
      <c r="AU588" s="153" t="s">
        <v>2678</v>
      </c>
      <c r="AV588" s="154" t="s">
        <v>1035</v>
      </c>
      <c r="AW588" s="155" t="s">
        <v>2767</v>
      </c>
      <c r="AX588" s="154" t="s">
        <v>2768</v>
      </c>
    </row>
    <row r="589" spans="40:50" hidden="1">
      <c r="AN589" s="149" t="str">
        <f t="shared" si="26"/>
        <v xml:space="preserve">- </v>
      </c>
      <c r="AO589" s="143"/>
      <c r="AP589" s="150" t="str">
        <f t="shared" si="27"/>
        <v>-</v>
      </c>
      <c r="AQ589" s="160" t="s">
        <v>1076</v>
      </c>
      <c r="AR589" s="161" t="str">
        <f t="shared" si="25"/>
        <v/>
      </c>
      <c r="AS589" s="93">
        <v>571</v>
      </c>
      <c r="AT589" s="152" t="s">
        <v>2769</v>
      </c>
      <c r="AU589" s="153" t="s">
        <v>2678</v>
      </c>
      <c r="AV589" s="154" t="s">
        <v>1035</v>
      </c>
      <c r="AW589" s="155" t="s">
        <v>2770</v>
      </c>
      <c r="AX589" s="154" t="s">
        <v>2771</v>
      </c>
    </row>
    <row r="590" spans="40:50" hidden="1">
      <c r="AN590" s="149" t="str">
        <f t="shared" si="26"/>
        <v xml:space="preserve">- </v>
      </c>
      <c r="AO590" s="143"/>
      <c r="AP590" s="150" t="str">
        <f t="shared" si="27"/>
        <v>-</v>
      </c>
      <c r="AQ590" s="160" t="s">
        <v>1076</v>
      </c>
      <c r="AR590" s="161" t="str">
        <f t="shared" si="25"/>
        <v/>
      </c>
      <c r="AS590" s="93">
        <v>572</v>
      </c>
      <c r="AT590" s="152" t="s">
        <v>2772</v>
      </c>
      <c r="AU590" s="153" t="s">
        <v>2678</v>
      </c>
      <c r="AV590" s="154" t="s">
        <v>1035</v>
      </c>
      <c r="AW590" s="155" t="s">
        <v>2773</v>
      </c>
      <c r="AX590" s="154" t="s">
        <v>2774</v>
      </c>
    </row>
    <row r="591" spans="40:50" hidden="1">
      <c r="AN591" s="149" t="str">
        <f t="shared" si="26"/>
        <v xml:space="preserve">- </v>
      </c>
      <c r="AO591" s="143"/>
      <c r="AP591" s="150" t="str">
        <f t="shared" si="27"/>
        <v>-</v>
      </c>
      <c r="AQ591" s="160" t="s">
        <v>1076</v>
      </c>
      <c r="AR591" s="161" t="str">
        <f t="shared" si="25"/>
        <v/>
      </c>
      <c r="AS591" s="93">
        <v>573</v>
      </c>
      <c r="AT591" s="152" t="s">
        <v>2775</v>
      </c>
      <c r="AU591" s="153" t="s">
        <v>2678</v>
      </c>
      <c r="AV591" s="154" t="s">
        <v>1035</v>
      </c>
      <c r="AW591" s="155" t="s">
        <v>2776</v>
      </c>
      <c r="AX591" s="154" t="s">
        <v>2777</v>
      </c>
    </row>
    <row r="592" spans="40:50" hidden="1">
      <c r="AN592" s="149" t="str">
        <f t="shared" si="26"/>
        <v xml:space="preserve">- </v>
      </c>
      <c r="AO592" s="143"/>
      <c r="AP592" s="150" t="str">
        <f t="shared" si="27"/>
        <v>-</v>
      </c>
      <c r="AQ592" s="160" t="s">
        <v>1076</v>
      </c>
      <c r="AR592" s="161" t="str">
        <f t="shared" si="25"/>
        <v/>
      </c>
      <c r="AS592" s="93">
        <v>574</v>
      </c>
      <c r="AT592" s="152" t="s">
        <v>2778</v>
      </c>
      <c r="AU592" s="153" t="s">
        <v>2678</v>
      </c>
      <c r="AV592" s="154" t="s">
        <v>1035</v>
      </c>
      <c r="AW592" s="155" t="s">
        <v>2779</v>
      </c>
      <c r="AX592" s="154" t="s">
        <v>2780</v>
      </c>
    </row>
    <row r="593" spans="40:50" hidden="1">
      <c r="AN593" s="149" t="str">
        <f t="shared" si="26"/>
        <v xml:space="preserve">- </v>
      </c>
      <c r="AO593" s="143"/>
      <c r="AP593" s="150" t="str">
        <f t="shared" si="27"/>
        <v>-</v>
      </c>
      <c r="AQ593" s="160" t="s">
        <v>1076</v>
      </c>
      <c r="AR593" s="161" t="str">
        <f t="shared" si="25"/>
        <v/>
      </c>
      <c r="AS593" s="93">
        <v>575</v>
      </c>
      <c r="AT593" s="152" t="s">
        <v>2781</v>
      </c>
      <c r="AU593" s="153" t="s">
        <v>2678</v>
      </c>
      <c r="AV593" s="154" t="s">
        <v>1035</v>
      </c>
      <c r="AW593" s="155" t="s">
        <v>2782</v>
      </c>
      <c r="AX593" s="154" t="s">
        <v>2783</v>
      </c>
    </row>
    <row r="594" spans="40:50" hidden="1">
      <c r="AN594" s="149" t="str">
        <f t="shared" si="26"/>
        <v xml:space="preserve">- </v>
      </c>
      <c r="AO594" s="143"/>
      <c r="AP594" s="150" t="str">
        <f t="shared" si="27"/>
        <v>-</v>
      </c>
      <c r="AQ594" s="160" t="s">
        <v>1076</v>
      </c>
      <c r="AR594" s="161" t="str">
        <f t="shared" si="25"/>
        <v/>
      </c>
      <c r="AS594" s="93">
        <v>576</v>
      </c>
      <c r="AT594" s="152" t="s">
        <v>2784</v>
      </c>
      <c r="AU594" s="153" t="s">
        <v>2678</v>
      </c>
      <c r="AV594" s="154" t="s">
        <v>1035</v>
      </c>
      <c r="AW594" s="155" t="s">
        <v>2785</v>
      </c>
      <c r="AX594" s="154" t="s">
        <v>2786</v>
      </c>
    </row>
    <row r="595" spans="40:50" hidden="1">
      <c r="AN595" s="149" t="str">
        <f t="shared" si="26"/>
        <v xml:space="preserve">- </v>
      </c>
      <c r="AO595" s="143"/>
      <c r="AP595" s="150" t="str">
        <f t="shared" si="27"/>
        <v>-</v>
      </c>
      <c r="AQ595" s="160" t="s">
        <v>1076</v>
      </c>
      <c r="AR595" s="161" t="str">
        <f t="shared" ref="AR595:AR618" si="28">IFERROR(VLOOKUP(AP595, $AW$19:$AX$2487, 2, 0), "")</f>
        <v/>
      </c>
      <c r="AS595" s="93">
        <v>577</v>
      </c>
      <c r="AT595" s="152" t="s">
        <v>2787</v>
      </c>
      <c r="AU595" s="153" t="s">
        <v>2678</v>
      </c>
      <c r="AV595" s="154" t="s">
        <v>1035</v>
      </c>
      <c r="AW595" s="155" t="s">
        <v>2788</v>
      </c>
      <c r="AX595" s="154" t="s">
        <v>2789</v>
      </c>
    </row>
    <row r="596" spans="40:50" hidden="1">
      <c r="AN596" s="149" t="str">
        <f t="shared" ref="AN596:AN618" si="29">CONCATENATE(AP596,AQ596,AR596)</f>
        <v xml:space="preserve">- </v>
      </c>
      <c r="AO596" s="143"/>
      <c r="AP596" s="150" t="str">
        <f t="shared" ref="AP596:AP618" si="30">IFERROR(VLOOKUP(MID($N$10,2,2)&amp;"-"&amp;AS596, $AT$19:$AX$2487, 4, 0), "-")</f>
        <v>-</v>
      </c>
      <c r="AQ596" s="160" t="s">
        <v>1076</v>
      </c>
      <c r="AR596" s="161" t="str">
        <f t="shared" si="28"/>
        <v/>
      </c>
      <c r="AS596" s="93">
        <v>578</v>
      </c>
      <c r="AT596" s="152" t="s">
        <v>2790</v>
      </c>
      <c r="AU596" s="153" t="s">
        <v>2678</v>
      </c>
      <c r="AV596" s="154" t="s">
        <v>1035</v>
      </c>
      <c r="AW596" s="155" t="s">
        <v>2791</v>
      </c>
      <c r="AX596" s="154" t="s">
        <v>2792</v>
      </c>
    </row>
    <row r="597" spans="40:50" hidden="1">
      <c r="AN597" s="149" t="str">
        <f t="shared" si="29"/>
        <v xml:space="preserve">- </v>
      </c>
      <c r="AO597" s="143"/>
      <c r="AP597" s="150" t="str">
        <f t="shared" si="30"/>
        <v>-</v>
      </c>
      <c r="AQ597" s="160" t="s">
        <v>1076</v>
      </c>
      <c r="AR597" s="161" t="str">
        <f t="shared" si="28"/>
        <v/>
      </c>
      <c r="AS597" s="93">
        <v>579</v>
      </c>
      <c r="AT597" s="152" t="s">
        <v>2793</v>
      </c>
      <c r="AU597" s="153" t="s">
        <v>2678</v>
      </c>
      <c r="AV597" s="154" t="s">
        <v>1035</v>
      </c>
      <c r="AW597" s="155" t="s">
        <v>2794</v>
      </c>
      <c r="AX597" s="154" t="s">
        <v>2795</v>
      </c>
    </row>
    <row r="598" spans="40:50" hidden="1">
      <c r="AN598" s="149" t="str">
        <f t="shared" si="29"/>
        <v xml:space="preserve">- </v>
      </c>
      <c r="AO598" s="143"/>
      <c r="AP598" s="150" t="str">
        <f t="shared" si="30"/>
        <v>-</v>
      </c>
      <c r="AQ598" s="160" t="s">
        <v>1076</v>
      </c>
      <c r="AR598" s="161" t="str">
        <f t="shared" si="28"/>
        <v/>
      </c>
      <c r="AS598" s="93">
        <v>580</v>
      </c>
      <c r="AT598" s="152" t="s">
        <v>2796</v>
      </c>
      <c r="AU598" s="153" t="s">
        <v>2678</v>
      </c>
      <c r="AV598" s="154" t="s">
        <v>1035</v>
      </c>
      <c r="AW598" s="155" t="s">
        <v>2797</v>
      </c>
      <c r="AX598" s="154" t="s">
        <v>2798</v>
      </c>
    </row>
    <row r="599" spans="40:50" hidden="1">
      <c r="AN599" s="149" t="str">
        <f t="shared" si="29"/>
        <v xml:space="preserve">- </v>
      </c>
      <c r="AO599" s="143"/>
      <c r="AP599" s="150" t="str">
        <f t="shared" si="30"/>
        <v>-</v>
      </c>
      <c r="AQ599" s="160" t="s">
        <v>1076</v>
      </c>
      <c r="AR599" s="161" t="str">
        <f t="shared" si="28"/>
        <v/>
      </c>
      <c r="AS599" s="93">
        <v>581</v>
      </c>
      <c r="AT599" s="152" t="s">
        <v>2799</v>
      </c>
      <c r="AU599" s="153" t="s">
        <v>2678</v>
      </c>
      <c r="AV599" s="154" t="s">
        <v>1035</v>
      </c>
      <c r="AW599" s="155" t="s">
        <v>2800</v>
      </c>
      <c r="AX599" s="154" t="s">
        <v>2801</v>
      </c>
    </row>
    <row r="600" spans="40:50" hidden="1">
      <c r="AN600" s="149" t="str">
        <f t="shared" si="29"/>
        <v xml:space="preserve">- </v>
      </c>
      <c r="AO600" s="143"/>
      <c r="AP600" s="150" t="str">
        <f t="shared" si="30"/>
        <v>-</v>
      </c>
      <c r="AQ600" s="160" t="s">
        <v>1076</v>
      </c>
      <c r="AR600" s="161" t="str">
        <f t="shared" si="28"/>
        <v/>
      </c>
      <c r="AS600" s="93">
        <v>582</v>
      </c>
      <c r="AT600" s="152" t="s">
        <v>2802</v>
      </c>
      <c r="AU600" s="153" t="s">
        <v>2678</v>
      </c>
      <c r="AV600" s="154" t="s">
        <v>1035</v>
      </c>
      <c r="AW600" s="155" t="s">
        <v>2803</v>
      </c>
      <c r="AX600" s="154" t="s">
        <v>2804</v>
      </c>
    </row>
    <row r="601" spans="40:50" hidden="1">
      <c r="AN601" s="149" t="str">
        <f t="shared" si="29"/>
        <v xml:space="preserve">- </v>
      </c>
      <c r="AO601" s="143"/>
      <c r="AP601" s="150" t="str">
        <f t="shared" si="30"/>
        <v>-</v>
      </c>
      <c r="AQ601" s="160" t="s">
        <v>1076</v>
      </c>
      <c r="AR601" s="161" t="str">
        <f t="shared" si="28"/>
        <v/>
      </c>
      <c r="AS601" s="93">
        <v>583</v>
      </c>
      <c r="AT601" s="152" t="s">
        <v>2805</v>
      </c>
      <c r="AU601" s="153" t="s">
        <v>2678</v>
      </c>
      <c r="AV601" s="154" t="s">
        <v>1035</v>
      </c>
      <c r="AW601" s="155" t="s">
        <v>2806</v>
      </c>
      <c r="AX601" s="154" t="s">
        <v>2807</v>
      </c>
    </row>
    <row r="602" spans="40:50" hidden="1">
      <c r="AN602" s="149" t="str">
        <f t="shared" si="29"/>
        <v xml:space="preserve">- </v>
      </c>
      <c r="AO602" s="143"/>
      <c r="AP602" s="150" t="str">
        <f t="shared" si="30"/>
        <v>-</v>
      </c>
      <c r="AQ602" s="160" t="s">
        <v>1076</v>
      </c>
      <c r="AR602" s="161" t="str">
        <f t="shared" si="28"/>
        <v/>
      </c>
      <c r="AS602" s="93">
        <v>584</v>
      </c>
      <c r="AT602" s="152" t="s">
        <v>2808</v>
      </c>
      <c r="AU602" s="153" t="s">
        <v>2678</v>
      </c>
      <c r="AV602" s="154" t="s">
        <v>1035</v>
      </c>
      <c r="AW602" s="155" t="s">
        <v>2809</v>
      </c>
      <c r="AX602" s="154" t="s">
        <v>2810</v>
      </c>
    </row>
    <row r="603" spans="40:50" hidden="1">
      <c r="AN603" s="149" t="str">
        <f t="shared" si="29"/>
        <v xml:space="preserve">- </v>
      </c>
      <c r="AO603" s="143"/>
      <c r="AP603" s="150" t="str">
        <f t="shared" si="30"/>
        <v>-</v>
      </c>
      <c r="AQ603" s="160" t="s">
        <v>1076</v>
      </c>
      <c r="AR603" s="161" t="str">
        <f t="shared" si="28"/>
        <v/>
      </c>
      <c r="AS603" s="93">
        <v>585</v>
      </c>
      <c r="AT603" s="152" t="s">
        <v>2811</v>
      </c>
      <c r="AU603" s="153" t="s">
        <v>2678</v>
      </c>
      <c r="AV603" s="154" t="s">
        <v>1035</v>
      </c>
      <c r="AW603" s="155" t="s">
        <v>2812</v>
      </c>
      <c r="AX603" s="154" t="s">
        <v>2813</v>
      </c>
    </row>
    <row r="604" spans="40:50" hidden="1">
      <c r="AN604" s="149" t="str">
        <f t="shared" si="29"/>
        <v xml:space="preserve">- </v>
      </c>
      <c r="AO604" s="143"/>
      <c r="AP604" s="150" t="str">
        <f t="shared" si="30"/>
        <v>-</v>
      </c>
      <c r="AQ604" s="160" t="s">
        <v>1076</v>
      </c>
      <c r="AR604" s="161" t="str">
        <f t="shared" si="28"/>
        <v/>
      </c>
      <c r="AS604" s="93">
        <v>586</v>
      </c>
      <c r="AT604" s="152" t="s">
        <v>2814</v>
      </c>
      <c r="AU604" s="153" t="s">
        <v>2678</v>
      </c>
      <c r="AV604" s="154" t="s">
        <v>1035</v>
      </c>
      <c r="AW604" s="155" t="s">
        <v>2815</v>
      </c>
      <c r="AX604" s="154" t="s">
        <v>2816</v>
      </c>
    </row>
    <row r="605" spans="40:50" hidden="1">
      <c r="AN605" s="149" t="str">
        <f t="shared" si="29"/>
        <v xml:space="preserve">- </v>
      </c>
      <c r="AO605" s="143"/>
      <c r="AP605" s="150" t="str">
        <f t="shared" si="30"/>
        <v>-</v>
      </c>
      <c r="AQ605" s="160" t="s">
        <v>1076</v>
      </c>
      <c r="AR605" s="161" t="str">
        <f t="shared" si="28"/>
        <v/>
      </c>
      <c r="AS605" s="93">
        <v>587</v>
      </c>
      <c r="AT605" s="152" t="s">
        <v>2817</v>
      </c>
      <c r="AU605" s="153" t="s">
        <v>2678</v>
      </c>
      <c r="AV605" s="154" t="s">
        <v>1035</v>
      </c>
      <c r="AW605" s="155" t="s">
        <v>2818</v>
      </c>
      <c r="AX605" s="154" t="s">
        <v>1096</v>
      </c>
    </row>
    <row r="606" spans="40:50" hidden="1">
      <c r="AN606" s="149" t="str">
        <f t="shared" si="29"/>
        <v xml:space="preserve">- </v>
      </c>
      <c r="AO606" s="143"/>
      <c r="AP606" s="150" t="str">
        <f t="shared" si="30"/>
        <v>-</v>
      </c>
      <c r="AQ606" s="160" t="s">
        <v>1076</v>
      </c>
      <c r="AR606" s="161" t="str">
        <f t="shared" si="28"/>
        <v/>
      </c>
      <c r="AS606" s="93">
        <v>588</v>
      </c>
      <c r="AT606" s="152" t="s">
        <v>2819</v>
      </c>
      <c r="AU606" s="153" t="s">
        <v>2678</v>
      </c>
      <c r="AV606" s="154" t="s">
        <v>1035</v>
      </c>
      <c r="AW606" s="155" t="s">
        <v>2820</v>
      </c>
      <c r="AX606" s="154" t="s">
        <v>2821</v>
      </c>
    </row>
    <row r="607" spans="40:50" hidden="1">
      <c r="AN607" s="149" t="str">
        <f t="shared" si="29"/>
        <v xml:space="preserve">- </v>
      </c>
      <c r="AO607" s="143"/>
      <c r="AP607" s="150" t="str">
        <f t="shared" si="30"/>
        <v>-</v>
      </c>
      <c r="AQ607" s="160" t="s">
        <v>1076</v>
      </c>
      <c r="AR607" s="161" t="str">
        <f t="shared" si="28"/>
        <v/>
      </c>
      <c r="AS607" s="93">
        <v>589</v>
      </c>
      <c r="AT607" s="152" t="s">
        <v>2822</v>
      </c>
      <c r="AU607" s="153" t="s">
        <v>2678</v>
      </c>
      <c r="AV607" s="154" t="s">
        <v>1035</v>
      </c>
      <c r="AW607" s="155" t="s">
        <v>2823</v>
      </c>
      <c r="AX607" s="154" t="s">
        <v>2824</v>
      </c>
    </row>
    <row r="608" spans="40:50" hidden="1">
      <c r="AN608" s="149" t="str">
        <f t="shared" si="29"/>
        <v xml:space="preserve">- </v>
      </c>
      <c r="AO608" s="143"/>
      <c r="AP608" s="150" t="str">
        <f t="shared" si="30"/>
        <v>-</v>
      </c>
      <c r="AQ608" s="160" t="s">
        <v>1076</v>
      </c>
      <c r="AR608" s="161" t="str">
        <f t="shared" si="28"/>
        <v/>
      </c>
      <c r="AS608" s="93">
        <v>590</v>
      </c>
      <c r="AT608" s="152" t="s">
        <v>2825</v>
      </c>
      <c r="AU608" s="153" t="s">
        <v>2678</v>
      </c>
      <c r="AV608" s="154" t="s">
        <v>1035</v>
      </c>
      <c r="AW608" s="155" t="s">
        <v>2826</v>
      </c>
      <c r="AX608" s="154" t="s">
        <v>2827</v>
      </c>
    </row>
    <row r="609" spans="40:50" hidden="1">
      <c r="AN609" s="149" t="str">
        <f t="shared" si="29"/>
        <v xml:space="preserve">- </v>
      </c>
      <c r="AO609" s="143"/>
      <c r="AP609" s="150" t="str">
        <f t="shared" si="30"/>
        <v>-</v>
      </c>
      <c r="AQ609" s="160" t="s">
        <v>1076</v>
      </c>
      <c r="AR609" s="161" t="str">
        <f t="shared" si="28"/>
        <v/>
      </c>
      <c r="AS609" s="93">
        <v>591</v>
      </c>
      <c r="AT609" s="152" t="s">
        <v>2828</v>
      </c>
      <c r="AU609" s="153" t="s">
        <v>2678</v>
      </c>
      <c r="AV609" s="154" t="s">
        <v>1035</v>
      </c>
      <c r="AW609" s="155" t="s">
        <v>2829</v>
      </c>
      <c r="AX609" s="154" t="s">
        <v>2830</v>
      </c>
    </row>
    <row r="610" spans="40:50" hidden="1">
      <c r="AN610" s="149" t="str">
        <f t="shared" si="29"/>
        <v xml:space="preserve">- </v>
      </c>
      <c r="AO610" s="143"/>
      <c r="AP610" s="150" t="str">
        <f t="shared" si="30"/>
        <v>-</v>
      </c>
      <c r="AQ610" s="160" t="s">
        <v>1076</v>
      </c>
      <c r="AR610" s="161" t="str">
        <f t="shared" si="28"/>
        <v/>
      </c>
      <c r="AS610" s="93">
        <v>592</v>
      </c>
      <c r="AT610" s="152" t="s">
        <v>2831</v>
      </c>
      <c r="AU610" s="153" t="s">
        <v>2678</v>
      </c>
      <c r="AV610" s="154" t="s">
        <v>1035</v>
      </c>
      <c r="AW610" s="155" t="s">
        <v>2832</v>
      </c>
      <c r="AX610" s="154" t="s">
        <v>2833</v>
      </c>
    </row>
    <row r="611" spans="40:50" hidden="1">
      <c r="AN611" s="149" t="str">
        <f t="shared" si="29"/>
        <v xml:space="preserve">- </v>
      </c>
      <c r="AO611" s="143"/>
      <c r="AP611" s="150" t="str">
        <f t="shared" si="30"/>
        <v>-</v>
      </c>
      <c r="AQ611" s="160" t="s">
        <v>1076</v>
      </c>
      <c r="AR611" s="161" t="str">
        <f t="shared" si="28"/>
        <v/>
      </c>
      <c r="AS611" s="93">
        <v>593</v>
      </c>
      <c r="AT611" s="152" t="s">
        <v>2834</v>
      </c>
      <c r="AU611" s="153" t="s">
        <v>2678</v>
      </c>
      <c r="AV611" s="154" t="s">
        <v>1035</v>
      </c>
      <c r="AW611" s="155" t="s">
        <v>2835</v>
      </c>
      <c r="AX611" s="154" t="s">
        <v>2836</v>
      </c>
    </row>
    <row r="612" spans="40:50" hidden="1">
      <c r="AN612" s="149" t="str">
        <f t="shared" si="29"/>
        <v xml:space="preserve">- </v>
      </c>
      <c r="AO612" s="143"/>
      <c r="AP612" s="150" t="str">
        <f t="shared" si="30"/>
        <v>-</v>
      </c>
      <c r="AQ612" s="160" t="s">
        <v>1076</v>
      </c>
      <c r="AR612" s="161" t="str">
        <f t="shared" si="28"/>
        <v/>
      </c>
      <c r="AS612" s="93">
        <v>594</v>
      </c>
      <c r="AT612" s="152" t="s">
        <v>2837</v>
      </c>
      <c r="AU612" s="153" t="s">
        <v>2678</v>
      </c>
      <c r="AV612" s="154" t="s">
        <v>1035</v>
      </c>
      <c r="AW612" s="155" t="s">
        <v>2838</v>
      </c>
      <c r="AX612" s="154" t="s">
        <v>2839</v>
      </c>
    </row>
    <row r="613" spans="40:50" hidden="1">
      <c r="AN613" s="149" t="str">
        <f t="shared" si="29"/>
        <v xml:space="preserve">- </v>
      </c>
      <c r="AO613" s="143"/>
      <c r="AP613" s="150" t="str">
        <f t="shared" si="30"/>
        <v>-</v>
      </c>
      <c r="AQ613" s="160" t="s">
        <v>1076</v>
      </c>
      <c r="AR613" s="161" t="str">
        <f t="shared" si="28"/>
        <v/>
      </c>
      <c r="AS613" s="93">
        <v>595</v>
      </c>
      <c r="AT613" s="152" t="s">
        <v>2840</v>
      </c>
      <c r="AU613" s="153" t="s">
        <v>2678</v>
      </c>
      <c r="AV613" s="154" t="s">
        <v>1035</v>
      </c>
      <c r="AW613" s="155" t="s">
        <v>2841</v>
      </c>
      <c r="AX613" s="154" t="s">
        <v>2842</v>
      </c>
    </row>
    <row r="614" spans="40:50" hidden="1">
      <c r="AN614" s="149" t="str">
        <f t="shared" si="29"/>
        <v xml:space="preserve">- </v>
      </c>
      <c r="AO614" s="143"/>
      <c r="AP614" s="150" t="str">
        <f t="shared" si="30"/>
        <v>-</v>
      </c>
      <c r="AQ614" s="160" t="s">
        <v>1076</v>
      </c>
      <c r="AR614" s="161" t="str">
        <f t="shared" si="28"/>
        <v/>
      </c>
      <c r="AS614" s="93">
        <v>596</v>
      </c>
      <c r="AT614" s="152" t="s">
        <v>2843</v>
      </c>
      <c r="AU614" s="153" t="s">
        <v>2678</v>
      </c>
      <c r="AV614" s="154" t="s">
        <v>1035</v>
      </c>
      <c r="AW614" s="155" t="s">
        <v>2844</v>
      </c>
      <c r="AX614" s="154" t="s">
        <v>2845</v>
      </c>
    </row>
    <row r="615" spans="40:50" hidden="1">
      <c r="AN615" s="149" t="str">
        <f t="shared" si="29"/>
        <v xml:space="preserve">- </v>
      </c>
      <c r="AO615" s="143"/>
      <c r="AP615" s="150" t="str">
        <f t="shared" si="30"/>
        <v>-</v>
      </c>
      <c r="AQ615" s="160" t="s">
        <v>1076</v>
      </c>
      <c r="AR615" s="161" t="str">
        <f t="shared" si="28"/>
        <v/>
      </c>
      <c r="AS615" s="93">
        <v>597</v>
      </c>
      <c r="AT615" s="152" t="s">
        <v>2846</v>
      </c>
      <c r="AU615" s="153" t="s">
        <v>2678</v>
      </c>
      <c r="AV615" s="154" t="s">
        <v>1035</v>
      </c>
      <c r="AW615" s="155" t="s">
        <v>2847</v>
      </c>
      <c r="AX615" s="154" t="s">
        <v>2848</v>
      </c>
    </row>
    <row r="616" spans="40:50" hidden="1">
      <c r="AN616" s="149" t="str">
        <f t="shared" si="29"/>
        <v xml:space="preserve">- </v>
      </c>
      <c r="AO616" s="143"/>
      <c r="AP616" s="150" t="str">
        <f t="shared" si="30"/>
        <v>-</v>
      </c>
      <c r="AQ616" s="160" t="s">
        <v>1076</v>
      </c>
      <c r="AR616" s="161" t="str">
        <f t="shared" si="28"/>
        <v/>
      </c>
      <c r="AS616" s="93">
        <v>598</v>
      </c>
      <c r="AT616" s="152" t="s">
        <v>2849</v>
      </c>
      <c r="AU616" s="153" t="s">
        <v>2678</v>
      </c>
      <c r="AV616" s="154" t="s">
        <v>1035</v>
      </c>
      <c r="AW616" s="155" t="s">
        <v>2850</v>
      </c>
      <c r="AX616" s="154" t="s">
        <v>2851</v>
      </c>
    </row>
    <row r="617" spans="40:50" hidden="1">
      <c r="AN617" s="149" t="str">
        <f t="shared" si="29"/>
        <v xml:space="preserve">- </v>
      </c>
      <c r="AO617" s="143"/>
      <c r="AP617" s="150" t="str">
        <f t="shared" si="30"/>
        <v>-</v>
      </c>
      <c r="AQ617" s="160" t="s">
        <v>1076</v>
      </c>
      <c r="AR617" s="161" t="str">
        <f t="shared" si="28"/>
        <v/>
      </c>
      <c r="AS617" s="93">
        <v>599</v>
      </c>
      <c r="AT617" s="152" t="s">
        <v>2852</v>
      </c>
      <c r="AU617" s="153" t="s">
        <v>2678</v>
      </c>
      <c r="AV617" s="154" t="s">
        <v>1035</v>
      </c>
      <c r="AW617" s="155" t="s">
        <v>2853</v>
      </c>
      <c r="AX617" s="154" t="s">
        <v>2854</v>
      </c>
    </row>
    <row r="618" spans="40:50" hidden="1">
      <c r="AN618" s="149" t="str">
        <f t="shared" si="29"/>
        <v xml:space="preserve">- </v>
      </c>
      <c r="AO618" s="143"/>
      <c r="AP618" s="150" t="str">
        <f t="shared" si="30"/>
        <v>-</v>
      </c>
      <c r="AQ618" s="176" t="s">
        <v>1076</v>
      </c>
      <c r="AR618" s="161" t="str">
        <f t="shared" si="28"/>
        <v/>
      </c>
      <c r="AS618" s="93">
        <v>600</v>
      </c>
      <c r="AT618" s="152" t="s">
        <v>2855</v>
      </c>
      <c r="AU618" s="153" t="s">
        <v>2678</v>
      </c>
      <c r="AV618" s="154" t="s">
        <v>1035</v>
      </c>
      <c r="AW618" s="155" t="s">
        <v>2856</v>
      </c>
      <c r="AX618" s="154" t="s">
        <v>2857</v>
      </c>
    </row>
    <row r="619" spans="40:50" hidden="1">
      <c r="AT619" s="152" t="s">
        <v>2858</v>
      </c>
      <c r="AU619" s="153" t="s">
        <v>2678</v>
      </c>
      <c r="AV619" s="154" t="s">
        <v>1035</v>
      </c>
      <c r="AW619" s="155" t="s">
        <v>2859</v>
      </c>
      <c r="AX619" s="154" t="s">
        <v>2860</v>
      </c>
    </row>
    <row r="620" spans="40:50" hidden="1">
      <c r="AT620" s="152" t="s">
        <v>2861</v>
      </c>
      <c r="AU620" s="153" t="s">
        <v>2678</v>
      </c>
      <c r="AV620" s="154" t="s">
        <v>1035</v>
      </c>
      <c r="AW620" s="155" t="s">
        <v>2862</v>
      </c>
      <c r="AX620" s="154" t="s">
        <v>2863</v>
      </c>
    </row>
    <row r="621" spans="40:50" hidden="1">
      <c r="AT621" s="152" t="s">
        <v>2864</v>
      </c>
      <c r="AU621" s="153" t="s">
        <v>2678</v>
      </c>
      <c r="AV621" s="154" t="s">
        <v>1035</v>
      </c>
      <c r="AW621" s="155" t="s">
        <v>2865</v>
      </c>
      <c r="AX621" s="154" t="s">
        <v>2866</v>
      </c>
    </row>
    <row r="622" spans="40:50" hidden="1">
      <c r="AT622" s="152" t="s">
        <v>2867</v>
      </c>
      <c r="AU622" s="153" t="s">
        <v>2678</v>
      </c>
      <c r="AV622" s="154" t="s">
        <v>1035</v>
      </c>
      <c r="AW622" s="155" t="s">
        <v>2868</v>
      </c>
      <c r="AX622" s="154" t="s">
        <v>2869</v>
      </c>
    </row>
    <row r="623" spans="40:50" hidden="1">
      <c r="AT623" s="152" t="s">
        <v>2870</v>
      </c>
      <c r="AU623" s="153" t="s">
        <v>2678</v>
      </c>
      <c r="AV623" s="154" t="s">
        <v>1035</v>
      </c>
      <c r="AW623" s="155" t="s">
        <v>2871</v>
      </c>
      <c r="AX623" s="154" t="s">
        <v>2872</v>
      </c>
    </row>
    <row r="624" spans="40:50" hidden="1">
      <c r="AT624" s="152" t="s">
        <v>2873</v>
      </c>
      <c r="AU624" s="153" t="s">
        <v>2678</v>
      </c>
      <c r="AV624" s="154" t="s">
        <v>1035</v>
      </c>
      <c r="AW624" s="155" t="s">
        <v>2874</v>
      </c>
      <c r="AX624" s="154" t="s">
        <v>2875</v>
      </c>
    </row>
    <row r="625" spans="46:50" hidden="1">
      <c r="AT625" s="152" t="s">
        <v>2876</v>
      </c>
      <c r="AU625" s="153" t="s">
        <v>2678</v>
      </c>
      <c r="AV625" s="154" t="s">
        <v>1035</v>
      </c>
      <c r="AW625" s="155" t="s">
        <v>2877</v>
      </c>
      <c r="AX625" s="154" t="s">
        <v>2878</v>
      </c>
    </row>
    <row r="626" spans="46:50" hidden="1">
      <c r="AT626" s="152" t="s">
        <v>2879</v>
      </c>
      <c r="AU626" s="153" t="s">
        <v>2678</v>
      </c>
      <c r="AV626" s="154" t="s">
        <v>1035</v>
      </c>
      <c r="AW626" s="155" t="s">
        <v>2880</v>
      </c>
      <c r="AX626" s="154" t="s">
        <v>2881</v>
      </c>
    </row>
    <row r="627" spans="46:50" hidden="1">
      <c r="AT627" s="152" t="s">
        <v>2882</v>
      </c>
      <c r="AU627" s="153" t="s">
        <v>2678</v>
      </c>
      <c r="AV627" s="154" t="s">
        <v>1035</v>
      </c>
      <c r="AW627" s="155" t="s">
        <v>2883</v>
      </c>
      <c r="AX627" s="154" t="s">
        <v>2884</v>
      </c>
    </row>
    <row r="628" spans="46:50" hidden="1">
      <c r="AT628" s="152" t="s">
        <v>2885</v>
      </c>
      <c r="AU628" s="153" t="s">
        <v>2678</v>
      </c>
      <c r="AV628" s="154" t="s">
        <v>1035</v>
      </c>
      <c r="AW628" s="155" t="s">
        <v>2886</v>
      </c>
      <c r="AX628" s="154" t="s">
        <v>2887</v>
      </c>
    </row>
    <row r="629" spans="46:50" hidden="1">
      <c r="AT629" s="152" t="s">
        <v>2888</v>
      </c>
      <c r="AU629" s="153" t="s">
        <v>2678</v>
      </c>
      <c r="AV629" s="154" t="s">
        <v>1035</v>
      </c>
      <c r="AW629" s="155" t="s">
        <v>2889</v>
      </c>
      <c r="AX629" s="154" t="s">
        <v>2890</v>
      </c>
    </row>
    <row r="630" spans="46:50" hidden="1">
      <c r="AT630" s="152" t="s">
        <v>2891</v>
      </c>
      <c r="AU630" s="153" t="s">
        <v>2678</v>
      </c>
      <c r="AV630" s="154" t="s">
        <v>1035</v>
      </c>
      <c r="AW630" s="155" t="s">
        <v>2892</v>
      </c>
      <c r="AX630" s="154" t="s">
        <v>2893</v>
      </c>
    </row>
    <row r="631" spans="46:50" hidden="1">
      <c r="AT631" s="152" t="s">
        <v>2894</v>
      </c>
      <c r="AU631" s="153" t="s">
        <v>2678</v>
      </c>
      <c r="AV631" s="154" t="s">
        <v>1035</v>
      </c>
      <c r="AW631" s="155" t="s">
        <v>2895</v>
      </c>
      <c r="AX631" s="154" t="s">
        <v>2896</v>
      </c>
    </row>
    <row r="632" spans="46:50" hidden="1">
      <c r="AT632" s="152" t="s">
        <v>2897</v>
      </c>
      <c r="AU632" s="153" t="s">
        <v>2678</v>
      </c>
      <c r="AV632" s="154" t="s">
        <v>1035</v>
      </c>
      <c r="AW632" s="155" t="s">
        <v>2898</v>
      </c>
      <c r="AX632" s="154" t="s">
        <v>2340</v>
      </c>
    </row>
    <row r="633" spans="46:50" hidden="1">
      <c r="AT633" s="152" t="s">
        <v>2899</v>
      </c>
      <c r="AU633" s="153" t="s">
        <v>2678</v>
      </c>
      <c r="AV633" s="154" t="s">
        <v>1035</v>
      </c>
      <c r="AW633" s="155" t="s">
        <v>2900</v>
      </c>
      <c r="AX633" s="154" t="s">
        <v>2901</v>
      </c>
    </row>
    <row r="634" spans="46:50" hidden="1">
      <c r="AT634" s="152" t="s">
        <v>2902</v>
      </c>
      <c r="AU634" s="153" t="s">
        <v>2678</v>
      </c>
      <c r="AV634" s="154" t="s">
        <v>1035</v>
      </c>
      <c r="AW634" s="155" t="s">
        <v>2903</v>
      </c>
      <c r="AX634" s="154" t="s">
        <v>2904</v>
      </c>
    </row>
    <row r="635" spans="46:50" hidden="1">
      <c r="AT635" s="152" t="s">
        <v>2905</v>
      </c>
      <c r="AU635" s="153" t="s">
        <v>2678</v>
      </c>
      <c r="AV635" s="154" t="s">
        <v>1035</v>
      </c>
      <c r="AW635" s="155" t="s">
        <v>2906</v>
      </c>
      <c r="AX635" s="154" t="s">
        <v>2907</v>
      </c>
    </row>
    <row r="636" spans="46:50" hidden="1">
      <c r="AT636" s="152" t="s">
        <v>2908</v>
      </c>
      <c r="AU636" s="153" t="s">
        <v>2678</v>
      </c>
      <c r="AV636" s="154" t="s">
        <v>1035</v>
      </c>
      <c r="AW636" s="155" t="s">
        <v>2909</v>
      </c>
      <c r="AX636" s="154" t="s">
        <v>1765</v>
      </c>
    </row>
    <row r="637" spans="46:50" hidden="1">
      <c r="AT637" s="152" t="s">
        <v>2910</v>
      </c>
      <c r="AU637" s="153" t="s">
        <v>2678</v>
      </c>
      <c r="AV637" s="154" t="s">
        <v>1035</v>
      </c>
      <c r="AW637" s="155" t="s">
        <v>2911</v>
      </c>
      <c r="AX637" s="154" t="s">
        <v>2912</v>
      </c>
    </row>
    <row r="638" spans="46:50" hidden="1">
      <c r="AT638" s="152" t="s">
        <v>2913</v>
      </c>
      <c r="AU638" s="153" t="s">
        <v>2678</v>
      </c>
      <c r="AV638" s="154" t="s">
        <v>1035</v>
      </c>
      <c r="AW638" s="155" t="s">
        <v>2914</v>
      </c>
      <c r="AX638" s="154" t="s">
        <v>2915</v>
      </c>
    </row>
    <row r="639" spans="46:50" hidden="1">
      <c r="AT639" s="152" t="s">
        <v>2916</v>
      </c>
      <c r="AU639" s="153" t="s">
        <v>2678</v>
      </c>
      <c r="AV639" s="154" t="s">
        <v>1035</v>
      </c>
      <c r="AW639" s="155" t="s">
        <v>2917</v>
      </c>
      <c r="AX639" s="154" t="s">
        <v>2918</v>
      </c>
    </row>
    <row r="640" spans="46:50" hidden="1">
      <c r="AT640" s="152" t="s">
        <v>2919</v>
      </c>
      <c r="AU640" s="153" t="s">
        <v>2678</v>
      </c>
      <c r="AV640" s="154" t="s">
        <v>1035</v>
      </c>
      <c r="AW640" s="155" t="s">
        <v>2920</v>
      </c>
      <c r="AX640" s="154" t="s">
        <v>2921</v>
      </c>
    </row>
    <row r="641" spans="46:50" hidden="1">
      <c r="AT641" s="152" t="s">
        <v>2922</v>
      </c>
      <c r="AU641" s="153" t="s">
        <v>2678</v>
      </c>
      <c r="AV641" s="154" t="s">
        <v>1035</v>
      </c>
      <c r="AW641" s="155" t="s">
        <v>2923</v>
      </c>
      <c r="AX641" s="154" t="s">
        <v>2924</v>
      </c>
    </row>
    <row r="642" spans="46:50" hidden="1">
      <c r="AT642" s="152" t="s">
        <v>2925</v>
      </c>
      <c r="AU642" s="153" t="s">
        <v>2678</v>
      </c>
      <c r="AV642" s="154" t="s">
        <v>1035</v>
      </c>
      <c r="AW642" s="155" t="s">
        <v>2926</v>
      </c>
      <c r="AX642" s="154" t="s">
        <v>2927</v>
      </c>
    </row>
    <row r="643" spans="46:50" hidden="1">
      <c r="AT643" s="152" t="s">
        <v>2928</v>
      </c>
      <c r="AU643" s="153" t="s">
        <v>2678</v>
      </c>
      <c r="AV643" s="154" t="s">
        <v>1035</v>
      </c>
      <c r="AW643" s="155" t="s">
        <v>2929</v>
      </c>
      <c r="AX643" s="154" t="s">
        <v>2930</v>
      </c>
    </row>
    <row r="644" spans="46:50" hidden="1">
      <c r="AT644" s="152" t="s">
        <v>2931</v>
      </c>
      <c r="AU644" s="153" t="s">
        <v>2678</v>
      </c>
      <c r="AV644" s="154" t="s">
        <v>1035</v>
      </c>
      <c r="AW644" s="155" t="s">
        <v>2932</v>
      </c>
      <c r="AX644" s="154" t="s">
        <v>2933</v>
      </c>
    </row>
    <row r="645" spans="46:50" hidden="1">
      <c r="AT645" s="152" t="s">
        <v>2934</v>
      </c>
      <c r="AU645" s="153" t="s">
        <v>2678</v>
      </c>
      <c r="AV645" s="154" t="s">
        <v>1035</v>
      </c>
      <c r="AW645" s="155" t="s">
        <v>2935</v>
      </c>
      <c r="AX645" s="154" t="s">
        <v>2936</v>
      </c>
    </row>
    <row r="646" spans="46:50" hidden="1">
      <c r="AT646" s="152" t="s">
        <v>2937</v>
      </c>
      <c r="AU646" s="153" t="s">
        <v>2678</v>
      </c>
      <c r="AV646" s="154" t="s">
        <v>1035</v>
      </c>
      <c r="AW646" s="155" t="s">
        <v>2938</v>
      </c>
      <c r="AX646" s="154" t="s">
        <v>2939</v>
      </c>
    </row>
    <row r="647" spans="46:50" hidden="1">
      <c r="AT647" s="152" t="s">
        <v>2940</v>
      </c>
      <c r="AU647" s="153" t="s">
        <v>2678</v>
      </c>
      <c r="AV647" s="154" t="s">
        <v>1035</v>
      </c>
      <c r="AW647" s="155" t="s">
        <v>2941</v>
      </c>
      <c r="AX647" s="154" t="s">
        <v>2942</v>
      </c>
    </row>
    <row r="648" spans="46:50" hidden="1">
      <c r="AT648" s="152" t="s">
        <v>2943</v>
      </c>
      <c r="AU648" s="153" t="s">
        <v>2678</v>
      </c>
      <c r="AV648" s="154" t="s">
        <v>1035</v>
      </c>
      <c r="AW648" s="155" t="s">
        <v>2944</v>
      </c>
      <c r="AX648" s="154" t="s">
        <v>2945</v>
      </c>
    </row>
    <row r="649" spans="46:50" hidden="1">
      <c r="AT649" s="152" t="s">
        <v>2946</v>
      </c>
      <c r="AU649" s="153" t="s">
        <v>2678</v>
      </c>
      <c r="AV649" s="154" t="s">
        <v>1035</v>
      </c>
      <c r="AW649" s="155" t="s">
        <v>2947</v>
      </c>
      <c r="AX649" s="154" t="s">
        <v>2948</v>
      </c>
    </row>
    <row r="650" spans="46:50" hidden="1">
      <c r="AT650" s="152" t="s">
        <v>2949</v>
      </c>
      <c r="AU650" s="153" t="s">
        <v>2678</v>
      </c>
      <c r="AV650" s="154" t="s">
        <v>1035</v>
      </c>
      <c r="AW650" s="155" t="s">
        <v>2950</v>
      </c>
      <c r="AX650" s="154" t="s">
        <v>2951</v>
      </c>
    </row>
    <row r="651" spans="46:50" hidden="1">
      <c r="AT651" s="152" t="s">
        <v>2952</v>
      </c>
      <c r="AU651" s="153" t="s">
        <v>2678</v>
      </c>
      <c r="AV651" s="154" t="s">
        <v>1035</v>
      </c>
      <c r="AW651" s="155" t="s">
        <v>2953</v>
      </c>
      <c r="AX651" s="154" t="s">
        <v>2954</v>
      </c>
    </row>
    <row r="652" spans="46:50" hidden="1">
      <c r="AT652" s="152" t="s">
        <v>2955</v>
      </c>
      <c r="AU652" s="153" t="s">
        <v>2678</v>
      </c>
      <c r="AV652" s="154" t="s">
        <v>1035</v>
      </c>
      <c r="AW652" s="155" t="s">
        <v>2956</v>
      </c>
      <c r="AX652" s="154" t="s">
        <v>2957</v>
      </c>
    </row>
    <row r="653" spans="46:50" hidden="1">
      <c r="AT653" s="152" t="s">
        <v>2958</v>
      </c>
      <c r="AU653" s="153" t="s">
        <v>2678</v>
      </c>
      <c r="AV653" s="154" t="s">
        <v>1035</v>
      </c>
      <c r="AW653" s="155" t="s">
        <v>2959</v>
      </c>
      <c r="AX653" s="154" t="s">
        <v>2960</v>
      </c>
    </row>
    <row r="654" spans="46:50" hidden="1">
      <c r="AT654" s="152" t="s">
        <v>2961</v>
      </c>
      <c r="AU654" s="153" t="s">
        <v>2678</v>
      </c>
      <c r="AV654" s="154" t="s">
        <v>1035</v>
      </c>
      <c r="AW654" s="155" t="s">
        <v>2962</v>
      </c>
      <c r="AX654" s="154" t="s">
        <v>2963</v>
      </c>
    </row>
    <row r="655" spans="46:50" hidden="1">
      <c r="AT655" s="152" t="s">
        <v>2964</v>
      </c>
      <c r="AU655" s="153" t="s">
        <v>2678</v>
      </c>
      <c r="AV655" s="154" t="s">
        <v>1035</v>
      </c>
      <c r="AW655" s="155" t="s">
        <v>2965</v>
      </c>
      <c r="AX655" s="154" t="s">
        <v>2966</v>
      </c>
    </row>
    <row r="656" spans="46:50" hidden="1">
      <c r="AT656" s="152" t="s">
        <v>2967</v>
      </c>
      <c r="AU656" s="153" t="s">
        <v>2678</v>
      </c>
      <c r="AV656" s="154" t="s">
        <v>1035</v>
      </c>
      <c r="AW656" s="155" t="s">
        <v>2968</v>
      </c>
      <c r="AX656" s="154" t="s">
        <v>2969</v>
      </c>
    </row>
    <row r="657" spans="46:50" hidden="1">
      <c r="AT657" s="152" t="s">
        <v>2970</v>
      </c>
      <c r="AU657" s="153" t="s">
        <v>2678</v>
      </c>
      <c r="AV657" s="154" t="s">
        <v>1035</v>
      </c>
      <c r="AW657" s="155" t="s">
        <v>2971</v>
      </c>
      <c r="AX657" s="154" t="s">
        <v>2972</v>
      </c>
    </row>
    <row r="658" spans="46:50" hidden="1">
      <c r="AT658" s="152" t="s">
        <v>2973</v>
      </c>
      <c r="AU658" s="153" t="s">
        <v>2678</v>
      </c>
      <c r="AV658" s="154" t="s">
        <v>1035</v>
      </c>
      <c r="AW658" s="155" t="s">
        <v>2974</v>
      </c>
      <c r="AX658" s="154" t="s">
        <v>1609</v>
      </c>
    </row>
    <row r="659" spans="46:50" hidden="1">
      <c r="AT659" s="152" t="s">
        <v>2975</v>
      </c>
      <c r="AU659" s="153" t="s">
        <v>2678</v>
      </c>
      <c r="AV659" s="154" t="s">
        <v>1035</v>
      </c>
      <c r="AW659" s="155" t="s">
        <v>2976</v>
      </c>
      <c r="AX659" s="154" t="s">
        <v>2977</v>
      </c>
    </row>
    <row r="660" spans="46:50" hidden="1">
      <c r="AT660" s="152" t="s">
        <v>2978</v>
      </c>
      <c r="AU660" s="153" t="s">
        <v>2678</v>
      </c>
      <c r="AV660" s="154" t="s">
        <v>1035</v>
      </c>
      <c r="AW660" s="155" t="s">
        <v>2979</v>
      </c>
      <c r="AX660" s="154" t="s">
        <v>2980</v>
      </c>
    </row>
    <row r="661" spans="46:50" hidden="1">
      <c r="AT661" s="152" t="s">
        <v>2981</v>
      </c>
      <c r="AU661" s="153" t="s">
        <v>2678</v>
      </c>
      <c r="AV661" s="154" t="s">
        <v>1035</v>
      </c>
      <c r="AW661" s="155" t="s">
        <v>2982</v>
      </c>
      <c r="AX661" s="154" t="s">
        <v>2983</v>
      </c>
    </row>
    <row r="662" spans="46:50" hidden="1">
      <c r="AT662" s="152" t="s">
        <v>2984</v>
      </c>
      <c r="AU662" s="153" t="s">
        <v>2678</v>
      </c>
      <c r="AV662" s="154" t="s">
        <v>1035</v>
      </c>
      <c r="AW662" s="155" t="s">
        <v>2985</v>
      </c>
      <c r="AX662" s="154" t="s">
        <v>2986</v>
      </c>
    </row>
    <row r="663" spans="46:50" hidden="1">
      <c r="AT663" s="152" t="s">
        <v>2987</v>
      </c>
      <c r="AU663" s="153" t="s">
        <v>2678</v>
      </c>
      <c r="AV663" s="154" t="s">
        <v>1035</v>
      </c>
      <c r="AW663" s="155" t="s">
        <v>2988</v>
      </c>
      <c r="AX663" s="154" t="s">
        <v>2989</v>
      </c>
    </row>
    <row r="664" spans="46:50" hidden="1">
      <c r="AT664" s="152" t="s">
        <v>2990</v>
      </c>
      <c r="AU664" s="153" t="s">
        <v>2678</v>
      </c>
      <c r="AV664" s="154" t="s">
        <v>1035</v>
      </c>
      <c r="AW664" s="155" t="s">
        <v>2991</v>
      </c>
      <c r="AX664" s="154" t="s">
        <v>2992</v>
      </c>
    </row>
    <row r="665" spans="46:50" hidden="1">
      <c r="AT665" s="152" t="s">
        <v>2993</v>
      </c>
      <c r="AU665" s="153" t="s">
        <v>2678</v>
      </c>
      <c r="AV665" s="154" t="s">
        <v>1035</v>
      </c>
      <c r="AW665" s="155" t="s">
        <v>2994</v>
      </c>
      <c r="AX665" s="154" t="s">
        <v>2995</v>
      </c>
    </row>
    <row r="666" spans="46:50" hidden="1">
      <c r="AT666" s="152" t="s">
        <v>2996</v>
      </c>
      <c r="AU666" s="153" t="s">
        <v>2678</v>
      </c>
      <c r="AV666" s="154" t="s">
        <v>1035</v>
      </c>
      <c r="AW666" s="155" t="s">
        <v>2997</v>
      </c>
      <c r="AX666" s="154" t="s">
        <v>2998</v>
      </c>
    </row>
    <row r="667" spans="46:50" hidden="1">
      <c r="AT667" s="152" t="s">
        <v>2999</v>
      </c>
      <c r="AU667" s="153" t="s">
        <v>2678</v>
      </c>
      <c r="AV667" s="154" t="s">
        <v>1035</v>
      </c>
      <c r="AW667" s="155" t="s">
        <v>3000</v>
      </c>
      <c r="AX667" s="154" t="s">
        <v>3001</v>
      </c>
    </row>
    <row r="668" spans="46:50" hidden="1">
      <c r="AT668" s="152" t="s">
        <v>3002</v>
      </c>
      <c r="AU668" s="153" t="s">
        <v>2678</v>
      </c>
      <c r="AV668" s="154" t="s">
        <v>1035</v>
      </c>
      <c r="AW668" s="155" t="s">
        <v>3003</v>
      </c>
      <c r="AX668" s="154" t="s">
        <v>3004</v>
      </c>
    </row>
    <row r="669" spans="46:50" hidden="1">
      <c r="AT669" s="152" t="s">
        <v>3005</v>
      </c>
      <c r="AU669" s="153" t="s">
        <v>2678</v>
      </c>
      <c r="AV669" s="154" t="s">
        <v>1035</v>
      </c>
      <c r="AW669" s="155" t="s">
        <v>3006</v>
      </c>
      <c r="AX669" s="154" t="s">
        <v>3007</v>
      </c>
    </row>
    <row r="670" spans="46:50" hidden="1">
      <c r="AT670" s="152" t="s">
        <v>3008</v>
      </c>
      <c r="AU670" s="153" t="s">
        <v>2678</v>
      </c>
      <c r="AV670" s="154" t="s">
        <v>1035</v>
      </c>
      <c r="AW670" s="155" t="s">
        <v>3009</v>
      </c>
      <c r="AX670" s="154" t="s">
        <v>3010</v>
      </c>
    </row>
    <row r="671" spans="46:50" hidden="1">
      <c r="AT671" s="152" t="s">
        <v>3011</v>
      </c>
      <c r="AU671" s="153" t="s">
        <v>2678</v>
      </c>
      <c r="AV671" s="154" t="s">
        <v>1035</v>
      </c>
      <c r="AW671" s="155" t="s">
        <v>3012</v>
      </c>
      <c r="AX671" s="154" t="s">
        <v>3013</v>
      </c>
    </row>
    <row r="672" spans="46:50" hidden="1">
      <c r="AT672" s="152" t="s">
        <v>3014</v>
      </c>
      <c r="AU672" s="153" t="s">
        <v>2678</v>
      </c>
      <c r="AV672" s="154" t="s">
        <v>1035</v>
      </c>
      <c r="AW672" s="155" t="s">
        <v>3015</v>
      </c>
      <c r="AX672" s="154" t="s">
        <v>3016</v>
      </c>
    </row>
    <row r="673" spans="46:50" hidden="1">
      <c r="AT673" s="152" t="s">
        <v>3017</v>
      </c>
      <c r="AU673" s="153" t="s">
        <v>2678</v>
      </c>
      <c r="AV673" s="154" t="s">
        <v>1035</v>
      </c>
      <c r="AW673" s="155" t="s">
        <v>3018</v>
      </c>
      <c r="AX673" s="154" t="s">
        <v>3019</v>
      </c>
    </row>
    <row r="674" spans="46:50" hidden="1">
      <c r="AT674" s="152" t="s">
        <v>3020</v>
      </c>
      <c r="AU674" s="153" t="s">
        <v>2678</v>
      </c>
      <c r="AV674" s="154" t="s">
        <v>1035</v>
      </c>
      <c r="AW674" s="155" t="s">
        <v>3021</v>
      </c>
      <c r="AX674" s="154" t="s">
        <v>3022</v>
      </c>
    </row>
    <row r="675" spans="46:50" hidden="1">
      <c r="AT675" s="152" t="s">
        <v>3023</v>
      </c>
      <c r="AU675" s="153" t="s">
        <v>2678</v>
      </c>
      <c r="AV675" s="154" t="s">
        <v>1035</v>
      </c>
      <c r="AW675" s="155" t="s">
        <v>3024</v>
      </c>
      <c r="AX675" s="154" t="s">
        <v>3025</v>
      </c>
    </row>
    <row r="676" spans="46:50" hidden="1">
      <c r="AT676" s="152" t="s">
        <v>3026</v>
      </c>
      <c r="AU676" s="153" t="s">
        <v>2678</v>
      </c>
      <c r="AV676" s="154" t="s">
        <v>1035</v>
      </c>
      <c r="AW676" s="155" t="s">
        <v>3027</v>
      </c>
      <c r="AX676" s="154" t="s">
        <v>3028</v>
      </c>
    </row>
    <row r="677" spans="46:50" hidden="1">
      <c r="AT677" s="152" t="s">
        <v>3029</v>
      </c>
      <c r="AU677" s="153" t="s">
        <v>2678</v>
      </c>
      <c r="AV677" s="154" t="s">
        <v>1035</v>
      </c>
      <c r="AW677" s="155" t="s">
        <v>3030</v>
      </c>
      <c r="AX677" s="154" t="s">
        <v>3031</v>
      </c>
    </row>
    <row r="678" spans="46:50" hidden="1">
      <c r="AT678" s="152" t="s">
        <v>3032</v>
      </c>
      <c r="AU678" s="153" t="s">
        <v>2678</v>
      </c>
      <c r="AV678" s="154" t="s">
        <v>1035</v>
      </c>
      <c r="AW678" s="155" t="s">
        <v>3033</v>
      </c>
      <c r="AX678" s="154" t="s">
        <v>3034</v>
      </c>
    </row>
    <row r="679" spans="46:50" hidden="1">
      <c r="AT679" s="152" t="s">
        <v>3035</v>
      </c>
      <c r="AU679" s="153" t="s">
        <v>2678</v>
      </c>
      <c r="AV679" s="154" t="s">
        <v>1035</v>
      </c>
      <c r="AW679" s="155" t="s">
        <v>3036</v>
      </c>
      <c r="AX679" s="154" t="s">
        <v>3037</v>
      </c>
    </row>
    <row r="680" spans="46:50" hidden="1">
      <c r="AT680" s="152" t="s">
        <v>3038</v>
      </c>
      <c r="AU680" s="153" t="s">
        <v>2678</v>
      </c>
      <c r="AV680" s="154" t="s">
        <v>1035</v>
      </c>
      <c r="AW680" s="155" t="s">
        <v>3039</v>
      </c>
      <c r="AX680" s="154" t="s">
        <v>3040</v>
      </c>
    </row>
    <row r="681" spans="46:50" hidden="1">
      <c r="AT681" s="152" t="s">
        <v>3041</v>
      </c>
      <c r="AU681" s="153" t="s">
        <v>2678</v>
      </c>
      <c r="AV681" s="154" t="s">
        <v>1035</v>
      </c>
      <c r="AW681" s="155" t="s">
        <v>3042</v>
      </c>
      <c r="AX681" s="154" t="s">
        <v>3043</v>
      </c>
    </row>
    <row r="682" spans="46:50" hidden="1">
      <c r="AT682" s="152" t="s">
        <v>3044</v>
      </c>
      <c r="AU682" s="153" t="s">
        <v>2678</v>
      </c>
      <c r="AV682" s="154" t="s">
        <v>1035</v>
      </c>
      <c r="AW682" s="155" t="s">
        <v>3045</v>
      </c>
      <c r="AX682" s="154" t="s">
        <v>3046</v>
      </c>
    </row>
    <row r="683" spans="46:50" hidden="1">
      <c r="AT683" s="152" t="s">
        <v>3047</v>
      </c>
      <c r="AU683" s="153" t="s">
        <v>3048</v>
      </c>
      <c r="AV683" s="154" t="s">
        <v>1037</v>
      </c>
      <c r="AW683" s="136" t="s">
        <v>3049</v>
      </c>
      <c r="AX683" s="137" t="s">
        <v>3050</v>
      </c>
    </row>
    <row r="684" spans="46:50" hidden="1">
      <c r="AT684" s="152" t="s">
        <v>3051</v>
      </c>
      <c r="AU684" s="153" t="s">
        <v>3048</v>
      </c>
      <c r="AV684" s="154" t="s">
        <v>1037</v>
      </c>
      <c r="AW684" s="136" t="s">
        <v>3052</v>
      </c>
      <c r="AX684" s="137" t="s">
        <v>3053</v>
      </c>
    </row>
    <row r="685" spans="46:50" hidden="1">
      <c r="AT685" s="152" t="s">
        <v>3054</v>
      </c>
      <c r="AU685" s="153" t="s">
        <v>3048</v>
      </c>
      <c r="AV685" s="154" t="s">
        <v>1037</v>
      </c>
      <c r="AW685" s="136" t="s">
        <v>3055</v>
      </c>
      <c r="AX685" s="137" t="s">
        <v>3056</v>
      </c>
    </row>
    <row r="686" spans="46:50" hidden="1">
      <c r="AT686" s="152" t="s">
        <v>3057</v>
      </c>
      <c r="AU686" s="153" t="s">
        <v>3048</v>
      </c>
      <c r="AV686" s="154" t="s">
        <v>1037</v>
      </c>
      <c r="AW686" s="136" t="s">
        <v>3058</v>
      </c>
      <c r="AX686" s="137" t="s">
        <v>3059</v>
      </c>
    </row>
    <row r="687" spans="46:50" ht="26.2" hidden="1">
      <c r="AT687" s="152" t="s">
        <v>3060</v>
      </c>
      <c r="AU687" s="153" t="s">
        <v>3048</v>
      </c>
      <c r="AV687" s="154" t="s">
        <v>1037</v>
      </c>
      <c r="AW687" s="136" t="s">
        <v>3061</v>
      </c>
      <c r="AX687" s="137" t="s">
        <v>3062</v>
      </c>
    </row>
    <row r="688" spans="46:50" hidden="1">
      <c r="AT688" s="152" t="s">
        <v>3063</v>
      </c>
      <c r="AU688" s="153" t="s">
        <v>3048</v>
      </c>
      <c r="AV688" s="154" t="s">
        <v>1037</v>
      </c>
      <c r="AW688" s="136" t="s">
        <v>3064</v>
      </c>
      <c r="AX688" s="137" t="s">
        <v>3065</v>
      </c>
    </row>
    <row r="689" spans="46:50" hidden="1">
      <c r="AT689" s="152" t="s">
        <v>3066</v>
      </c>
      <c r="AU689" s="153" t="s">
        <v>3048</v>
      </c>
      <c r="AV689" s="154" t="s">
        <v>1037</v>
      </c>
      <c r="AW689" s="136" t="s">
        <v>3067</v>
      </c>
      <c r="AX689" s="137" t="s">
        <v>3068</v>
      </c>
    </row>
    <row r="690" spans="46:50" hidden="1">
      <c r="AT690" s="152" t="s">
        <v>3069</v>
      </c>
      <c r="AU690" s="153" t="s">
        <v>3048</v>
      </c>
      <c r="AV690" s="154" t="s">
        <v>1037</v>
      </c>
      <c r="AW690" s="136" t="s">
        <v>3070</v>
      </c>
      <c r="AX690" s="137" t="s">
        <v>3071</v>
      </c>
    </row>
    <row r="691" spans="46:50" ht="26.2" hidden="1">
      <c r="AT691" s="152" t="s">
        <v>3072</v>
      </c>
      <c r="AU691" s="153" t="s">
        <v>3048</v>
      </c>
      <c r="AV691" s="154" t="s">
        <v>1037</v>
      </c>
      <c r="AW691" s="136" t="s">
        <v>3073</v>
      </c>
      <c r="AX691" s="137" t="s">
        <v>3074</v>
      </c>
    </row>
    <row r="692" spans="46:50" hidden="1">
      <c r="AT692" s="152" t="s">
        <v>3075</v>
      </c>
      <c r="AU692" s="153" t="s">
        <v>3048</v>
      </c>
      <c r="AV692" s="154" t="s">
        <v>1037</v>
      </c>
      <c r="AW692" s="136" t="s">
        <v>3076</v>
      </c>
      <c r="AX692" s="137" t="s">
        <v>3077</v>
      </c>
    </row>
    <row r="693" spans="46:50" hidden="1">
      <c r="AT693" s="152" t="s">
        <v>3078</v>
      </c>
      <c r="AU693" s="153" t="s">
        <v>3048</v>
      </c>
      <c r="AV693" s="154" t="s">
        <v>1037</v>
      </c>
      <c r="AW693" s="136" t="s">
        <v>3079</v>
      </c>
      <c r="AX693" s="137" t="s">
        <v>3080</v>
      </c>
    </row>
    <row r="694" spans="46:50" hidden="1">
      <c r="AT694" s="152" t="s">
        <v>3081</v>
      </c>
      <c r="AU694" s="153" t="s">
        <v>3048</v>
      </c>
      <c r="AV694" s="154" t="s">
        <v>1037</v>
      </c>
      <c r="AW694" s="136" t="s">
        <v>3082</v>
      </c>
      <c r="AX694" s="137" t="s">
        <v>3083</v>
      </c>
    </row>
    <row r="695" spans="46:50" hidden="1">
      <c r="AT695" s="152" t="s">
        <v>3084</v>
      </c>
      <c r="AU695" s="153" t="s">
        <v>3048</v>
      </c>
      <c r="AV695" s="154" t="s">
        <v>1037</v>
      </c>
      <c r="AW695" s="136" t="s">
        <v>3085</v>
      </c>
      <c r="AX695" s="137" t="s">
        <v>3086</v>
      </c>
    </row>
    <row r="696" spans="46:50" hidden="1">
      <c r="AT696" s="152" t="s">
        <v>3087</v>
      </c>
      <c r="AU696" s="153" t="s">
        <v>3048</v>
      </c>
      <c r="AV696" s="154" t="s">
        <v>1037</v>
      </c>
      <c r="AW696" s="136" t="s">
        <v>3088</v>
      </c>
      <c r="AX696" s="137" t="s">
        <v>3089</v>
      </c>
    </row>
    <row r="697" spans="46:50" hidden="1">
      <c r="AT697" s="152" t="s">
        <v>3090</v>
      </c>
      <c r="AU697" s="153" t="s">
        <v>3048</v>
      </c>
      <c r="AV697" s="154" t="s">
        <v>1037</v>
      </c>
      <c r="AW697" s="136" t="s">
        <v>3091</v>
      </c>
      <c r="AX697" s="137" t="s">
        <v>3092</v>
      </c>
    </row>
    <row r="698" spans="46:50" hidden="1">
      <c r="AT698" s="152" t="s">
        <v>3093</v>
      </c>
      <c r="AU698" s="153" t="s">
        <v>3048</v>
      </c>
      <c r="AV698" s="154" t="s">
        <v>1037</v>
      </c>
      <c r="AW698" s="136" t="s">
        <v>3094</v>
      </c>
      <c r="AX698" s="137" t="s">
        <v>3095</v>
      </c>
    </row>
    <row r="699" spans="46:50" hidden="1">
      <c r="AT699" s="152" t="s">
        <v>3096</v>
      </c>
      <c r="AU699" s="153" t="s">
        <v>3048</v>
      </c>
      <c r="AV699" s="154" t="s">
        <v>1037</v>
      </c>
      <c r="AW699" s="136" t="s">
        <v>3097</v>
      </c>
      <c r="AX699" s="137" t="s">
        <v>3098</v>
      </c>
    </row>
    <row r="700" spans="46:50" ht="26.2" hidden="1">
      <c r="AT700" s="152" t="s">
        <v>3099</v>
      </c>
      <c r="AU700" s="153" t="s">
        <v>3048</v>
      </c>
      <c r="AV700" s="154" t="s">
        <v>1037</v>
      </c>
      <c r="AW700" s="136" t="s">
        <v>3100</v>
      </c>
      <c r="AX700" s="137" t="s">
        <v>3101</v>
      </c>
    </row>
    <row r="701" spans="46:50" hidden="1">
      <c r="AT701" s="152" t="s">
        <v>3102</v>
      </c>
      <c r="AU701" s="153" t="s">
        <v>3048</v>
      </c>
      <c r="AV701" s="154" t="s">
        <v>1037</v>
      </c>
      <c r="AW701" s="136" t="s">
        <v>3103</v>
      </c>
      <c r="AX701" s="137" t="s">
        <v>3104</v>
      </c>
    </row>
    <row r="702" spans="46:50" hidden="1">
      <c r="AT702" s="152" t="s">
        <v>3105</v>
      </c>
      <c r="AU702" s="153" t="s">
        <v>3048</v>
      </c>
      <c r="AV702" s="154" t="s">
        <v>1037</v>
      </c>
      <c r="AW702" s="136" t="s">
        <v>3106</v>
      </c>
      <c r="AX702" s="137" t="s">
        <v>3107</v>
      </c>
    </row>
    <row r="703" spans="46:50" hidden="1">
      <c r="AT703" s="152" t="s">
        <v>3108</v>
      </c>
      <c r="AU703" s="153" t="s">
        <v>3048</v>
      </c>
      <c r="AV703" s="154" t="s">
        <v>1037</v>
      </c>
      <c r="AW703" s="136" t="s">
        <v>3109</v>
      </c>
      <c r="AX703" s="137" t="s">
        <v>3110</v>
      </c>
    </row>
    <row r="704" spans="46:50" hidden="1">
      <c r="AT704" s="152" t="s">
        <v>3111</v>
      </c>
      <c r="AU704" s="153" t="s">
        <v>3048</v>
      </c>
      <c r="AV704" s="154" t="s">
        <v>1037</v>
      </c>
      <c r="AW704" s="136" t="s">
        <v>3112</v>
      </c>
      <c r="AX704" s="137" t="s">
        <v>3113</v>
      </c>
    </row>
    <row r="705" spans="46:50" hidden="1">
      <c r="AT705" s="152" t="s">
        <v>3114</v>
      </c>
      <c r="AU705" s="153" t="s">
        <v>3048</v>
      </c>
      <c r="AV705" s="154" t="s">
        <v>1037</v>
      </c>
      <c r="AW705" s="136" t="s">
        <v>3115</v>
      </c>
      <c r="AX705" s="137" t="s">
        <v>3116</v>
      </c>
    </row>
    <row r="706" spans="46:50" hidden="1">
      <c r="AT706" s="152" t="s">
        <v>3117</v>
      </c>
      <c r="AU706" s="153" t="s">
        <v>3048</v>
      </c>
      <c r="AV706" s="154" t="s">
        <v>1037</v>
      </c>
      <c r="AW706" s="136" t="s">
        <v>3118</v>
      </c>
      <c r="AX706" s="137" t="s">
        <v>3119</v>
      </c>
    </row>
    <row r="707" spans="46:50" hidden="1">
      <c r="AT707" s="152" t="s">
        <v>3120</v>
      </c>
      <c r="AU707" s="153" t="s">
        <v>3048</v>
      </c>
      <c r="AV707" s="154" t="s">
        <v>1037</v>
      </c>
      <c r="AW707" s="136" t="s">
        <v>3121</v>
      </c>
      <c r="AX707" s="137" t="s">
        <v>3122</v>
      </c>
    </row>
    <row r="708" spans="46:50" ht="26.2" hidden="1">
      <c r="AT708" s="152" t="s">
        <v>3123</v>
      </c>
      <c r="AU708" s="153" t="s">
        <v>3048</v>
      </c>
      <c r="AV708" s="154" t="s">
        <v>1037</v>
      </c>
      <c r="AW708" s="136" t="s">
        <v>3124</v>
      </c>
      <c r="AX708" s="137" t="s">
        <v>3125</v>
      </c>
    </row>
    <row r="709" spans="46:50" ht="26.2" hidden="1">
      <c r="AT709" s="152" t="s">
        <v>3126</v>
      </c>
      <c r="AU709" s="153" t="s">
        <v>3048</v>
      </c>
      <c r="AV709" s="154" t="s">
        <v>1037</v>
      </c>
      <c r="AW709" s="136" t="s">
        <v>3127</v>
      </c>
      <c r="AX709" s="137" t="s">
        <v>3128</v>
      </c>
    </row>
    <row r="710" spans="46:50" hidden="1">
      <c r="AT710" s="152" t="s">
        <v>3129</v>
      </c>
      <c r="AU710" s="153" t="s">
        <v>3048</v>
      </c>
      <c r="AV710" s="154" t="s">
        <v>1037</v>
      </c>
      <c r="AW710" s="136" t="s">
        <v>3130</v>
      </c>
      <c r="AX710" s="137" t="s">
        <v>3131</v>
      </c>
    </row>
    <row r="711" spans="46:50" hidden="1">
      <c r="AT711" s="152" t="s">
        <v>3132</v>
      </c>
      <c r="AU711" s="153" t="s">
        <v>3048</v>
      </c>
      <c r="AV711" s="154" t="s">
        <v>1037</v>
      </c>
      <c r="AW711" s="136" t="s">
        <v>3133</v>
      </c>
      <c r="AX711" s="137" t="s">
        <v>3134</v>
      </c>
    </row>
    <row r="712" spans="46:50" hidden="1">
      <c r="AT712" s="152" t="s">
        <v>3135</v>
      </c>
      <c r="AU712" s="153" t="s">
        <v>3048</v>
      </c>
      <c r="AV712" s="154" t="s">
        <v>1037</v>
      </c>
      <c r="AW712" s="136" t="s">
        <v>3136</v>
      </c>
      <c r="AX712" s="137" t="s">
        <v>3137</v>
      </c>
    </row>
    <row r="713" spans="46:50" hidden="1">
      <c r="AT713" s="152" t="s">
        <v>3138</v>
      </c>
      <c r="AU713" s="153" t="s">
        <v>3048</v>
      </c>
      <c r="AV713" s="154" t="s">
        <v>1037</v>
      </c>
      <c r="AW713" s="136" t="s">
        <v>3139</v>
      </c>
      <c r="AX713" s="137" t="s">
        <v>3140</v>
      </c>
    </row>
    <row r="714" spans="46:50" hidden="1">
      <c r="AT714" s="152" t="s">
        <v>3141</v>
      </c>
      <c r="AU714" s="153" t="s">
        <v>3048</v>
      </c>
      <c r="AV714" s="154" t="s">
        <v>1037</v>
      </c>
      <c r="AW714" s="136" t="s">
        <v>3142</v>
      </c>
      <c r="AX714" s="137" t="s">
        <v>3143</v>
      </c>
    </row>
    <row r="715" spans="46:50" hidden="1">
      <c r="AT715" s="152" t="s">
        <v>3144</v>
      </c>
      <c r="AU715" s="153" t="s">
        <v>3048</v>
      </c>
      <c r="AV715" s="154" t="s">
        <v>1037</v>
      </c>
      <c r="AW715" s="136" t="s">
        <v>3145</v>
      </c>
      <c r="AX715" s="137" t="s">
        <v>3146</v>
      </c>
    </row>
    <row r="716" spans="46:50" hidden="1">
      <c r="AT716" s="152" t="s">
        <v>3147</v>
      </c>
      <c r="AU716" s="153" t="s">
        <v>3048</v>
      </c>
      <c r="AV716" s="154" t="s">
        <v>1037</v>
      </c>
      <c r="AW716" s="136" t="s">
        <v>3148</v>
      </c>
      <c r="AX716" s="137" t="s">
        <v>1140</v>
      </c>
    </row>
    <row r="717" spans="46:50" ht="26.2" hidden="1">
      <c r="AT717" s="152" t="s">
        <v>3149</v>
      </c>
      <c r="AU717" s="153" t="s">
        <v>3048</v>
      </c>
      <c r="AV717" s="154" t="s">
        <v>1037</v>
      </c>
      <c r="AW717" s="136" t="s">
        <v>3150</v>
      </c>
      <c r="AX717" s="137" t="s">
        <v>3151</v>
      </c>
    </row>
    <row r="718" spans="46:50" hidden="1">
      <c r="AT718" s="152" t="s">
        <v>3152</v>
      </c>
      <c r="AU718" s="153" t="s">
        <v>3048</v>
      </c>
      <c r="AV718" s="154" t="s">
        <v>1037</v>
      </c>
      <c r="AW718" s="136" t="s">
        <v>3153</v>
      </c>
      <c r="AX718" s="137" t="s">
        <v>3154</v>
      </c>
    </row>
    <row r="719" spans="46:50" hidden="1">
      <c r="AT719" s="152" t="s">
        <v>3155</v>
      </c>
      <c r="AU719" s="153" t="s">
        <v>3048</v>
      </c>
      <c r="AV719" s="154" t="s">
        <v>1037</v>
      </c>
      <c r="AW719" s="136" t="s">
        <v>3156</v>
      </c>
      <c r="AX719" s="137" t="s">
        <v>3157</v>
      </c>
    </row>
    <row r="720" spans="46:50" hidden="1">
      <c r="AT720" s="152" t="s">
        <v>3158</v>
      </c>
      <c r="AU720" s="153" t="s">
        <v>3048</v>
      </c>
      <c r="AV720" s="154" t="s">
        <v>1037</v>
      </c>
      <c r="AW720" s="136" t="s">
        <v>3159</v>
      </c>
      <c r="AX720" s="137" t="s">
        <v>3160</v>
      </c>
    </row>
    <row r="721" spans="46:50" ht="26.2" hidden="1">
      <c r="AT721" s="152" t="s">
        <v>3161</v>
      </c>
      <c r="AU721" s="153" t="s">
        <v>3048</v>
      </c>
      <c r="AV721" s="154" t="s">
        <v>1037</v>
      </c>
      <c r="AW721" s="136" t="s">
        <v>3162</v>
      </c>
      <c r="AX721" s="137" t="s">
        <v>3163</v>
      </c>
    </row>
    <row r="722" spans="46:50" hidden="1">
      <c r="AT722" s="152" t="s">
        <v>3164</v>
      </c>
      <c r="AU722" s="153" t="s">
        <v>3048</v>
      </c>
      <c r="AV722" s="154" t="s">
        <v>1037</v>
      </c>
      <c r="AW722" s="136" t="s">
        <v>3165</v>
      </c>
      <c r="AX722" s="137" t="s">
        <v>3166</v>
      </c>
    </row>
    <row r="723" spans="46:50" hidden="1">
      <c r="AT723" s="152" t="s">
        <v>3167</v>
      </c>
      <c r="AU723" s="153" t="s">
        <v>3048</v>
      </c>
      <c r="AV723" s="154" t="s">
        <v>1037</v>
      </c>
      <c r="AW723" s="136" t="s">
        <v>3168</v>
      </c>
      <c r="AX723" s="137" t="s">
        <v>3169</v>
      </c>
    </row>
    <row r="724" spans="46:50" hidden="1">
      <c r="AT724" s="152" t="s">
        <v>3170</v>
      </c>
      <c r="AU724" s="153" t="s">
        <v>3048</v>
      </c>
      <c r="AV724" s="154" t="s">
        <v>1037</v>
      </c>
      <c r="AW724" s="136" t="s">
        <v>3171</v>
      </c>
      <c r="AX724" s="137" t="s">
        <v>3172</v>
      </c>
    </row>
    <row r="725" spans="46:50" hidden="1">
      <c r="AT725" s="152" t="s">
        <v>3173</v>
      </c>
      <c r="AU725" s="153" t="s">
        <v>3048</v>
      </c>
      <c r="AV725" s="154" t="s">
        <v>1037</v>
      </c>
      <c r="AW725" s="136" t="s">
        <v>3174</v>
      </c>
      <c r="AX725" s="137" t="s">
        <v>3175</v>
      </c>
    </row>
    <row r="726" spans="46:50" hidden="1">
      <c r="AT726" s="152" t="s">
        <v>3176</v>
      </c>
      <c r="AU726" s="153" t="s">
        <v>3048</v>
      </c>
      <c r="AV726" s="154" t="s">
        <v>1037</v>
      </c>
      <c r="AW726" s="136" t="s">
        <v>3177</v>
      </c>
      <c r="AX726" s="137" t="s">
        <v>3178</v>
      </c>
    </row>
    <row r="727" spans="46:50" hidden="1">
      <c r="AT727" s="152" t="s">
        <v>3179</v>
      </c>
      <c r="AU727" s="153" t="s">
        <v>3048</v>
      </c>
      <c r="AV727" s="154" t="s">
        <v>1037</v>
      </c>
      <c r="AW727" s="136" t="s">
        <v>3180</v>
      </c>
      <c r="AX727" s="137" t="s">
        <v>3181</v>
      </c>
    </row>
    <row r="728" spans="46:50" hidden="1">
      <c r="AT728" s="152" t="s">
        <v>3182</v>
      </c>
      <c r="AU728" s="153" t="s">
        <v>3048</v>
      </c>
      <c r="AV728" s="154" t="s">
        <v>1037</v>
      </c>
      <c r="AW728" s="136" t="s">
        <v>3183</v>
      </c>
      <c r="AX728" s="137" t="s">
        <v>3184</v>
      </c>
    </row>
    <row r="729" spans="46:50" hidden="1">
      <c r="AT729" s="152" t="s">
        <v>3185</v>
      </c>
      <c r="AU729" s="153" t="s">
        <v>3048</v>
      </c>
      <c r="AV729" s="154" t="s">
        <v>1037</v>
      </c>
      <c r="AW729" s="136" t="s">
        <v>3186</v>
      </c>
      <c r="AX729" s="137" t="s">
        <v>3187</v>
      </c>
    </row>
    <row r="730" spans="46:50" ht="26.2" hidden="1">
      <c r="AT730" s="152" t="s">
        <v>3188</v>
      </c>
      <c r="AU730" s="153" t="s">
        <v>3048</v>
      </c>
      <c r="AV730" s="154" t="s">
        <v>1037</v>
      </c>
      <c r="AW730" s="136" t="s">
        <v>3189</v>
      </c>
      <c r="AX730" s="137" t="s">
        <v>3190</v>
      </c>
    </row>
    <row r="731" spans="46:50" hidden="1">
      <c r="AT731" s="152" t="s">
        <v>3191</v>
      </c>
      <c r="AU731" s="153" t="s">
        <v>3048</v>
      </c>
      <c r="AV731" s="154" t="s">
        <v>1037</v>
      </c>
      <c r="AW731" s="136" t="s">
        <v>3192</v>
      </c>
      <c r="AX731" s="137" t="s">
        <v>3193</v>
      </c>
    </row>
    <row r="732" spans="46:50" hidden="1">
      <c r="AT732" s="152" t="s">
        <v>3194</v>
      </c>
      <c r="AU732" s="153" t="s">
        <v>3048</v>
      </c>
      <c r="AV732" s="154" t="s">
        <v>1037</v>
      </c>
      <c r="AW732" s="136" t="s">
        <v>3195</v>
      </c>
      <c r="AX732" s="137" t="s">
        <v>3196</v>
      </c>
    </row>
    <row r="733" spans="46:50" hidden="1">
      <c r="AT733" s="152" t="s">
        <v>3197</v>
      </c>
      <c r="AU733" s="153" t="s">
        <v>3048</v>
      </c>
      <c r="AV733" s="154" t="s">
        <v>1037</v>
      </c>
      <c r="AW733" s="136" t="s">
        <v>3198</v>
      </c>
      <c r="AX733" s="137" t="s">
        <v>3199</v>
      </c>
    </row>
    <row r="734" spans="46:50" hidden="1">
      <c r="AT734" s="152" t="s">
        <v>3200</v>
      </c>
      <c r="AU734" s="153" t="s">
        <v>3048</v>
      </c>
      <c r="AV734" s="154" t="s">
        <v>1037</v>
      </c>
      <c r="AW734" s="136" t="s">
        <v>3201</v>
      </c>
      <c r="AX734" s="137" t="s">
        <v>3202</v>
      </c>
    </row>
    <row r="735" spans="46:50" ht="26.2" hidden="1">
      <c r="AT735" s="152" t="s">
        <v>3203</v>
      </c>
      <c r="AU735" s="153" t="s">
        <v>3048</v>
      </c>
      <c r="AV735" s="154" t="s">
        <v>1037</v>
      </c>
      <c r="AW735" s="136" t="s">
        <v>3204</v>
      </c>
      <c r="AX735" s="137" t="s">
        <v>3205</v>
      </c>
    </row>
    <row r="736" spans="46:50" hidden="1">
      <c r="AT736" s="152" t="s">
        <v>3206</v>
      </c>
      <c r="AU736" s="153" t="s">
        <v>3048</v>
      </c>
      <c r="AV736" s="154" t="s">
        <v>1037</v>
      </c>
      <c r="AW736" s="136" t="s">
        <v>3207</v>
      </c>
      <c r="AX736" s="137" t="s">
        <v>3208</v>
      </c>
    </row>
    <row r="737" spans="46:50" hidden="1">
      <c r="AT737" s="152" t="s">
        <v>3209</v>
      </c>
      <c r="AU737" s="153" t="s">
        <v>3048</v>
      </c>
      <c r="AV737" s="154" t="s">
        <v>1037</v>
      </c>
      <c r="AW737" s="136" t="s">
        <v>3210</v>
      </c>
      <c r="AX737" s="137" t="s">
        <v>3211</v>
      </c>
    </row>
    <row r="738" spans="46:50" hidden="1">
      <c r="AT738" s="152" t="s">
        <v>3212</v>
      </c>
      <c r="AU738" s="153" t="s">
        <v>3048</v>
      </c>
      <c r="AV738" s="154" t="s">
        <v>1037</v>
      </c>
      <c r="AW738" s="136" t="s">
        <v>3213</v>
      </c>
      <c r="AX738" s="137" t="s">
        <v>3214</v>
      </c>
    </row>
    <row r="739" spans="46:50" ht="26.2" hidden="1">
      <c r="AT739" s="152" t="s">
        <v>3215</v>
      </c>
      <c r="AU739" s="153" t="s">
        <v>3048</v>
      </c>
      <c r="AV739" s="154" t="s">
        <v>1037</v>
      </c>
      <c r="AW739" s="136" t="s">
        <v>3216</v>
      </c>
      <c r="AX739" s="137" t="s">
        <v>3217</v>
      </c>
    </row>
    <row r="740" spans="46:50" ht="26.2" hidden="1">
      <c r="AT740" s="152" t="s">
        <v>3218</v>
      </c>
      <c r="AU740" s="153" t="s">
        <v>3048</v>
      </c>
      <c r="AV740" s="154" t="s">
        <v>1037</v>
      </c>
      <c r="AW740" s="136" t="s">
        <v>3219</v>
      </c>
      <c r="AX740" s="137" t="s">
        <v>3220</v>
      </c>
    </row>
    <row r="741" spans="46:50" hidden="1">
      <c r="AT741" s="152" t="s">
        <v>3221</v>
      </c>
      <c r="AU741" s="153" t="s">
        <v>3048</v>
      </c>
      <c r="AV741" s="154" t="s">
        <v>1037</v>
      </c>
      <c r="AW741" s="136" t="s">
        <v>3222</v>
      </c>
      <c r="AX741" s="137" t="s">
        <v>3223</v>
      </c>
    </row>
    <row r="742" spans="46:50" hidden="1">
      <c r="AT742" s="152" t="s">
        <v>3224</v>
      </c>
      <c r="AU742" s="153" t="s">
        <v>3048</v>
      </c>
      <c r="AV742" s="154" t="s">
        <v>1037</v>
      </c>
      <c r="AW742" s="136" t="s">
        <v>3225</v>
      </c>
      <c r="AX742" s="137" t="s">
        <v>3226</v>
      </c>
    </row>
    <row r="743" spans="46:50" hidden="1">
      <c r="AT743" s="152" t="s">
        <v>3227</v>
      </c>
      <c r="AU743" s="153" t="s">
        <v>3048</v>
      </c>
      <c r="AV743" s="154" t="s">
        <v>1037</v>
      </c>
      <c r="AW743" s="136" t="s">
        <v>3228</v>
      </c>
      <c r="AX743" s="137" t="s">
        <v>3229</v>
      </c>
    </row>
    <row r="744" spans="46:50" hidden="1">
      <c r="AT744" s="152" t="s">
        <v>3230</v>
      </c>
      <c r="AU744" s="153" t="s">
        <v>3048</v>
      </c>
      <c r="AV744" s="154" t="s">
        <v>1037</v>
      </c>
      <c r="AW744" s="136" t="s">
        <v>3231</v>
      </c>
      <c r="AX744" s="137" t="s">
        <v>3232</v>
      </c>
    </row>
    <row r="745" spans="46:50" hidden="1">
      <c r="AT745" s="152" t="s">
        <v>3233</v>
      </c>
      <c r="AU745" s="153" t="s">
        <v>3048</v>
      </c>
      <c r="AV745" s="154" t="s">
        <v>1037</v>
      </c>
      <c r="AW745" s="136" t="s">
        <v>3234</v>
      </c>
      <c r="AX745" s="137" t="s">
        <v>3235</v>
      </c>
    </row>
    <row r="746" spans="46:50" hidden="1">
      <c r="AT746" s="152" t="s">
        <v>3236</v>
      </c>
      <c r="AU746" s="153" t="s">
        <v>3048</v>
      </c>
      <c r="AV746" s="154" t="s">
        <v>1037</v>
      </c>
      <c r="AW746" s="136" t="s">
        <v>3237</v>
      </c>
      <c r="AX746" s="137" t="s">
        <v>3238</v>
      </c>
    </row>
    <row r="747" spans="46:50" hidden="1">
      <c r="AT747" s="152" t="s">
        <v>3239</v>
      </c>
      <c r="AU747" s="153" t="s">
        <v>3048</v>
      </c>
      <c r="AV747" s="154" t="s">
        <v>1037</v>
      </c>
      <c r="AW747" s="136" t="s">
        <v>3240</v>
      </c>
      <c r="AX747" s="137" t="s">
        <v>3241</v>
      </c>
    </row>
    <row r="748" spans="46:50" ht="26.2" hidden="1">
      <c r="AT748" s="152" t="s">
        <v>3242</v>
      </c>
      <c r="AU748" s="153" t="s">
        <v>3048</v>
      </c>
      <c r="AV748" s="154" t="s">
        <v>1037</v>
      </c>
      <c r="AW748" s="136" t="s">
        <v>3243</v>
      </c>
      <c r="AX748" s="137" t="s">
        <v>3244</v>
      </c>
    </row>
    <row r="749" spans="46:50" hidden="1">
      <c r="AT749" s="152" t="s">
        <v>3245</v>
      </c>
      <c r="AU749" s="153" t="s">
        <v>3048</v>
      </c>
      <c r="AV749" s="154" t="s">
        <v>1037</v>
      </c>
      <c r="AW749" s="136" t="s">
        <v>3246</v>
      </c>
      <c r="AX749" s="137" t="s">
        <v>3247</v>
      </c>
    </row>
    <row r="750" spans="46:50" hidden="1">
      <c r="AT750" s="152" t="s">
        <v>3248</v>
      </c>
      <c r="AU750" s="153" t="s">
        <v>3048</v>
      </c>
      <c r="AV750" s="154" t="s">
        <v>1037</v>
      </c>
      <c r="AW750" s="136" t="s">
        <v>3249</v>
      </c>
      <c r="AX750" s="137" t="s">
        <v>3250</v>
      </c>
    </row>
    <row r="751" spans="46:50" hidden="1">
      <c r="AT751" s="152" t="s">
        <v>3251</v>
      </c>
      <c r="AU751" s="153" t="s">
        <v>3048</v>
      </c>
      <c r="AV751" s="154" t="s">
        <v>1037</v>
      </c>
      <c r="AW751" s="136" t="s">
        <v>3252</v>
      </c>
      <c r="AX751" s="137" t="s">
        <v>3253</v>
      </c>
    </row>
    <row r="752" spans="46:50" hidden="1">
      <c r="AT752" s="152" t="s">
        <v>3254</v>
      </c>
      <c r="AU752" s="153" t="s">
        <v>3048</v>
      </c>
      <c r="AV752" s="154" t="s">
        <v>1037</v>
      </c>
      <c r="AW752" s="136" t="s">
        <v>3255</v>
      </c>
      <c r="AX752" s="137" t="s">
        <v>3256</v>
      </c>
    </row>
    <row r="753" spans="46:50" hidden="1">
      <c r="AT753" s="152" t="s">
        <v>3257</v>
      </c>
      <c r="AU753" s="153" t="s">
        <v>3048</v>
      </c>
      <c r="AV753" s="154" t="s">
        <v>1037</v>
      </c>
      <c r="AW753" s="136" t="s">
        <v>3258</v>
      </c>
      <c r="AX753" s="137" t="s">
        <v>3259</v>
      </c>
    </row>
    <row r="754" spans="46:50" hidden="1">
      <c r="AT754" s="152" t="s">
        <v>3260</v>
      </c>
      <c r="AU754" s="153" t="s">
        <v>3048</v>
      </c>
      <c r="AV754" s="154" t="s">
        <v>1037</v>
      </c>
      <c r="AW754" s="136" t="s">
        <v>3261</v>
      </c>
      <c r="AX754" s="137" t="s">
        <v>3262</v>
      </c>
    </row>
    <row r="755" spans="46:50" hidden="1">
      <c r="AT755" s="152" t="s">
        <v>3263</v>
      </c>
      <c r="AU755" s="153" t="s">
        <v>3048</v>
      </c>
      <c r="AV755" s="154" t="s">
        <v>1037</v>
      </c>
      <c r="AW755" s="136" t="s">
        <v>3264</v>
      </c>
      <c r="AX755" s="137" t="s">
        <v>3265</v>
      </c>
    </row>
    <row r="756" spans="46:50" hidden="1">
      <c r="AT756" s="152" t="s">
        <v>3266</v>
      </c>
      <c r="AU756" s="153" t="s">
        <v>3048</v>
      </c>
      <c r="AV756" s="154" t="s">
        <v>1037</v>
      </c>
      <c r="AW756" s="136" t="s">
        <v>3267</v>
      </c>
      <c r="AX756" s="137" t="s">
        <v>3268</v>
      </c>
    </row>
    <row r="757" spans="46:50" hidden="1">
      <c r="AT757" s="152" t="s">
        <v>3269</v>
      </c>
      <c r="AU757" s="153" t="s">
        <v>3048</v>
      </c>
      <c r="AV757" s="154" t="s">
        <v>1037</v>
      </c>
      <c r="AW757" s="136" t="s">
        <v>3270</v>
      </c>
      <c r="AX757" s="137" t="s">
        <v>3271</v>
      </c>
    </row>
    <row r="758" spans="46:50" hidden="1">
      <c r="AT758" s="152" t="s">
        <v>3272</v>
      </c>
      <c r="AU758" s="153" t="s">
        <v>3048</v>
      </c>
      <c r="AV758" s="154" t="s">
        <v>1037</v>
      </c>
      <c r="AW758" s="136" t="s">
        <v>3273</v>
      </c>
      <c r="AX758" s="137" t="s">
        <v>3274</v>
      </c>
    </row>
    <row r="759" spans="46:50" hidden="1">
      <c r="AT759" s="152" t="s">
        <v>3275</v>
      </c>
      <c r="AU759" s="153" t="s">
        <v>3048</v>
      </c>
      <c r="AV759" s="154" t="s">
        <v>1037</v>
      </c>
      <c r="AW759" s="136" t="s">
        <v>3276</v>
      </c>
      <c r="AX759" s="137" t="s">
        <v>3277</v>
      </c>
    </row>
    <row r="760" spans="46:50" hidden="1">
      <c r="AT760" s="152" t="s">
        <v>3278</v>
      </c>
      <c r="AU760" s="153" t="s">
        <v>3048</v>
      </c>
      <c r="AV760" s="154" t="s">
        <v>1037</v>
      </c>
      <c r="AW760" s="136" t="s">
        <v>3279</v>
      </c>
      <c r="AX760" s="137" t="s">
        <v>3280</v>
      </c>
    </row>
    <row r="761" spans="46:50" hidden="1">
      <c r="AT761" s="152" t="s">
        <v>3281</v>
      </c>
      <c r="AU761" s="153" t="s">
        <v>3048</v>
      </c>
      <c r="AV761" s="154" t="s">
        <v>1037</v>
      </c>
      <c r="AW761" s="136" t="s">
        <v>3282</v>
      </c>
      <c r="AX761" s="137" t="s">
        <v>3283</v>
      </c>
    </row>
    <row r="762" spans="46:50" hidden="1">
      <c r="AT762" s="152" t="s">
        <v>3284</v>
      </c>
      <c r="AU762" s="153" t="s">
        <v>3048</v>
      </c>
      <c r="AV762" s="154" t="s">
        <v>1037</v>
      </c>
      <c r="AW762" s="136" t="s">
        <v>3285</v>
      </c>
      <c r="AX762" s="137" t="s">
        <v>3286</v>
      </c>
    </row>
    <row r="763" spans="46:50" hidden="1">
      <c r="AT763" s="152" t="s">
        <v>3287</v>
      </c>
      <c r="AU763" s="153" t="s">
        <v>3048</v>
      </c>
      <c r="AV763" s="154" t="s">
        <v>1037</v>
      </c>
      <c r="AW763" s="136" t="s">
        <v>3288</v>
      </c>
      <c r="AX763" s="137" t="s">
        <v>3289</v>
      </c>
    </row>
    <row r="764" spans="46:50" hidden="1">
      <c r="AT764" s="152" t="s">
        <v>3290</v>
      </c>
      <c r="AU764" s="153" t="s">
        <v>3048</v>
      </c>
      <c r="AV764" s="154" t="s">
        <v>1037</v>
      </c>
      <c r="AW764" s="136" t="s">
        <v>3291</v>
      </c>
      <c r="AX764" s="137" t="s">
        <v>2529</v>
      </c>
    </row>
    <row r="765" spans="46:50" hidden="1">
      <c r="AT765" s="152" t="s">
        <v>3292</v>
      </c>
      <c r="AU765" s="153" t="s">
        <v>3048</v>
      </c>
      <c r="AV765" s="154" t="s">
        <v>1037</v>
      </c>
      <c r="AW765" s="136" t="s">
        <v>3293</v>
      </c>
      <c r="AX765" s="137" t="s">
        <v>3294</v>
      </c>
    </row>
    <row r="766" spans="46:50" hidden="1">
      <c r="AT766" s="152" t="s">
        <v>3295</v>
      </c>
      <c r="AU766" s="153" t="s">
        <v>3048</v>
      </c>
      <c r="AV766" s="154" t="s">
        <v>1037</v>
      </c>
      <c r="AW766" s="136" t="s">
        <v>3296</v>
      </c>
      <c r="AX766" s="137" t="s">
        <v>1041</v>
      </c>
    </row>
    <row r="767" spans="46:50" hidden="1">
      <c r="AT767" s="152" t="s">
        <v>3297</v>
      </c>
      <c r="AU767" s="153" t="s">
        <v>3048</v>
      </c>
      <c r="AV767" s="154" t="s">
        <v>1037</v>
      </c>
      <c r="AW767" s="136" t="s">
        <v>3298</v>
      </c>
      <c r="AX767" s="137" t="s">
        <v>3299</v>
      </c>
    </row>
    <row r="768" spans="46:50" hidden="1">
      <c r="AT768" s="152" t="s">
        <v>3300</v>
      </c>
      <c r="AU768" s="153" t="s">
        <v>3048</v>
      </c>
      <c r="AV768" s="154" t="s">
        <v>1037</v>
      </c>
      <c r="AW768" s="136" t="s">
        <v>3301</v>
      </c>
      <c r="AX768" s="137" t="s">
        <v>3302</v>
      </c>
    </row>
    <row r="769" spans="46:50" hidden="1">
      <c r="AT769" s="152" t="s">
        <v>3303</v>
      </c>
      <c r="AU769" s="153" t="s">
        <v>3048</v>
      </c>
      <c r="AV769" s="154" t="s">
        <v>1037</v>
      </c>
      <c r="AW769" s="136" t="s">
        <v>3304</v>
      </c>
      <c r="AX769" s="137" t="s">
        <v>3305</v>
      </c>
    </row>
    <row r="770" spans="46:50" hidden="1">
      <c r="AT770" s="152" t="s">
        <v>3306</v>
      </c>
      <c r="AU770" s="153" t="s">
        <v>3048</v>
      </c>
      <c r="AV770" s="154" t="s">
        <v>1037</v>
      </c>
      <c r="AW770" s="136" t="s">
        <v>3307</v>
      </c>
      <c r="AX770" s="137" t="s">
        <v>1984</v>
      </c>
    </row>
    <row r="771" spans="46:50" hidden="1">
      <c r="AT771" s="152" t="s">
        <v>3308</v>
      </c>
      <c r="AU771" s="153" t="s">
        <v>3048</v>
      </c>
      <c r="AV771" s="154" t="s">
        <v>1037</v>
      </c>
      <c r="AW771" s="136" t="s">
        <v>3309</v>
      </c>
      <c r="AX771" s="137" t="s">
        <v>3310</v>
      </c>
    </row>
    <row r="772" spans="46:50" hidden="1">
      <c r="AT772" s="152" t="s">
        <v>3311</v>
      </c>
      <c r="AU772" s="153" t="s">
        <v>3048</v>
      </c>
      <c r="AV772" s="154" t="s">
        <v>1037</v>
      </c>
      <c r="AW772" s="136" t="s">
        <v>3312</v>
      </c>
      <c r="AX772" s="137" t="s">
        <v>3313</v>
      </c>
    </row>
    <row r="773" spans="46:50" hidden="1">
      <c r="AT773" s="152" t="s">
        <v>3314</v>
      </c>
      <c r="AU773" s="153" t="s">
        <v>3048</v>
      </c>
      <c r="AV773" s="154" t="s">
        <v>1037</v>
      </c>
      <c r="AW773" s="136" t="s">
        <v>3315</v>
      </c>
      <c r="AX773" s="137" t="s">
        <v>3316</v>
      </c>
    </row>
    <row r="774" spans="46:50" hidden="1">
      <c r="AT774" s="152" t="s">
        <v>3317</v>
      </c>
      <c r="AU774" s="153" t="s">
        <v>3048</v>
      </c>
      <c r="AV774" s="154" t="s">
        <v>1037</v>
      </c>
      <c r="AW774" s="136" t="s">
        <v>3318</v>
      </c>
      <c r="AX774" s="137" t="s">
        <v>1540</v>
      </c>
    </row>
    <row r="775" spans="46:50" ht="26.2" hidden="1">
      <c r="AT775" s="152" t="s">
        <v>3319</v>
      </c>
      <c r="AU775" s="153" t="s">
        <v>3048</v>
      </c>
      <c r="AV775" s="154" t="s">
        <v>1037</v>
      </c>
      <c r="AW775" s="136" t="s">
        <v>3320</v>
      </c>
      <c r="AX775" s="137" t="s">
        <v>3321</v>
      </c>
    </row>
    <row r="776" spans="46:50" ht="26.2" hidden="1">
      <c r="AT776" s="152" t="s">
        <v>3322</v>
      </c>
      <c r="AU776" s="153" t="s">
        <v>3048</v>
      </c>
      <c r="AV776" s="154" t="s">
        <v>1037</v>
      </c>
      <c r="AW776" s="136" t="s">
        <v>3323</v>
      </c>
      <c r="AX776" s="137" t="s">
        <v>3324</v>
      </c>
    </row>
    <row r="777" spans="46:50" ht="26.2" hidden="1">
      <c r="AT777" s="152" t="s">
        <v>3325</v>
      </c>
      <c r="AU777" s="153" t="s">
        <v>3048</v>
      </c>
      <c r="AV777" s="154" t="s">
        <v>1037</v>
      </c>
      <c r="AW777" s="136" t="s">
        <v>3326</v>
      </c>
      <c r="AX777" s="137" t="s">
        <v>3327</v>
      </c>
    </row>
    <row r="778" spans="46:50" ht="26.2" hidden="1">
      <c r="AT778" s="152" t="s">
        <v>3328</v>
      </c>
      <c r="AU778" s="153" t="s">
        <v>3048</v>
      </c>
      <c r="AV778" s="154" t="s">
        <v>1037</v>
      </c>
      <c r="AW778" s="136" t="s">
        <v>3329</v>
      </c>
      <c r="AX778" s="137" t="s">
        <v>3330</v>
      </c>
    </row>
    <row r="779" spans="46:50" hidden="1">
      <c r="AT779" s="152" t="s">
        <v>3331</v>
      </c>
      <c r="AU779" s="153" t="s">
        <v>3048</v>
      </c>
      <c r="AV779" s="154" t="s">
        <v>1037</v>
      </c>
      <c r="AW779" s="136" t="s">
        <v>3332</v>
      </c>
      <c r="AX779" s="137" t="s">
        <v>3333</v>
      </c>
    </row>
    <row r="780" spans="46:50" ht="26.2" hidden="1">
      <c r="AT780" s="152" t="s">
        <v>3334</v>
      </c>
      <c r="AU780" s="153" t="s">
        <v>3048</v>
      </c>
      <c r="AV780" s="154" t="s">
        <v>1037</v>
      </c>
      <c r="AW780" s="136" t="s">
        <v>3335</v>
      </c>
      <c r="AX780" s="137" t="s">
        <v>3336</v>
      </c>
    </row>
    <row r="781" spans="46:50" hidden="1">
      <c r="AT781" s="152" t="s">
        <v>3337</v>
      </c>
      <c r="AU781" s="153" t="s">
        <v>3048</v>
      </c>
      <c r="AV781" s="154" t="s">
        <v>1037</v>
      </c>
      <c r="AW781" s="136" t="s">
        <v>3338</v>
      </c>
      <c r="AX781" s="137" t="s">
        <v>3339</v>
      </c>
    </row>
    <row r="782" spans="46:50" hidden="1">
      <c r="AT782" s="152" t="s">
        <v>3340</v>
      </c>
      <c r="AU782" s="153" t="s">
        <v>3048</v>
      </c>
      <c r="AV782" s="154" t="s">
        <v>1037</v>
      </c>
      <c r="AW782" s="136" t="s">
        <v>3341</v>
      </c>
      <c r="AX782" s="137" t="s">
        <v>3342</v>
      </c>
    </row>
    <row r="783" spans="46:50" hidden="1">
      <c r="AT783" s="152" t="s">
        <v>3343</v>
      </c>
      <c r="AU783" s="153" t="s">
        <v>3048</v>
      </c>
      <c r="AV783" s="154" t="s">
        <v>1037</v>
      </c>
      <c r="AW783" s="136" t="s">
        <v>3344</v>
      </c>
      <c r="AX783" s="137" t="s">
        <v>3345</v>
      </c>
    </row>
    <row r="784" spans="46:50" hidden="1">
      <c r="AT784" s="152" t="s">
        <v>3346</v>
      </c>
      <c r="AU784" s="153" t="s">
        <v>3048</v>
      </c>
      <c r="AV784" s="154" t="s">
        <v>1037</v>
      </c>
      <c r="AW784" s="136" t="s">
        <v>3347</v>
      </c>
      <c r="AX784" s="137" t="s">
        <v>3348</v>
      </c>
    </row>
    <row r="785" spans="46:50" hidden="1">
      <c r="AT785" s="152" t="s">
        <v>3349</v>
      </c>
      <c r="AU785" s="153" t="s">
        <v>3048</v>
      </c>
      <c r="AV785" s="154" t="s">
        <v>1037</v>
      </c>
      <c r="AW785" s="136" t="s">
        <v>3350</v>
      </c>
      <c r="AX785" s="137" t="s">
        <v>3351</v>
      </c>
    </row>
    <row r="786" spans="46:50" hidden="1">
      <c r="AT786" s="152" t="s">
        <v>3352</v>
      </c>
      <c r="AU786" s="153" t="s">
        <v>3048</v>
      </c>
      <c r="AV786" s="154" t="s">
        <v>1037</v>
      </c>
      <c r="AW786" s="136" t="s">
        <v>3353</v>
      </c>
      <c r="AX786" s="137" t="s">
        <v>3354</v>
      </c>
    </row>
    <row r="787" spans="46:50" ht="26.2" hidden="1">
      <c r="AT787" s="152" t="s">
        <v>3355</v>
      </c>
      <c r="AU787" s="153" t="s">
        <v>3048</v>
      </c>
      <c r="AV787" s="154" t="s">
        <v>1037</v>
      </c>
      <c r="AW787" s="136" t="s">
        <v>3356</v>
      </c>
      <c r="AX787" s="137" t="s">
        <v>3357</v>
      </c>
    </row>
    <row r="788" spans="46:50" hidden="1">
      <c r="AT788" s="152" t="s">
        <v>3358</v>
      </c>
      <c r="AU788" s="153" t="s">
        <v>3048</v>
      </c>
      <c r="AV788" s="154" t="s">
        <v>1037</v>
      </c>
      <c r="AW788" s="136" t="s">
        <v>3359</v>
      </c>
      <c r="AX788" s="137" t="s">
        <v>3360</v>
      </c>
    </row>
    <row r="789" spans="46:50" hidden="1">
      <c r="AT789" s="152" t="s">
        <v>3361</v>
      </c>
      <c r="AU789" s="153" t="s">
        <v>3048</v>
      </c>
      <c r="AV789" s="154" t="s">
        <v>1037</v>
      </c>
      <c r="AW789" s="136" t="s">
        <v>3362</v>
      </c>
      <c r="AX789" s="137" t="s">
        <v>3363</v>
      </c>
    </row>
    <row r="790" spans="46:50" hidden="1">
      <c r="AT790" s="152" t="s">
        <v>3364</v>
      </c>
      <c r="AU790" s="153" t="s">
        <v>3048</v>
      </c>
      <c r="AV790" s="154" t="s">
        <v>1037</v>
      </c>
      <c r="AW790" s="136" t="s">
        <v>3365</v>
      </c>
      <c r="AX790" s="137" t="s">
        <v>3366</v>
      </c>
    </row>
    <row r="791" spans="46:50" hidden="1">
      <c r="AT791" s="152" t="s">
        <v>3367</v>
      </c>
      <c r="AU791" s="153" t="s">
        <v>3048</v>
      </c>
      <c r="AV791" s="154" t="s">
        <v>1037</v>
      </c>
      <c r="AW791" s="136" t="s">
        <v>3368</v>
      </c>
      <c r="AX791" s="137" t="s">
        <v>3369</v>
      </c>
    </row>
    <row r="792" spans="46:50" hidden="1">
      <c r="AT792" s="152" t="s">
        <v>3370</v>
      </c>
      <c r="AU792" s="153" t="s">
        <v>3048</v>
      </c>
      <c r="AV792" s="154" t="s">
        <v>1037</v>
      </c>
      <c r="AW792" s="136" t="s">
        <v>3371</v>
      </c>
      <c r="AX792" s="137" t="s">
        <v>3372</v>
      </c>
    </row>
    <row r="793" spans="46:50" hidden="1">
      <c r="AT793" s="152" t="s">
        <v>3373</v>
      </c>
      <c r="AU793" s="153" t="s">
        <v>3048</v>
      </c>
      <c r="AV793" s="154" t="s">
        <v>1037</v>
      </c>
      <c r="AW793" s="136" t="s">
        <v>3374</v>
      </c>
      <c r="AX793" s="137" t="s">
        <v>3375</v>
      </c>
    </row>
    <row r="794" spans="46:50" hidden="1">
      <c r="AT794" s="152" t="s">
        <v>3376</v>
      </c>
      <c r="AU794" s="153" t="s">
        <v>3048</v>
      </c>
      <c r="AV794" s="154" t="s">
        <v>1037</v>
      </c>
      <c r="AW794" s="136" t="s">
        <v>3377</v>
      </c>
      <c r="AX794" s="137" t="s">
        <v>3378</v>
      </c>
    </row>
    <row r="795" spans="46:50" hidden="1">
      <c r="AT795" s="152" t="s">
        <v>3379</v>
      </c>
      <c r="AU795" s="153" t="s">
        <v>3048</v>
      </c>
      <c r="AV795" s="154" t="s">
        <v>1037</v>
      </c>
      <c r="AW795" s="136" t="s">
        <v>3380</v>
      </c>
      <c r="AX795" s="137" t="s">
        <v>3381</v>
      </c>
    </row>
    <row r="796" spans="46:50" hidden="1">
      <c r="AT796" s="152" t="s">
        <v>3382</v>
      </c>
      <c r="AU796" s="153" t="s">
        <v>3048</v>
      </c>
      <c r="AV796" s="154" t="s">
        <v>1037</v>
      </c>
      <c r="AW796" s="136" t="s">
        <v>3383</v>
      </c>
      <c r="AX796" s="137" t="s">
        <v>3384</v>
      </c>
    </row>
    <row r="797" spans="46:50" hidden="1">
      <c r="AT797" s="152" t="s">
        <v>3385</v>
      </c>
      <c r="AU797" s="153" t="s">
        <v>3048</v>
      </c>
      <c r="AV797" s="154" t="s">
        <v>1037</v>
      </c>
      <c r="AW797" s="136" t="s">
        <v>3386</v>
      </c>
      <c r="AX797" s="137" t="s">
        <v>3387</v>
      </c>
    </row>
    <row r="798" spans="46:50" hidden="1">
      <c r="AT798" s="152" t="s">
        <v>3388</v>
      </c>
      <c r="AU798" s="153" t="s">
        <v>3048</v>
      </c>
      <c r="AV798" s="154" t="s">
        <v>1037</v>
      </c>
      <c r="AW798" s="136" t="s">
        <v>3389</v>
      </c>
      <c r="AX798" s="137" t="s">
        <v>3390</v>
      </c>
    </row>
    <row r="799" spans="46:50" hidden="1">
      <c r="AT799" s="152" t="s">
        <v>3391</v>
      </c>
      <c r="AU799" s="153" t="s">
        <v>3048</v>
      </c>
      <c r="AV799" s="154" t="s">
        <v>1037</v>
      </c>
      <c r="AW799" s="136" t="s">
        <v>3392</v>
      </c>
      <c r="AX799" s="137" t="s">
        <v>3016</v>
      </c>
    </row>
    <row r="800" spans="46:50" hidden="1">
      <c r="AT800" s="152" t="s">
        <v>3393</v>
      </c>
      <c r="AU800" s="153" t="s">
        <v>3048</v>
      </c>
      <c r="AV800" s="154" t="s">
        <v>1037</v>
      </c>
      <c r="AW800" s="136" t="s">
        <v>3394</v>
      </c>
      <c r="AX800" s="137" t="s">
        <v>3395</v>
      </c>
    </row>
    <row r="801" spans="46:50" hidden="1">
      <c r="AT801" s="152" t="s">
        <v>3396</v>
      </c>
      <c r="AU801" s="153" t="s">
        <v>3048</v>
      </c>
      <c r="AV801" s="154" t="s">
        <v>1037</v>
      </c>
      <c r="AW801" s="136" t="s">
        <v>3397</v>
      </c>
      <c r="AX801" s="137" t="s">
        <v>3398</v>
      </c>
    </row>
    <row r="802" spans="46:50" hidden="1">
      <c r="AT802" s="152" t="s">
        <v>3399</v>
      </c>
      <c r="AU802" s="153" t="s">
        <v>3048</v>
      </c>
      <c r="AV802" s="154" t="s">
        <v>1037</v>
      </c>
      <c r="AW802" s="136" t="s">
        <v>3400</v>
      </c>
      <c r="AX802" s="137" t="s">
        <v>3401</v>
      </c>
    </row>
    <row r="803" spans="46:50" hidden="1">
      <c r="AT803" s="152" t="s">
        <v>3402</v>
      </c>
      <c r="AU803" s="153" t="s">
        <v>3048</v>
      </c>
      <c r="AV803" s="154" t="s">
        <v>1037</v>
      </c>
      <c r="AW803" s="136" t="s">
        <v>3403</v>
      </c>
      <c r="AX803" s="137" t="s">
        <v>3404</v>
      </c>
    </row>
    <row r="804" spans="46:50" hidden="1">
      <c r="AT804" s="152" t="s">
        <v>3405</v>
      </c>
      <c r="AU804" s="153" t="s">
        <v>3048</v>
      </c>
      <c r="AV804" s="154" t="s">
        <v>1037</v>
      </c>
      <c r="AW804" s="136" t="s">
        <v>3406</v>
      </c>
      <c r="AX804" s="137" t="s">
        <v>3407</v>
      </c>
    </row>
    <row r="805" spans="46:50" hidden="1">
      <c r="AT805" s="152" t="s">
        <v>3408</v>
      </c>
      <c r="AU805" s="153" t="s">
        <v>3048</v>
      </c>
      <c r="AV805" s="154" t="s">
        <v>1037</v>
      </c>
      <c r="AW805" s="136" t="s">
        <v>3409</v>
      </c>
      <c r="AX805" s="137" t="s">
        <v>3410</v>
      </c>
    </row>
    <row r="806" spans="46:50" hidden="1">
      <c r="AT806" s="152" t="s">
        <v>3411</v>
      </c>
      <c r="AU806" s="153" t="s">
        <v>3048</v>
      </c>
      <c r="AV806" s="154" t="s">
        <v>1037</v>
      </c>
      <c r="AW806" s="136" t="s">
        <v>3412</v>
      </c>
      <c r="AX806" s="137" t="s">
        <v>3413</v>
      </c>
    </row>
    <row r="807" spans="46:50" ht="26.2" hidden="1">
      <c r="AT807" s="152" t="s">
        <v>3414</v>
      </c>
      <c r="AU807" s="153" t="s">
        <v>3048</v>
      </c>
      <c r="AV807" s="154" t="s">
        <v>1037</v>
      </c>
      <c r="AW807" s="136" t="s">
        <v>3415</v>
      </c>
      <c r="AX807" s="137" t="s">
        <v>3416</v>
      </c>
    </row>
    <row r="808" spans="46:50" hidden="1">
      <c r="AT808" s="152" t="s">
        <v>3417</v>
      </c>
      <c r="AU808" s="153" t="s">
        <v>3418</v>
      </c>
      <c r="AV808" s="154" t="s">
        <v>1039</v>
      </c>
      <c r="AW808" s="155" t="s">
        <v>3419</v>
      </c>
      <c r="AX808" s="154" t="s">
        <v>3420</v>
      </c>
    </row>
    <row r="809" spans="46:50" hidden="1">
      <c r="AT809" s="152" t="s">
        <v>3421</v>
      </c>
      <c r="AU809" s="153" t="s">
        <v>3418</v>
      </c>
      <c r="AV809" s="154" t="s">
        <v>1039</v>
      </c>
      <c r="AW809" s="155" t="s">
        <v>3422</v>
      </c>
      <c r="AX809" s="154" t="s">
        <v>3423</v>
      </c>
    </row>
    <row r="810" spans="46:50" hidden="1">
      <c r="AT810" s="152" t="s">
        <v>3424</v>
      </c>
      <c r="AU810" s="153" t="s">
        <v>3418</v>
      </c>
      <c r="AV810" s="154" t="s">
        <v>1039</v>
      </c>
      <c r="AW810" s="155" t="s">
        <v>3425</v>
      </c>
      <c r="AX810" s="154" t="s">
        <v>1913</v>
      </c>
    </row>
    <row r="811" spans="46:50" hidden="1">
      <c r="AT811" s="152" t="s">
        <v>3426</v>
      </c>
      <c r="AU811" s="153" t="s">
        <v>3418</v>
      </c>
      <c r="AV811" s="154" t="s">
        <v>1039</v>
      </c>
      <c r="AW811" s="155" t="s">
        <v>3427</v>
      </c>
      <c r="AX811" s="154" t="s">
        <v>3428</v>
      </c>
    </row>
    <row r="812" spans="46:50" hidden="1">
      <c r="AT812" s="152" t="s">
        <v>3429</v>
      </c>
      <c r="AU812" s="153" t="s">
        <v>3418</v>
      </c>
      <c r="AV812" s="154" t="s">
        <v>1039</v>
      </c>
      <c r="AW812" s="155" t="s">
        <v>3430</v>
      </c>
      <c r="AX812" s="154" t="s">
        <v>3431</v>
      </c>
    </row>
    <row r="813" spans="46:50" hidden="1">
      <c r="AT813" s="152" t="s">
        <v>3432</v>
      </c>
      <c r="AU813" s="153" t="s">
        <v>3418</v>
      </c>
      <c r="AV813" s="154" t="s">
        <v>1039</v>
      </c>
      <c r="AW813" s="155" t="s">
        <v>3433</v>
      </c>
      <c r="AX813" s="154" t="s">
        <v>3434</v>
      </c>
    </row>
    <row r="814" spans="46:50" hidden="1">
      <c r="AT814" s="152" t="s">
        <v>3435</v>
      </c>
      <c r="AU814" s="153" t="s">
        <v>3418</v>
      </c>
      <c r="AV814" s="154" t="s">
        <v>1039</v>
      </c>
      <c r="AW814" s="155" t="s">
        <v>3436</v>
      </c>
      <c r="AX814" s="154" t="s">
        <v>3437</v>
      </c>
    </row>
    <row r="815" spans="46:50" hidden="1">
      <c r="AT815" s="152" t="s">
        <v>3438</v>
      </c>
      <c r="AU815" s="153" t="s">
        <v>3418</v>
      </c>
      <c r="AV815" s="154" t="s">
        <v>1039</v>
      </c>
      <c r="AW815" s="155" t="s">
        <v>3439</v>
      </c>
      <c r="AX815" s="154" t="s">
        <v>3440</v>
      </c>
    </row>
    <row r="816" spans="46:50" hidden="1">
      <c r="AT816" s="152" t="s">
        <v>3441</v>
      </c>
      <c r="AU816" s="153" t="s">
        <v>3418</v>
      </c>
      <c r="AV816" s="154" t="s">
        <v>1039</v>
      </c>
      <c r="AW816" s="155" t="s">
        <v>3442</v>
      </c>
      <c r="AX816" s="154" t="s">
        <v>3443</v>
      </c>
    </row>
    <row r="817" spans="46:50" hidden="1">
      <c r="AT817" s="152" t="s">
        <v>3444</v>
      </c>
      <c r="AU817" s="153" t="s">
        <v>3418</v>
      </c>
      <c r="AV817" s="154" t="s">
        <v>1039</v>
      </c>
      <c r="AW817" s="155" t="s">
        <v>3445</v>
      </c>
      <c r="AX817" s="154" t="s">
        <v>1192</v>
      </c>
    </row>
    <row r="818" spans="46:50" hidden="1">
      <c r="AT818" s="152" t="s">
        <v>3446</v>
      </c>
      <c r="AU818" s="153" t="s">
        <v>3418</v>
      </c>
      <c r="AV818" s="154" t="s">
        <v>1039</v>
      </c>
      <c r="AW818" s="155" t="s">
        <v>3447</v>
      </c>
      <c r="AX818" s="154" t="s">
        <v>3448</v>
      </c>
    </row>
    <row r="819" spans="46:50" hidden="1">
      <c r="AT819" s="152" t="s">
        <v>3449</v>
      </c>
      <c r="AU819" s="153" t="s">
        <v>3418</v>
      </c>
      <c r="AV819" s="154" t="s">
        <v>1039</v>
      </c>
      <c r="AW819" s="155" t="s">
        <v>3450</v>
      </c>
      <c r="AX819" s="154" t="s">
        <v>3451</v>
      </c>
    </row>
    <row r="820" spans="46:50" hidden="1">
      <c r="AT820" s="152" t="s">
        <v>3452</v>
      </c>
      <c r="AU820" s="153" t="s">
        <v>3418</v>
      </c>
      <c r="AV820" s="154" t="s">
        <v>1039</v>
      </c>
      <c r="AW820" s="155" t="s">
        <v>3453</v>
      </c>
      <c r="AX820" s="154" t="s">
        <v>3454</v>
      </c>
    </row>
    <row r="821" spans="46:50" hidden="1">
      <c r="AT821" s="152" t="s">
        <v>3455</v>
      </c>
      <c r="AU821" s="153" t="s">
        <v>3418</v>
      </c>
      <c r="AV821" s="154" t="s">
        <v>1039</v>
      </c>
      <c r="AW821" s="155" t="s">
        <v>3456</v>
      </c>
      <c r="AX821" s="154" t="s">
        <v>3457</v>
      </c>
    </row>
    <row r="822" spans="46:50" hidden="1">
      <c r="AT822" s="152" t="s">
        <v>3458</v>
      </c>
      <c r="AU822" s="153" t="s">
        <v>3418</v>
      </c>
      <c r="AV822" s="154" t="s">
        <v>1039</v>
      </c>
      <c r="AW822" s="155" t="s">
        <v>3459</v>
      </c>
      <c r="AX822" s="154" t="s">
        <v>3460</v>
      </c>
    </row>
    <row r="823" spans="46:50" hidden="1">
      <c r="AT823" s="152" t="s">
        <v>3461</v>
      </c>
      <c r="AU823" s="153" t="s">
        <v>3418</v>
      </c>
      <c r="AV823" s="154" t="s">
        <v>1039</v>
      </c>
      <c r="AW823" s="155" t="s">
        <v>3462</v>
      </c>
      <c r="AX823" s="154" t="s">
        <v>3463</v>
      </c>
    </row>
    <row r="824" spans="46:50" hidden="1">
      <c r="AT824" s="152" t="s">
        <v>3464</v>
      </c>
      <c r="AU824" s="153" t="s">
        <v>3418</v>
      </c>
      <c r="AV824" s="154" t="s">
        <v>1039</v>
      </c>
      <c r="AW824" s="155" t="s">
        <v>3465</v>
      </c>
      <c r="AX824" s="154" t="s">
        <v>3466</v>
      </c>
    </row>
    <row r="825" spans="46:50" hidden="1">
      <c r="AT825" s="152" t="s">
        <v>3467</v>
      </c>
      <c r="AU825" s="153" t="s">
        <v>3418</v>
      </c>
      <c r="AV825" s="154" t="s">
        <v>1039</v>
      </c>
      <c r="AW825" s="155" t="s">
        <v>3468</v>
      </c>
      <c r="AX825" s="154" t="s">
        <v>3469</v>
      </c>
    </row>
    <row r="826" spans="46:50" hidden="1">
      <c r="AT826" s="152" t="s">
        <v>3470</v>
      </c>
      <c r="AU826" s="153" t="s">
        <v>3418</v>
      </c>
      <c r="AV826" s="154" t="s">
        <v>1039</v>
      </c>
      <c r="AW826" s="155" t="s">
        <v>3471</v>
      </c>
      <c r="AX826" s="154" t="s">
        <v>3472</v>
      </c>
    </row>
    <row r="827" spans="46:50" hidden="1">
      <c r="AT827" s="152" t="s">
        <v>3473</v>
      </c>
      <c r="AU827" s="153" t="s">
        <v>3418</v>
      </c>
      <c r="AV827" s="154" t="s">
        <v>1039</v>
      </c>
      <c r="AW827" s="155" t="s">
        <v>3474</v>
      </c>
      <c r="AX827" s="154" t="s">
        <v>3475</v>
      </c>
    </row>
    <row r="828" spans="46:50" hidden="1">
      <c r="AT828" s="152" t="s">
        <v>3476</v>
      </c>
      <c r="AU828" s="153" t="s">
        <v>3418</v>
      </c>
      <c r="AV828" s="154" t="s">
        <v>1039</v>
      </c>
      <c r="AW828" s="155" t="s">
        <v>3477</v>
      </c>
      <c r="AX828" s="154" t="s">
        <v>3478</v>
      </c>
    </row>
    <row r="829" spans="46:50" hidden="1">
      <c r="AT829" s="152" t="s">
        <v>3479</v>
      </c>
      <c r="AU829" s="153" t="s">
        <v>3418</v>
      </c>
      <c r="AV829" s="154" t="s">
        <v>1039</v>
      </c>
      <c r="AW829" s="155" t="s">
        <v>3480</v>
      </c>
      <c r="AX829" s="154" t="s">
        <v>3481</v>
      </c>
    </row>
    <row r="830" spans="46:50" hidden="1">
      <c r="AT830" s="152" t="s">
        <v>3482</v>
      </c>
      <c r="AU830" s="153" t="s">
        <v>3418</v>
      </c>
      <c r="AV830" s="154" t="s">
        <v>1039</v>
      </c>
      <c r="AW830" s="155" t="s">
        <v>3483</v>
      </c>
      <c r="AX830" s="154" t="s">
        <v>3484</v>
      </c>
    </row>
    <row r="831" spans="46:50" hidden="1">
      <c r="AT831" s="152" t="s">
        <v>3485</v>
      </c>
      <c r="AU831" s="153" t="s">
        <v>3418</v>
      </c>
      <c r="AV831" s="154" t="s">
        <v>1039</v>
      </c>
      <c r="AW831" s="155" t="s">
        <v>3486</v>
      </c>
      <c r="AX831" s="154" t="s">
        <v>3487</v>
      </c>
    </row>
    <row r="832" spans="46:50" hidden="1">
      <c r="AT832" s="152" t="s">
        <v>3488</v>
      </c>
      <c r="AU832" s="153" t="s">
        <v>3418</v>
      </c>
      <c r="AV832" s="154" t="s">
        <v>1039</v>
      </c>
      <c r="AW832" s="155" t="s">
        <v>3489</v>
      </c>
      <c r="AX832" s="154" t="s">
        <v>3490</v>
      </c>
    </row>
    <row r="833" spans="46:50" hidden="1">
      <c r="AT833" s="152" t="s">
        <v>3491</v>
      </c>
      <c r="AU833" s="153" t="s">
        <v>3418</v>
      </c>
      <c r="AV833" s="154" t="s">
        <v>1039</v>
      </c>
      <c r="AW833" s="155" t="s">
        <v>3492</v>
      </c>
      <c r="AX833" s="154" t="s">
        <v>3493</v>
      </c>
    </row>
    <row r="834" spans="46:50" hidden="1">
      <c r="AT834" s="152" t="s">
        <v>3494</v>
      </c>
      <c r="AU834" s="153" t="s">
        <v>3418</v>
      </c>
      <c r="AV834" s="154" t="s">
        <v>1039</v>
      </c>
      <c r="AW834" s="155" t="s">
        <v>3495</v>
      </c>
      <c r="AX834" s="154" t="s">
        <v>3496</v>
      </c>
    </row>
    <row r="835" spans="46:50" hidden="1">
      <c r="AT835" s="152" t="s">
        <v>3497</v>
      </c>
      <c r="AU835" s="153" t="s">
        <v>3418</v>
      </c>
      <c r="AV835" s="154" t="s">
        <v>1039</v>
      </c>
      <c r="AW835" s="155" t="s">
        <v>3498</v>
      </c>
      <c r="AX835" s="154" t="s">
        <v>3499</v>
      </c>
    </row>
    <row r="836" spans="46:50" hidden="1">
      <c r="AT836" s="152" t="s">
        <v>3500</v>
      </c>
      <c r="AU836" s="153" t="s">
        <v>3418</v>
      </c>
      <c r="AV836" s="154" t="s">
        <v>1039</v>
      </c>
      <c r="AW836" s="155" t="s">
        <v>3501</v>
      </c>
      <c r="AX836" s="154" t="s">
        <v>3502</v>
      </c>
    </row>
    <row r="837" spans="46:50" hidden="1">
      <c r="AT837" s="152" t="s">
        <v>3503</v>
      </c>
      <c r="AU837" s="153" t="s">
        <v>3418</v>
      </c>
      <c r="AV837" s="154" t="s">
        <v>1039</v>
      </c>
      <c r="AW837" s="155" t="s">
        <v>3504</v>
      </c>
      <c r="AX837" s="154" t="s">
        <v>3505</v>
      </c>
    </row>
    <row r="838" spans="46:50" hidden="1">
      <c r="AT838" s="152" t="s">
        <v>3506</v>
      </c>
      <c r="AU838" s="153" t="s">
        <v>3418</v>
      </c>
      <c r="AV838" s="154" t="s">
        <v>1039</v>
      </c>
      <c r="AW838" s="155" t="s">
        <v>3507</v>
      </c>
      <c r="AX838" s="154" t="s">
        <v>3508</v>
      </c>
    </row>
    <row r="839" spans="46:50" hidden="1">
      <c r="AT839" s="152" t="s">
        <v>3509</v>
      </c>
      <c r="AU839" s="153" t="s">
        <v>3418</v>
      </c>
      <c r="AV839" s="154" t="s">
        <v>1039</v>
      </c>
      <c r="AW839" s="155" t="s">
        <v>3510</v>
      </c>
      <c r="AX839" s="154" t="s">
        <v>3511</v>
      </c>
    </row>
    <row r="840" spans="46:50" hidden="1">
      <c r="AT840" s="152" t="s">
        <v>3512</v>
      </c>
      <c r="AU840" s="153" t="s">
        <v>3418</v>
      </c>
      <c r="AV840" s="154" t="s">
        <v>1039</v>
      </c>
      <c r="AW840" s="155" t="s">
        <v>3513</v>
      </c>
      <c r="AX840" s="154" t="s">
        <v>3514</v>
      </c>
    </row>
    <row r="841" spans="46:50" hidden="1">
      <c r="AT841" s="152" t="s">
        <v>3515</v>
      </c>
      <c r="AU841" s="153" t="s">
        <v>3418</v>
      </c>
      <c r="AV841" s="154" t="s">
        <v>1039</v>
      </c>
      <c r="AW841" s="155" t="s">
        <v>3516</v>
      </c>
      <c r="AX841" s="154" t="s">
        <v>1033</v>
      </c>
    </row>
    <row r="842" spans="46:50" hidden="1">
      <c r="AT842" s="152" t="s">
        <v>3517</v>
      </c>
      <c r="AU842" s="153" t="s">
        <v>3418</v>
      </c>
      <c r="AV842" s="154" t="s">
        <v>1039</v>
      </c>
      <c r="AW842" s="155" t="s">
        <v>3518</v>
      </c>
      <c r="AX842" s="154" t="s">
        <v>3519</v>
      </c>
    </row>
    <row r="843" spans="46:50" hidden="1">
      <c r="AT843" s="152" t="s">
        <v>3520</v>
      </c>
      <c r="AU843" s="153" t="s">
        <v>3418</v>
      </c>
      <c r="AV843" s="154" t="s">
        <v>1039</v>
      </c>
      <c r="AW843" s="155" t="s">
        <v>3521</v>
      </c>
      <c r="AX843" s="154" t="s">
        <v>3522</v>
      </c>
    </row>
    <row r="844" spans="46:50" hidden="1">
      <c r="AT844" s="152" t="s">
        <v>3523</v>
      </c>
      <c r="AU844" s="153" t="s">
        <v>3418</v>
      </c>
      <c r="AV844" s="154" t="s">
        <v>1039</v>
      </c>
      <c r="AW844" s="155" t="s">
        <v>3524</v>
      </c>
      <c r="AX844" s="154" t="s">
        <v>3525</v>
      </c>
    </row>
    <row r="845" spans="46:50" hidden="1">
      <c r="AT845" s="152" t="s">
        <v>3526</v>
      </c>
      <c r="AU845" s="153" t="s">
        <v>3418</v>
      </c>
      <c r="AV845" s="154" t="s">
        <v>1039</v>
      </c>
      <c r="AW845" s="155" t="s">
        <v>3527</v>
      </c>
      <c r="AX845" s="154" t="s">
        <v>3528</v>
      </c>
    </row>
    <row r="846" spans="46:50" hidden="1">
      <c r="AT846" s="152" t="s">
        <v>3529</v>
      </c>
      <c r="AU846" s="153" t="s">
        <v>3418</v>
      </c>
      <c r="AV846" s="154" t="s">
        <v>1039</v>
      </c>
      <c r="AW846" s="155" t="s">
        <v>3530</v>
      </c>
      <c r="AX846" s="154" t="s">
        <v>3531</v>
      </c>
    </row>
    <row r="847" spans="46:50" hidden="1">
      <c r="AT847" s="152" t="s">
        <v>3532</v>
      </c>
      <c r="AU847" s="153" t="s">
        <v>3418</v>
      </c>
      <c r="AV847" s="154" t="s">
        <v>1039</v>
      </c>
      <c r="AW847" s="155" t="s">
        <v>3533</v>
      </c>
      <c r="AX847" s="154" t="s">
        <v>3534</v>
      </c>
    </row>
    <row r="848" spans="46:50" hidden="1">
      <c r="AT848" s="152" t="s">
        <v>3535</v>
      </c>
      <c r="AU848" s="153" t="s">
        <v>3418</v>
      </c>
      <c r="AV848" s="154" t="s">
        <v>1039</v>
      </c>
      <c r="AW848" s="155" t="s">
        <v>3536</v>
      </c>
      <c r="AX848" s="154" t="s">
        <v>3537</v>
      </c>
    </row>
    <row r="849" spans="46:50" hidden="1">
      <c r="AT849" s="152" t="s">
        <v>3538</v>
      </c>
      <c r="AU849" s="153" t="s">
        <v>3418</v>
      </c>
      <c r="AV849" s="154" t="s">
        <v>1039</v>
      </c>
      <c r="AW849" s="155" t="s">
        <v>3539</v>
      </c>
      <c r="AX849" s="154" t="s">
        <v>3540</v>
      </c>
    </row>
    <row r="850" spans="46:50" hidden="1">
      <c r="AT850" s="152" t="s">
        <v>3541</v>
      </c>
      <c r="AU850" s="153" t="s">
        <v>3418</v>
      </c>
      <c r="AV850" s="154" t="s">
        <v>1039</v>
      </c>
      <c r="AW850" s="155" t="s">
        <v>3542</v>
      </c>
      <c r="AX850" s="154" t="s">
        <v>3543</v>
      </c>
    </row>
    <row r="851" spans="46:50" hidden="1">
      <c r="AT851" s="152" t="s">
        <v>3544</v>
      </c>
      <c r="AU851" s="153" t="s">
        <v>3418</v>
      </c>
      <c r="AV851" s="154" t="s">
        <v>1039</v>
      </c>
      <c r="AW851" s="155" t="s">
        <v>3545</v>
      </c>
      <c r="AX851" s="154" t="s">
        <v>1220</v>
      </c>
    </row>
    <row r="852" spans="46:50" hidden="1">
      <c r="AT852" s="152" t="s">
        <v>3546</v>
      </c>
      <c r="AU852" s="153" t="s">
        <v>3418</v>
      </c>
      <c r="AV852" s="154" t="s">
        <v>1039</v>
      </c>
      <c r="AW852" s="155" t="s">
        <v>3547</v>
      </c>
      <c r="AX852" s="154" t="s">
        <v>3548</v>
      </c>
    </row>
    <row r="853" spans="46:50" hidden="1">
      <c r="AT853" s="152" t="s">
        <v>3549</v>
      </c>
      <c r="AU853" s="153" t="s">
        <v>3418</v>
      </c>
      <c r="AV853" s="154" t="s">
        <v>1039</v>
      </c>
      <c r="AW853" s="155" t="s">
        <v>3550</v>
      </c>
      <c r="AX853" s="154" t="s">
        <v>1223</v>
      </c>
    </row>
    <row r="854" spans="46:50" hidden="1">
      <c r="AT854" s="152" t="s">
        <v>3551</v>
      </c>
      <c r="AU854" s="153" t="s">
        <v>3418</v>
      </c>
      <c r="AV854" s="154" t="s">
        <v>1039</v>
      </c>
      <c r="AW854" s="155" t="s">
        <v>3552</v>
      </c>
      <c r="AX854" s="154" t="s">
        <v>3553</v>
      </c>
    </row>
    <row r="855" spans="46:50" hidden="1">
      <c r="AT855" s="152" t="s">
        <v>3554</v>
      </c>
      <c r="AU855" s="153" t="s">
        <v>3418</v>
      </c>
      <c r="AV855" s="154" t="s">
        <v>1039</v>
      </c>
      <c r="AW855" s="155" t="s">
        <v>3555</v>
      </c>
      <c r="AX855" s="154" t="s">
        <v>3556</v>
      </c>
    </row>
    <row r="856" spans="46:50" hidden="1">
      <c r="AT856" s="152" t="s">
        <v>3557</v>
      </c>
      <c r="AU856" s="153" t="s">
        <v>3418</v>
      </c>
      <c r="AV856" s="154" t="s">
        <v>1039</v>
      </c>
      <c r="AW856" s="155" t="s">
        <v>3558</v>
      </c>
      <c r="AX856" s="154" t="s">
        <v>3559</v>
      </c>
    </row>
    <row r="857" spans="46:50" hidden="1">
      <c r="AT857" s="152" t="s">
        <v>3560</v>
      </c>
      <c r="AU857" s="153" t="s">
        <v>3418</v>
      </c>
      <c r="AV857" s="154" t="s">
        <v>1039</v>
      </c>
      <c r="AW857" s="155" t="s">
        <v>3561</v>
      </c>
      <c r="AX857" s="154" t="s">
        <v>3562</v>
      </c>
    </row>
    <row r="858" spans="46:50" hidden="1">
      <c r="AT858" s="152" t="s">
        <v>3563</v>
      </c>
      <c r="AU858" s="153" t="s">
        <v>3418</v>
      </c>
      <c r="AV858" s="154" t="s">
        <v>1039</v>
      </c>
      <c r="AW858" s="155" t="s">
        <v>3564</v>
      </c>
      <c r="AX858" s="154" t="s">
        <v>3565</v>
      </c>
    </row>
    <row r="859" spans="46:50" hidden="1">
      <c r="AT859" s="152" t="s">
        <v>3566</v>
      </c>
      <c r="AU859" s="153" t="s">
        <v>3418</v>
      </c>
      <c r="AV859" s="154" t="s">
        <v>1039</v>
      </c>
      <c r="AW859" s="155" t="s">
        <v>3567</v>
      </c>
      <c r="AX859" s="154" t="s">
        <v>3568</v>
      </c>
    </row>
    <row r="860" spans="46:50" hidden="1">
      <c r="AT860" s="152" t="s">
        <v>3569</v>
      </c>
      <c r="AU860" s="153" t="s">
        <v>3418</v>
      </c>
      <c r="AV860" s="154" t="s">
        <v>1039</v>
      </c>
      <c r="AW860" s="155" t="s">
        <v>3570</v>
      </c>
      <c r="AX860" s="154" t="s">
        <v>3571</v>
      </c>
    </row>
    <row r="861" spans="46:50" hidden="1">
      <c r="AT861" s="152" t="s">
        <v>3572</v>
      </c>
      <c r="AU861" s="153" t="s">
        <v>3418</v>
      </c>
      <c r="AV861" s="154" t="s">
        <v>1039</v>
      </c>
      <c r="AW861" s="155" t="s">
        <v>3573</v>
      </c>
      <c r="AX861" s="154" t="s">
        <v>1041</v>
      </c>
    </row>
    <row r="862" spans="46:50" hidden="1">
      <c r="AT862" s="152" t="s">
        <v>3574</v>
      </c>
      <c r="AU862" s="153" t="s">
        <v>3418</v>
      </c>
      <c r="AV862" s="154" t="s">
        <v>1039</v>
      </c>
      <c r="AW862" s="155" t="s">
        <v>3575</v>
      </c>
      <c r="AX862" s="154" t="s">
        <v>3576</v>
      </c>
    </row>
    <row r="863" spans="46:50" hidden="1">
      <c r="AT863" s="152" t="s">
        <v>3577</v>
      </c>
      <c r="AU863" s="153" t="s">
        <v>3418</v>
      </c>
      <c r="AV863" s="154" t="s">
        <v>1039</v>
      </c>
      <c r="AW863" s="155" t="s">
        <v>3578</v>
      </c>
      <c r="AX863" s="154" t="s">
        <v>3579</v>
      </c>
    </row>
    <row r="864" spans="46:50" hidden="1">
      <c r="AT864" s="152" t="s">
        <v>3580</v>
      </c>
      <c r="AU864" s="153" t="s">
        <v>3418</v>
      </c>
      <c r="AV864" s="154" t="s">
        <v>1039</v>
      </c>
      <c r="AW864" s="155" t="s">
        <v>3581</v>
      </c>
      <c r="AX864" s="154" t="s">
        <v>3582</v>
      </c>
    </row>
    <row r="865" spans="46:50" hidden="1">
      <c r="AT865" s="152" t="s">
        <v>3583</v>
      </c>
      <c r="AU865" s="153" t="s">
        <v>3418</v>
      </c>
      <c r="AV865" s="154" t="s">
        <v>1039</v>
      </c>
      <c r="AW865" s="155" t="s">
        <v>3584</v>
      </c>
      <c r="AX865" s="154" t="s">
        <v>3585</v>
      </c>
    </row>
    <row r="866" spans="46:50" hidden="1">
      <c r="AT866" s="152" t="s">
        <v>3586</v>
      </c>
      <c r="AU866" s="153" t="s">
        <v>3418</v>
      </c>
      <c r="AV866" s="154" t="s">
        <v>1039</v>
      </c>
      <c r="AW866" s="155" t="s">
        <v>3587</v>
      </c>
      <c r="AX866" s="154" t="s">
        <v>3588</v>
      </c>
    </row>
    <row r="867" spans="46:50" hidden="1">
      <c r="AT867" s="152" t="s">
        <v>3589</v>
      </c>
      <c r="AU867" s="153" t="s">
        <v>3418</v>
      </c>
      <c r="AV867" s="154" t="s">
        <v>1039</v>
      </c>
      <c r="AW867" s="155" t="s">
        <v>3590</v>
      </c>
      <c r="AX867" s="154" t="s">
        <v>3591</v>
      </c>
    </row>
    <row r="868" spans="46:50" hidden="1">
      <c r="AT868" s="152" t="s">
        <v>3592</v>
      </c>
      <c r="AU868" s="153" t="s">
        <v>3418</v>
      </c>
      <c r="AV868" s="154" t="s">
        <v>1039</v>
      </c>
      <c r="AW868" s="155" t="s">
        <v>3593</v>
      </c>
      <c r="AX868" s="154" t="s">
        <v>1246</v>
      </c>
    </row>
    <row r="869" spans="46:50" hidden="1">
      <c r="AT869" s="152" t="s">
        <v>3594</v>
      </c>
      <c r="AU869" s="153" t="s">
        <v>3418</v>
      </c>
      <c r="AV869" s="154" t="s">
        <v>1039</v>
      </c>
      <c r="AW869" s="155" t="s">
        <v>3595</v>
      </c>
      <c r="AX869" s="154" t="s">
        <v>3596</v>
      </c>
    </row>
    <row r="870" spans="46:50" hidden="1">
      <c r="AT870" s="152" t="s">
        <v>3597</v>
      </c>
      <c r="AU870" s="153" t="s">
        <v>3418</v>
      </c>
      <c r="AV870" s="154" t="s">
        <v>1039</v>
      </c>
      <c r="AW870" s="155" t="s">
        <v>3598</v>
      </c>
      <c r="AX870" s="154" t="s">
        <v>3599</v>
      </c>
    </row>
    <row r="871" spans="46:50" hidden="1">
      <c r="AT871" s="152" t="s">
        <v>3600</v>
      </c>
      <c r="AU871" s="153" t="s">
        <v>3418</v>
      </c>
      <c r="AV871" s="154" t="s">
        <v>1039</v>
      </c>
      <c r="AW871" s="155" t="s">
        <v>3601</v>
      </c>
      <c r="AX871" s="154" t="s">
        <v>3602</v>
      </c>
    </row>
    <row r="872" spans="46:50" hidden="1">
      <c r="AT872" s="152" t="s">
        <v>3603</v>
      </c>
      <c r="AU872" s="153" t="s">
        <v>3418</v>
      </c>
      <c r="AV872" s="154" t="s">
        <v>1039</v>
      </c>
      <c r="AW872" s="155" t="s">
        <v>3604</v>
      </c>
      <c r="AX872" s="154" t="s">
        <v>3605</v>
      </c>
    </row>
    <row r="873" spans="46:50" hidden="1">
      <c r="AT873" s="152" t="s">
        <v>3606</v>
      </c>
      <c r="AU873" s="153" t="s">
        <v>3418</v>
      </c>
      <c r="AV873" s="154" t="s">
        <v>1039</v>
      </c>
      <c r="AW873" s="155" t="s">
        <v>3607</v>
      </c>
      <c r="AX873" s="154" t="s">
        <v>3608</v>
      </c>
    </row>
    <row r="874" spans="46:50" hidden="1">
      <c r="AT874" s="152" t="s">
        <v>3609</v>
      </c>
      <c r="AU874" s="153" t="s">
        <v>3418</v>
      </c>
      <c r="AV874" s="154" t="s">
        <v>1039</v>
      </c>
      <c r="AW874" s="155" t="s">
        <v>3610</v>
      </c>
      <c r="AX874" s="154" t="s">
        <v>3611</v>
      </c>
    </row>
    <row r="875" spans="46:50" hidden="1">
      <c r="AT875" s="152" t="s">
        <v>3612</v>
      </c>
      <c r="AU875" s="153" t="s">
        <v>3418</v>
      </c>
      <c r="AV875" s="154" t="s">
        <v>1039</v>
      </c>
      <c r="AW875" s="155" t="s">
        <v>3613</v>
      </c>
      <c r="AX875" s="154" t="s">
        <v>3614</v>
      </c>
    </row>
    <row r="876" spans="46:50" hidden="1">
      <c r="AT876" s="152" t="s">
        <v>3615</v>
      </c>
      <c r="AU876" s="153" t="s">
        <v>3418</v>
      </c>
      <c r="AV876" s="154" t="s">
        <v>1039</v>
      </c>
      <c r="AW876" s="155" t="s">
        <v>3616</v>
      </c>
      <c r="AX876" s="154" t="s">
        <v>3617</v>
      </c>
    </row>
    <row r="877" spans="46:50" hidden="1">
      <c r="AT877" s="152" t="s">
        <v>3618</v>
      </c>
      <c r="AU877" s="153" t="s">
        <v>3418</v>
      </c>
      <c r="AV877" s="154" t="s">
        <v>1039</v>
      </c>
      <c r="AW877" s="155" t="s">
        <v>3619</v>
      </c>
      <c r="AX877" s="154" t="s">
        <v>3620</v>
      </c>
    </row>
    <row r="878" spans="46:50" hidden="1">
      <c r="AT878" s="152" t="s">
        <v>3621</v>
      </c>
      <c r="AU878" s="153" t="s">
        <v>3418</v>
      </c>
      <c r="AV878" s="154" t="s">
        <v>1039</v>
      </c>
      <c r="AW878" s="155" t="s">
        <v>3622</v>
      </c>
      <c r="AX878" s="154" t="s">
        <v>3623</v>
      </c>
    </row>
    <row r="879" spans="46:50" hidden="1">
      <c r="AT879" s="152" t="s">
        <v>3624</v>
      </c>
      <c r="AU879" s="153" t="s">
        <v>3418</v>
      </c>
      <c r="AV879" s="154" t="s">
        <v>1039</v>
      </c>
      <c r="AW879" s="155" t="s">
        <v>3625</v>
      </c>
      <c r="AX879" s="154" t="s">
        <v>3626</v>
      </c>
    </row>
    <row r="880" spans="46:50" hidden="1">
      <c r="AT880" s="152" t="s">
        <v>3627</v>
      </c>
      <c r="AU880" s="153" t="s">
        <v>3418</v>
      </c>
      <c r="AV880" s="154" t="s">
        <v>1039</v>
      </c>
      <c r="AW880" s="155" t="s">
        <v>3628</v>
      </c>
      <c r="AX880" s="154" t="s">
        <v>3629</v>
      </c>
    </row>
    <row r="881" spans="46:50" hidden="1">
      <c r="AT881" s="152" t="s">
        <v>3630</v>
      </c>
      <c r="AU881" s="153" t="s">
        <v>3418</v>
      </c>
      <c r="AV881" s="154" t="s">
        <v>1039</v>
      </c>
      <c r="AW881" s="155" t="s">
        <v>3631</v>
      </c>
      <c r="AX881" s="154" t="s">
        <v>3632</v>
      </c>
    </row>
    <row r="882" spans="46:50" hidden="1">
      <c r="AT882" s="152" t="s">
        <v>3633</v>
      </c>
      <c r="AU882" s="153" t="s">
        <v>3418</v>
      </c>
      <c r="AV882" s="154" t="s">
        <v>1039</v>
      </c>
      <c r="AW882" s="155" t="s">
        <v>3634</v>
      </c>
      <c r="AX882" s="154" t="s">
        <v>3635</v>
      </c>
    </row>
    <row r="883" spans="46:50" hidden="1">
      <c r="AT883" s="152" t="s">
        <v>3636</v>
      </c>
      <c r="AU883" s="153" t="s">
        <v>3418</v>
      </c>
      <c r="AV883" s="154" t="s">
        <v>1039</v>
      </c>
      <c r="AW883" s="155" t="s">
        <v>3637</v>
      </c>
      <c r="AX883" s="154" t="s">
        <v>3638</v>
      </c>
    </row>
    <row r="884" spans="46:50" hidden="1">
      <c r="AT884" s="152" t="s">
        <v>3639</v>
      </c>
      <c r="AU884" s="153" t="s">
        <v>3418</v>
      </c>
      <c r="AV884" s="154" t="s">
        <v>1039</v>
      </c>
      <c r="AW884" s="155" t="s">
        <v>3640</v>
      </c>
      <c r="AX884" s="154" t="s">
        <v>1648</v>
      </c>
    </row>
    <row r="885" spans="46:50" hidden="1">
      <c r="AT885" s="152" t="s">
        <v>3641</v>
      </c>
      <c r="AU885" s="153" t="s">
        <v>3418</v>
      </c>
      <c r="AV885" s="154" t="s">
        <v>1039</v>
      </c>
      <c r="AW885" s="155" t="s">
        <v>3642</v>
      </c>
      <c r="AX885" s="154" t="s">
        <v>3643</v>
      </c>
    </row>
    <row r="886" spans="46:50" hidden="1">
      <c r="AT886" s="152" t="s">
        <v>3644</v>
      </c>
      <c r="AU886" s="153" t="s">
        <v>3418</v>
      </c>
      <c r="AV886" s="154" t="s">
        <v>1039</v>
      </c>
      <c r="AW886" s="155" t="s">
        <v>3645</v>
      </c>
      <c r="AX886" s="154" t="s">
        <v>3646</v>
      </c>
    </row>
    <row r="887" spans="46:50" hidden="1">
      <c r="AT887" s="152" t="s">
        <v>3647</v>
      </c>
      <c r="AU887" s="153" t="s">
        <v>3418</v>
      </c>
      <c r="AV887" s="154" t="s">
        <v>1039</v>
      </c>
      <c r="AW887" s="155" t="s">
        <v>3648</v>
      </c>
      <c r="AX887" s="154" t="s">
        <v>3649</v>
      </c>
    </row>
    <row r="888" spans="46:50" hidden="1">
      <c r="AT888" s="152" t="s">
        <v>3650</v>
      </c>
      <c r="AU888" s="153" t="s">
        <v>3418</v>
      </c>
      <c r="AV888" s="154" t="s">
        <v>1039</v>
      </c>
      <c r="AW888" s="155" t="s">
        <v>3651</v>
      </c>
      <c r="AX888" s="154" t="s">
        <v>3652</v>
      </c>
    </row>
    <row r="889" spans="46:50" hidden="1">
      <c r="AT889" s="152" t="s">
        <v>3653</v>
      </c>
      <c r="AU889" s="153" t="s">
        <v>3418</v>
      </c>
      <c r="AV889" s="154" t="s">
        <v>1039</v>
      </c>
      <c r="AW889" s="155" t="s">
        <v>3654</v>
      </c>
      <c r="AX889" s="154" t="s">
        <v>3655</v>
      </c>
    </row>
    <row r="890" spans="46:50" hidden="1">
      <c r="AT890" s="152" t="s">
        <v>3656</v>
      </c>
      <c r="AU890" s="153" t="s">
        <v>3418</v>
      </c>
      <c r="AV890" s="154" t="s">
        <v>1039</v>
      </c>
      <c r="AW890" s="155" t="s">
        <v>3657</v>
      </c>
      <c r="AX890" s="154" t="s">
        <v>3658</v>
      </c>
    </row>
    <row r="891" spans="46:50" hidden="1">
      <c r="AT891" s="152" t="s">
        <v>3659</v>
      </c>
      <c r="AU891" s="153" t="s">
        <v>3418</v>
      </c>
      <c r="AV891" s="154" t="s">
        <v>1039</v>
      </c>
      <c r="AW891" s="155" t="s">
        <v>3660</v>
      </c>
      <c r="AX891" s="154" t="s">
        <v>3661</v>
      </c>
    </row>
    <row r="892" spans="46:50" hidden="1">
      <c r="AT892" s="152" t="s">
        <v>3662</v>
      </c>
      <c r="AU892" s="153" t="s">
        <v>3418</v>
      </c>
      <c r="AV892" s="154" t="s">
        <v>1039</v>
      </c>
      <c r="AW892" s="155" t="s">
        <v>3663</v>
      </c>
      <c r="AX892" s="154" t="s">
        <v>3664</v>
      </c>
    </row>
    <row r="893" spans="46:50" hidden="1">
      <c r="AT893" s="152" t="s">
        <v>3665</v>
      </c>
      <c r="AU893" s="153" t="s">
        <v>3418</v>
      </c>
      <c r="AV893" s="154" t="s">
        <v>1039</v>
      </c>
      <c r="AW893" s="155" t="s">
        <v>3666</v>
      </c>
      <c r="AX893" s="154" t="s">
        <v>3667</v>
      </c>
    </row>
    <row r="894" spans="46:50" hidden="1">
      <c r="AT894" s="152" t="s">
        <v>3668</v>
      </c>
      <c r="AU894" s="153" t="s">
        <v>3418</v>
      </c>
      <c r="AV894" s="154" t="s">
        <v>1039</v>
      </c>
      <c r="AW894" s="155" t="s">
        <v>3669</v>
      </c>
      <c r="AX894" s="154" t="s">
        <v>3670</v>
      </c>
    </row>
    <row r="895" spans="46:50" hidden="1">
      <c r="AT895" s="152" t="s">
        <v>3671</v>
      </c>
      <c r="AU895" s="153" t="s">
        <v>3418</v>
      </c>
      <c r="AV895" s="154" t="s">
        <v>1039</v>
      </c>
      <c r="AW895" s="155" t="s">
        <v>3672</v>
      </c>
      <c r="AX895" s="154" t="s">
        <v>3673</v>
      </c>
    </row>
    <row r="896" spans="46:50" hidden="1">
      <c r="AT896" s="152" t="s">
        <v>3674</v>
      </c>
      <c r="AU896" s="153" t="s">
        <v>3418</v>
      </c>
      <c r="AV896" s="154" t="s">
        <v>1039</v>
      </c>
      <c r="AW896" s="155" t="s">
        <v>3675</v>
      </c>
      <c r="AX896" s="154" t="s">
        <v>3676</v>
      </c>
    </row>
    <row r="897" spans="46:50" hidden="1">
      <c r="AT897" s="152" t="s">
        <v>3677</v>
      </c>
      <c r="AU897" s="153" t="s">
        <v>3418</v>
      </c>
      <c r="AV897" s="154" t="s">
        <v>1039</v>
      </c>
      <c r="AW897" s="155" t="s">
        <v>3678</v>
      </c>
      <c r="AX897" s="154" t="s">
        <v>3679</v>
      </c>
    </row>
    <row r="898" spans="46:50" hidden="1">
      <c r="AT898" s="152" t="s">
        <v>3680</v>
      </c>
      <c r="AU898" s="153" t="s">
        <v>3418</v>
      </c>
      <c r="AV898" s="154" t="s">
        <v>1039</v>
      </c>
      <c r="AW898" s="155" t="s">
        <v>3681</v>
      </c>
      <c r="AX898" s="154" t="s">
        <v>3682</v>
      </c>
    </row>
    <row r="899" spans="46:50" hidden="1">
      <c r="AT899" s="152" t="s">
        <v>3683</v>
      </c>
      <c r="AU899" s="153" t="s">
        <v>3418</v>
      </c>
      <c r="AV899" s="154" t="s">
        <v>1039</v>
      </c>
      <c r="AW899" s="155" t="s">
        <v>3684</v>
      </c>
      <c r="AX899" s="154" t="s">
        <v>3685</v>
      </c>
    </row>
    <row r="900" spans="46:50" hidden="1">
      <c r="AT900" s="152" t="s">
        <v>3686</v>
      </c>
      <c r="AU900" s="153" t="s">
        <v>3418</v>
      </c>
      <c r="AV900" s="154" t="s">
        <v>1039</v>
      </c>
      <c r="AW900" s="155" t="s">
        <v>3687</v>
      </c>
      <c r="AX900" s="154" t="s">
        <v>3688</v>
      </c>
    </row>
    <row r="901" spans="46:50" hidden="1">
      <c r="AT901" s="152" t="s">
        <v>3689</v>
      </c>
      <c r="AU901" s="153" t="s">
        <v>3418</v>
      </c>
      <c r="AV901" s="154" t="s">
        <v>1039</v>
      </c>
      <c r="AW901" s="155" t="s">
        <v>3690</v>
      </c>
      <c r="AX901" s="154" t="s">
        <v>3691</v>
      </c>
    </row>
    <row r="902" spans="46:50" hidden="1">
      <c r="AT902" s="152" t="s">
        <v>3692</v>
      </c>
      <c r="AU902" s="153" t="s">
        <v>3418</v>
      </c>
      <c r="AV902" s="154" t="s">
        <v>1039</v>
      </c>
      <c r="AW902" s="155" t="s">
        <v>3693</v>
      </c>
      <c r="AX902" s="154" t="s">
        <v>3694</v>
      </c>
    </row>
    <row r="903" spans="46:50" hidden="1">
      <c r="AT903" s="152" t="s">
        <v>3695</v>
      </c>
      <c r="AU903" s="153" t="s">
        <v>3418</v>
      </c>
      <c r="AV903" s="154" t="s">
        <v>1039</v>
      </c>
      <c r="AW903" s="155" t="s">
        <v>3696</v>
      </c>
      <c r="AX903" s="154" t="s">
        <v>3697</v>
      </c>
    </row>
    <row r="904" spans="46:50" hidden="1">
      <c r="AT904" s="152" t="s">
        <v>3698</v>
      </c>
      <c r="AU904" s="153" t="s">
        <v>3418</v>
      </c>
      <c r="AV904" s="154" t="s">
        <v>1039</v>
      </c>
      <c r="AW904" s="155" t="s">
        <v>3699</v>
      </c>
      <c r="AX904" s="154" t="s">
        <v>3700</v>
      </c>
    </row>
    <row r="905" spans="46:50" hidden="1">
      <c r="AT905" s="152" t="s">
        <v>3701</v>
      </c>
      <c r="AU905" s="153" t="s">
        <v>3418</v>
      </c>
      <c r="AV905" s="154" t="s">
        <v>1039</v>
      </c>
      <c r="AW905" s="155" t="s">
        <v>3702</v>
      </c>
      <c r="AX905" s="154" t="s">
        <v>2995</v>
      </c>
    </row>
    <row r="906" spans="46:50" hidden="1">
      <c r="AT906" s="152" t="s">
        <v>3703</v>
      </c>
      <c r="AU906" s="153" t="s">
        <v>3418</v>
      </c>
      <c r="AV906" s="154" t="s">
        <v>1039</v>
      </c>
      <c r="AW906" s="155" t="s">
        <v>3704</v>
      </c>
      <c r="AX906" s="154" t="s">
        <v>3705</v>
      </c>
    </row>
    <row r="907" spans="46:50" hidden="1">
      <c r="AT907" s="152" t="s">
        <v>3706</v>
      </c>
      <c r="AU907" s="153" t="s">
        <v>3418</v>
      </c>
      <c r="AV907" s="154" t="s">
        <v>1039</v>
      </c>
      <c r="AW907" s="155" t="s">
        <v>3707</v>
      </c>
      <c r="AX907" s="154" t="s">
        <v>3708</v>
      </c>
    </row>
    <row r="908" spans="46:50" hidden="1">
      <c r="AT908" s="152" t="s">
        <v>3709</v>
      </c>
      <c r="AU908" s="153" t="s">
        <v>3418</v>
      </c>
      <c r="AV908" s="154" t="s">
        <v>1039</v>
      </c>
      <c r="AW908" s="155" t="s">
        <v>3710</v>
      </c>
      <c r="AX908" s="154" t="s">
        <v>3711</v>
      </c>
    </row>
    <row r="909" spans="46:50" hidden="1">
      <c r="AT909" s="152" t="s">
        <v>3712</v>
      </c>
      <c r="AU909" s="153" t="s">
        <v>3418</v>
      </c>
      <c r="AV909" s="154" t="s">
        <v>1039</v>
      </c>
      <c r="AW909" s="155" t="s">
        <v>3713</v>
      </c>
      <c r="AX909" s="154" t="s">
        <v>3714</v>
      </c>
    </row>
    <row r="910" spans="46:50" hidden="1">
      <c r="AT910" s="152" t="s">
        <v>3715</v>
      </c>
      <c r="AU910" s="153" t="s">
        <v>3418</v>
      </c>
      <c r="AV910" s="154" t="s">
        <v>1039</v>
      </c>
      <c r="AW910" s="155" t="s">
        <v>3716</v>
      </c>
      <c r="AX910" s="154" t="s">
        <v>1636</v>
      </c>
    </row>
    <row r="911" spans="46:50" hidden="1">
      <c r="AT911" s="152" t="s">
        <v>3717</v>
      </c>
      <c r="AU911" s="153" t="s">
        <v>3418</v>
      </c>
      <c r="AV911" s="154" t="s">
        <v>1039</v>
      </c>
      <c r="AW911" s="155" t="s">
        <v>3718</v>
      </c>
      <c r="AX911" s="154" t="s">
        <v>3719</v>
      </c>
    </row>
    <row r="912" spans="46:50" hidden="1">
      <c r="AT912" s="152" t="s">
        <v>3720</v>
      </c>
      <c r="AU912" s="153" t="s">
        <v>3418</v>
      </c>
      <c r="AV912" s="154" t="s">
        <v>1039</v>
      </c>
      <c r="AW912" s="155" t="s">
        <v>3721</v>
      </c>
      <c r="AX912" s="154" t="s">
        <v>3722</v>
      </c>
    </row>
    <row r="913" spans="46:50" hidden="1">
      <c r="AT913" s="152" t="s">
        <v>3723</v>
      </c>
      <c r="AU913" s="153" t="s">
        <v>3418</v>
      </c>
      <c r="AV913" s="154" t="s">
        <v>1039</v>
      </c>
      <c r="AW913" s="155" t="s">
        <v>3724</v>
      </c>
      <c r="AX913" s="154" t="s">
        <v>3725</v>
      </c>
    </row>
    <row r="914" spans="46:50" hidden="1">
      <c r="AT914" s="152" t="s">
        <v>3726</v>
      </c>
      <c r="AU914" s="153" t="s">
        <v>3418</v>
      </c>
      <c r="AV914" s="154" t="s">
        <v>1039</v>
      </c>
      <c r="AW914" s="155" t="s">
        <v>3727</v>
      </c>
      <c r="AX914" s="154" t="s">
        <v>3728</v>
      </c>
    </row>
    <row r="915" spans="46:50" hidden="1">
      <c r="AT915" s="152" t="s">
        <v>3729</v>
      </c>
      <c r="AU915" s="153" t="s">
        <v>3418</v>
      </c>
      <c r="AV915" s="154" t="s">
        <v>1039</v>
      </c>
      <c r="AW915" s="155" t="s">
        <v>3730</v>
      </c>
      <c r="AX915" s="154" t="s">
        <v>3731</v>
      </c>
    </row>
    <row r="916" spans="46:50" hidden="1">
      <c r="AT916" s="152" t="s">
        <v>3732</v>
      </c>
      <c r="AU916" s="153" t="s">
        <v>3418</v>
      </c>
      <c r="AV916" s="154" t="s">
        <v>1039</v>
      </c>
      <c r="AW916" s="155" t="s">
        <v>3733</v>
      </c>
      <c r="AX916" s="154" t="s">
        <v>3734</v>
      </c>
    </row>
    <row r="917" spans="46:50" hidden="1">
      <c r="AT917" s="152" t="s">
        <v>3735</v>
      </c>
      <c r="AU917" s="153" t="s">
        <v>3418</v>
      </c>
      <c r="AV917" s="154" t="s">
        <v>1039</v>
      </c>
      <c r="AW917" s="155" t="s">
        <v>3736</v>
      </c>
      <c r="AX917" s="154" t="s">
        <v>3737</v>
      </c>
    </row>
    <row r="918" spans="46:50" hidden="1">
      <c r="AT918" s="152" t="s">
        <v>3738</v>
      </c>
      <c r="AU918" s="153" t="s">
        <v>3418</v>
      </c>
      <c r="AV918" s="154" t="s">
        <v>1039</v>
      </c>
      <c r="AW918" s="155" t="s">
        <v>3739</v>
      </c>
      <c r="AX918" s="154" t="s">
        <v>3740</v>
      </c>
    </row>
    <row r="919" spans="46:50" hidden="1">
      <c r="AT919" s="152" t="s">
        <v>3741</v>
      </c>
      <c r="AU919" s="153" t="s">
        <v>3418</v>
      </c>
      <c r="AV919" s="154" t="s">
        <v>1039</v>
      </c>
      <c r="AW919" s="155" t="s">
        <v>3742</v>
      </c>
      <c r="AX919" s="154" t="s">
        <v>3743</v>
      </c>
    </row>
    <row r="920" spans="46:50" hidden="1">
      <c r="AT920" s="152" t="s">
        <v>3744</v>
      </c>
      <c r="AU920" s="153" t="s">
        <v>3418</v>
      </c>
      <c r="AV920" s="154" t="s">
        <v>1039</v>
      </c>
      <c r="AW920" s="155" t="s">
        <v>3745</v>
      </c>
      <c r="AX920" s="154" t="s">
        <v>3746</v>
      </c>
    </row>
    <row r="921" spans="46:50" hidden="1">
      <c r="AT921" s="152" t="s">
        <v>3747</v>
      </c>
      <c r="AU921" s="153" t="s">
        <v>3748</v>
      </c>
      <c r="AV921" s="154" t="s">
        <v>1041</v>
      </c>
      <c r="AW921" s="155" t="s">
        <v>3749</v>
      </c>
      <c r="AX921" s="154" t="s">
        <v>3750</v>
      </c>
    </row>
    <row r="922" spans="46:50" hidden="1">
      <c r="AT922" s="152" t="s">
        <v>3751</v>
      </c>
      <c r="AU922" s="153" t="s">
        <v>3748</v>
      </c>
      <c r="AV922" s="154" t="s">
        <v>1041</v>
      </c>
      <c r="AW922" s="155" t="s">
        <v>3752</v>
      </c>
      <c r="AX922" s="154" t="s">
        <v>3753</v>
      </c>
    </row>
    <row r="923" spans="46:50" hidden="1">
      <c r="AT923" s="152" t="s">
        <v>3754</v>
      </c>
      <c r="AU923" s="153" t="s">
        <v>3748</v>
      </c>
      <c r="AV923" s="154" t="s">
        <v>1041</v>
      </c>
      <c r="AW923" s="155" t="s">
        <v>3755</v>
      </c>
      <c r="AX923" s="154" t="s">
        <v>3756</v>
      </c>
    </row>
    <row r="924" spans="46:50" hidden="1">
      <c r="AT924" s="152" t="s">
        <v>3757</v>
      </c>
      <c r="AU924" s="153" t="s">
        <v>3748</v>
      </c>
      <c r="AV924" s="154" t="s">
        <v>1041</v>
      </c>
      <c r="AW924" s="155" t="s">
        <v>3758</v>
      </c>
      <c r="AX924" s="154" t="s">
        <v>3759</v>
      </c>
    </row>
    <row r="925" spans="46:50" hidden="1">
      <c r="AT925" s="152" t="s">
        <v>3760</v>
      </c>
      <c r="AU925" s="153" t="s">
        <v>3748</v>
      </c>
      <c r="AV925" s="154" t="s">
        <v>1041</v>
      </c>
      <c r="AW925" s="155" t="s">
        <v>3761</v>
      </c>
      <c r="AX925" s="154" t="s">
        <v>3762</v>
      </c>
    </row>
    <row r="926" spans="46:50" hidden="1">
      <c r="AT926" s="152" t="s">
        <v>3763</v>
      </c>
      <c r="AU926" s="153" t="s">
        <v>3748</v>
      </c>
      <c r="AV926" s="154" t="s">
        <v>1041</v>
      </c>
      <c r="AW926" s="155" t="s">
        <v>3764</v>
      </c>
      <c r="AX926" s="154" t="s">
        <v>2759</v>
      </c>
    </row>
    <row r="927" spans="46:50" hidden="1">
      <c r="AT927" s="152" t="s">
        <v>3765</v>
      </c>
      <c r="AU927" s="153" t="s">
        <v>3748</v>
      </c>
      <c r="AV927" s="154" t="s">
        <v>1041</v>
      </c>
      <c r="AW927" s="155" t="s">
        <v>3766</v>
      </c>
      <c r="AX927" s="154" t="s">
        <v>3767</v>
      </c>
    </row>
    <row r="928" spans="46:50" hidden="1">
      <c r="AT928" s="152" t="s">
        <v>3768</v>
      </c>
      <c r="AU928" s="153" t="s">
        <v>3748</v>
      </c>
      <c r="AV928" s="154" t="s">
        <v>1041</v>
      </c>
      <c r="AW928" s="155" t="s">
        <v>3769</v>
      </c>
      <c r="AX928" s="154" t="s">
        <v>2488</v>
      </c>
    </row>
    <row r="929" spans="46:50" hidden="1">
      <c r="AT929" s="152" t="s">
        <v>3770</v>
      </c>
      <c r="AU929" s="153" t="s">
        <v>3748</v>
      </c>
      <c r="AV929" s="154" t="s">
        <v>1041</v>
      </c>
      <c r="AW929" s="155" t="s">
        <v>3771</v>
      </c>
      <c r="AX929" s="154" t="s">
        <v>3772</v>
      </c>
    </row>
    <row r="930" spans="46:50" hidden="1">
      <c r="AT930" s="152" t="s">
        <v>3773</v>
      </c>
      <c r="AU930" s="153" t="s">
        <v>3748</v>
      </c>
      <c r="AV930" s="154" t="s">
        <v>1041</v>
      </c>
      <c r="AW930" s="155" t="s">
        <v>3774</v>
      </c>
      <c r="AX930" s="154" t="s">
        <v>3775</v>
      </c>
    </row>
    <row r="931" spans="46:50" hidden="1">
      <c r="AT931" s="152" t="s">
        <v>3776</v>
      </c>
      <c r="AU931" s="153" t="s">
        <v>3748</v>
      </c>
      <c r="AV931" s="154" t="s">
        <v>1041</v>
      </c>
      <c r="AW931" s="155" t="s">
        <v>3777</v>
      </c>
      <c r="AX931" s="154" t="s">
        <v>3778</v>
      </c>
    </row>
    <row r="932" spans="46:50" hidden="1">
      <c r="AT932" s="152" t="s">
        <v>3779</v>
      </c>
      <c r="AU932" s="153" t="s">
        <v>3748</v>
      </c>
      <c r="AV932" s="154" t="s">
        <v>1041</v>
      </c>
      <c r="AW932" s="155" t="s">
        <v>3780</v>
      </c>
      <c r="AX932" s="154" t="s">
        <v>3781</v>
      </c>
    </row>
    <row r="933" spans="46:50" hidden="1">
      <c r="AT933" s="152" t="s">
        <v>3782</v>
      </c>
      <c r="AU933" s="153" t="s">
        <v>3748</v>
      </c>
      <c r="AV933" s="154" t="s">
        <v>1041</v>
      </c>
      <c r="AW933" s="155" t="s">
        <v>3783</v>
      </c>
      <c r="AX933" s="154" t="s">
        <v>3784</v>
      </c>
    </row>
    <row r="934" spans="46:50" hidden="1">
      <c r="AT934" s="152" t="s">
        <v>3785</v>
      </c>
      <c r="AU934" s="153" t="s">
        <v>3748</v>
      </c>
      <c r="AV934" s="154" t="s">
        <v>1041</v>
      </c>
      <c r="AW934" s="155" t="s">
        <v>3786</v>
      </c>
      <c r="AX934" s="154" t="s">
        <v>3787</v>
      </c>
    </row>
    <row r="935" spans="46:50" hidden="1">
      <c r="AT935" s="152" t="s">
        <v>3788</v>
      </c>
      <c r="AU935" s="153" t="s">
        <v>3748</v>
      </c>
      <c r="AV935" s="154" t="s">
        <v>1041</v>
      </c>
      <c r="AW935" s="155" t="s">
        <v>3789</v>
      </c>
      <c r="AX935" s="154" t="s">
        <v>3790</v>
      </c>
    </row>
    <row r="936" spans="46:50" hidden="1">
      <c r="AT936" s="152" t="s">
        <v>3791</v>
      </c>
      <c r="AU936" s="153" t="s">
        <v>3748</v>
      </c>
      <c r="AV936" s="154" t="s">
        <v>1041</v>
      </c>
      <c r="AW936" s="155" t="s">
        <v>3792</v>
      </c>
      <c r="AX936" s="154" t="s">
        <v>3793</v>
      </c>
    </row>
    <row r="937" spans="46:50" hidden="1">
      <c r="AT937" s="152" t="s">
        <v>3794</v>
      </c>
      <c r="AU937" s="153" t="s">
        <v>3748</v>
      </c>
      <c r="AV937" s="154" t="s">
        <v>1041</v>
      </c>
      <c r="AW937" s="155" t="s">
        <v>3795</v>
      </c>
      <c r="AX937" s="154" t="s">
        <v>3796</v>
      </c>
    </row>
    <row r="938" spans="46:50" hidden="1">
      <c r="AT938" s="152" t="s">
        <v>3797</v>
      </c>
      <c r="AU938" s="153" t="s">
        <v>3748</v>
      </c>
      <c r="AV938" s="154" t="s">
        <v>1041</v>
      </c>
      <c r="AW938" s="155" t="s">
        <v>3798</v>
      </c>
      <c r="AX938" s="154" t="s">
        <v>3799</v>
      </c>
    </row>
    <row r="939" spans="46:50" hidden="1">
      <c r="AT939" s="152" t="s">
        <v>3800</v>
      </c>
      <c r="AU939" s="153" t="s">
        <v>3748</v>
      </c>
      <c r="AV939" s="154" t="s">
        <v>1041</v>
      </c>
      <c r="AW939" s="155" t="s">
        <v>3801</v>
      </c>
      <c r="AX939" s="154" t="s">
        <v>3802</v>
      </c>
    </row>
    <row r="940" spans="46:50" hidden="1">
      <c r="AT940" s="152" t="s">
        <v>3803</v>
      </c>
      <c r="AU940" s="153" t="s">
        <v>3748</v>
      </c>
      <c r="AV940" s="154" t="s">
        <v>1041</v>
      </c>
      <c r="AW940" s="155" t="s">
        <v>3804</v>
      </c>
      <c r="AX940" s="154" t="s">
        <v>3805</v>
      </c>
    </row>
    <row r="941" spans="46:50" hidden="1">
      <c r="AT941" s="152" t="s">
        <v>3806</v>
      </c>
      <c r="AU941" s="153" t="s">
        <v>3748</v>
      </c>
      <c r="AV941" s="154" t="s">
        <v>1041</v>
      </c>
      <c r="AW941" s="155" t="s">
        <v>3807</v>
      </c>
      <c r="AX941" s="154" t="s">
        <v>3808</v>
      </c>
    </row>
    <row r="942" spans="46:50" hidden="1">
      <c r="AT942" s="152" t="s">
        <v>3809</v>
      </c>
      <c r="AU942" s="153" t="s">
        <v>3748</v>
      </c>
      <c r="AV942" s="154" t="s">
        <v>1041</v>
      </c>
      <c r="AW942" s="155" t="s">
        <v>3810</v>
      </c>
      <c r="AX942" s="154" t="s">
        <v>3811</v>
      </c>
    </row>
    <row r="943" spans="46:50" hidden="1">
      <c r="AT943" s="152" t="s">
        <v>3812</v>
      </c>
      <c r="AU943" s="153" t="s">
        <v>3748</v>
      </c>
      <c r="AV943" s="154" t="s">
        <v>1041</v>
      </c>
      <c r="AW943" s="155" t="s">
        <v>3813</v>
      </c>
      <c r="AX943" s="154" t="s">
        <v>3814</v>
      </c>
    </row>
    <row r="944" spans="46:50" hidden="1">
      <c r="AT944" s="152" t="s">
        <v>3815</v>
      </c>
      <c r="AU944" s="153" t="s">
        <v>3748</v>
      </c>
      <c r="AV944" s="154" t="s">
        <v>1041</v>
      </c>
      <c r="AW944" s="155" t="s">
        <v>3816</v>
      </c>
      <c r="AX944" s="154" t="s">
        <v>3817</v>
      </c>
    </row>
    <row r="945" spans="46:50" hidden="1">
      <c r="AT945" s="152" t="s">
        <v>3818</v>
      </c>
      <c r="AU945" s="153" t="s">
        <v>3748</v>
      </c>
      <c r="AV945" s="154" t="s">
        <v>1041</v>
      </c>
      <c r="AW945" s="155" t="s">
        <v>3819</v>
      </c>
      <c r="AX945" s="154" t="s">
        <v>3820</v>
      </c>
    </row>
    <row r="946" spans="46:50" hidden="1">
      <c r="AT946" s="152" t="s">
        <v>3821</v>
      </c>
      <c r="AU946" s="153" t="s">
        <v>3748</v>
      </c>
      <c r="AV946" s="154" t="s">
        <v>1041</v>
      </c>
      <c r="AW946" s="155" t="s">
        <v>3822</v>
      </c>
      <c r="AX946" s="154" t="s">
        <v>3823</v>
      </c>
    </row>
    <row r="947" spans="46:50" hidden="1">
      <c r="AT947" s="152" t="s">
        <v>3824</v>
      </c>
      <c r="AU947" s="153" t="s">
        <v>3748</v>
      </c>
      <c r="AV947" s="154" t="s">
        <v>1041</v>
      </c>
      <c r="AW947" s="155" t="s">
        <v>3825</v>
      </c>
      <c r="AX947" s="154" t="s">
        <v>3826</v>
      </c>
    </row>
    <row r="948" spans="46:50" hidden="1">
      <c r="AT948" s="152" t="s">
        <v>3827</v>
      </c>
      <c r="AU948" s="153" t="s">
        <v>3748</v>
      </c>
      <c r="AV948" s="154" t="s">
        <v>1041</v>
      </c>
      <c r="AW948" s="155" t="s">
        <v>3828</v>
      </c>
      <c r="AX948" s="154" t="s">
        <v>3829</v>
      </c>
    </row>
    <row r="949" spans="46:50" hidden="1">
      <c r="AT949" s="152" t="s">
        <v>3830</v>
      </c>
      <c r="AU949" s="153" t="s">
        <v>3748</v>
      </c>
      <c r="AV949" s="154" t="s">
        <v>1041</v>
      </c>
      <c r="AW949" s="155" t="s">
        <v>3831</v>
      </c>
      <c r="AX949" s="154" t="s">
        <v>3832</v>
      </c>
    </row>
    <row r="950" spans="46:50" hidden="1">
      <c r="AT950" s="152" t="s">
        <v>3833</v>
      </c>
      <c r="AU950" s="153" t="s">
        <v>3748</v>
      </c>
      <c r="AV950" s="154" t="s">
        <v>1041</v>
      </c>
      <c r="AW950" s="155" t="s">
        <v>3834</v>
      </c>
      <c r="AX950" s="154" t="s">
        <v>3835</v>
      </c>
    </row>
    <row r="951" spans="46:50" hidden="1">
      <c r="AT951" s="152" t="s">
        <v>3836</v>
      </c>
      <c r="AU951" s="153" t="s">
        <v>3748</v>
      </c>
      <c r="AV951" s="154" t="s">
        <v>1041</v>
      </c>
      <c r="AW951" s="155" t="s">
        <v>3837</v>
      </c>
      <c r="AX951" s="154" t="s">
        <v>3838</v>
      </c>
    </row>
    <row r="952" spans="46:50" hidden="1">
      <c r="AT952" s="152" t="s">
        <v>3839</v>
      </c>
      <c r="AU952" s="153" t="s">
        <v>3748</v>
      </c>
      <c r="AV952" s="154" t="s">
        <v>1041</v>
      </c>
      <c r="AW952" s="155" t="s">
        <v>3840</v>
      </c>
      <c r="AX952" s="154" t="s">
        <v>3404</v>
      </c>
    </row>
    <row r="953" spans="46:50" hidden="1">
      <c r="AT953" s="152" t="s">
        <v>3841</v>
      </c>
      <c r="AU953" s="153" t="s">
        <v>3748</v>
      </c>
      <c r="AV953" s="154" t="s">
        <v>1041</v>
      </c>
      <c r="AW953" s="155" t="s">
        <v>3842</v>
      </c>
      <c r="AX953" s="154" t="s">
        <v>3843</v>
      </c>
    </row>
    <row r="954" spans="46:50" hidden="1">
      <c r="AT954" s="152" t="s">
        <v>3844</v>
      </c>
      <c r="AU954" s="172" t="s">
        <v>3748</v>
      </c>
      <c r="AV954" s="173" t="s">
        <v>1041</v>
      </c>
      <c r="AW954" s="177">
        <v>17034</v>
      </c>
      <c r="AX954" s="178" t="s">
        <v>3845</v>
      </c>
    </row>
    <row r="955" spans="46:50" hidden="1">
      <c r="AT955" s="152" t="s">
        <v>3846</v>
      </c>
      <c r="AU955" s="172" t="s">
        <v>3748</v>
      </c>
      <c r="AV955" s="173" t="s">
        <v>1041</v>
      </c>
      <c r="AW955" s="177">
        <v>17035</v>
      </c>
      <c r="AX955" s="178" t="s">
        <v>3847</v>
      </c>
    </row>
    <row r="956" spans="46:50" hidden="1">
      <c r="AT956" s="152" t="s">
        <v>3848</v>
      </c>
      <c r="AU956" s="172" t="s">
        <v>3748</v>
      </c>
      <c r="AV956" s="173" t="s">
        <v>1041</v>
      </c>
      <c r="AW956" s="177">
        <v>17036</v>
      </c>
      <c r="AX956" s="178" t="s">
        <v>3849</v>
      </c>
    </row>
    <row r="957" spans="46:50" hidden="1">
      <c r="AT957" s="152" t="s">
        <v>3850</v>
      </c>
      <c r="AU957" s="153" t="s">
        <v>3748</v>
      </c>
      <c r="AV957" s="154" t="s">
        <v>1043</v>
      </c>
      <c r="AW957" s="155" t="s">
        <v>3851</v>
      </c>
      <c r="AX957" s="154" t="s">
        <v>3852</v>
      </c>
    </row>
    <row r="958" spans="46:50" hidden="1">
      <c r="AT958" s="152" t="s">
        <v>3853</v>
      </c>
      <c r="AU958" s="153" t="s">
        <v>3854</v>
      </c>
      <c r="AV958" s="154" t="s">
        <v>1043</v>
      </c>
      <c r="AW958" s="155" t="s">
        <v>3855</v>
      </c>
      <c r="AX958" s="154" t="s">
        <v>3856</v>
      </c>
    </row>
    <row r="959" spans="46:50" hidden="1">
      <c r="AT959" s="152" t="s">
        <v>3857</v>
      </c>
      <c r="AU959" s="153" t="s">
        <v>3854</v>
      </c>
      <c r="AV959" s="154" t="s">
        <v>1043</v>
      </c>
      <c r="AW959" s="155" t="s">
        <v>3858</v>
      </c>
      <c r="AX959" s="154" t="s">
        <v>3859</v>
      </c>
    </row>
    <row r="960" spans="46:50" hidden="1">
      <c r="AT960" s="152" t="s">
        <v>3860</v>
      </c>
      <c r="AU960" s="153" t="s">
        <v>3854</v>
      </c>
      <c r="AV960" s="154" t="s">
        <v>1043</v>
      </c>
      <c r="AW960" s="155" t="s">
        <v>3861</v>
      </c>
      <c r="AX960" s="154" t="s">
        <v>3862</v>
      </c>
    </row>
    <row r="961" spans="46:50" hidden="1">
      <c r="AT961" s="152" t="s">
        <v>3863</v>
      </c>
      <c r="AU961" s="153" t="s">
        <v>3854</v>
      </c>
      <c r="AV961" s="154" t="s">
        <v>1043</v>
      </c>
      <c r="AW961" s="155" t="s">
        <v>3864</v>
      </c>
      <c r="AX961" s="154" t="s">
        <v>3865</v>
      </c>
    </row>
    <row r="962" spans="46:50" hidden="1">
      <c r="AT962" s="152" t="s">
        <v>3866</v>
      </c>
      <c r="AU962" s="153" t="s">
        <v>3854</v>
      </c>
      <c r="AV962" s="154" t="s">
        <v>1043</v>
      </c>
      <c r="AW962" s="155" t="s">
        <v>3867</v>
      </c>
      <c r="AX962" s="154" t="s">
        <v>3868</v>
      </c>
    </row>
    <row r="963" spans="46:50" hidden="1">
      <c r="AT963" s="152" t="s">
        <v>3869</v>
      </c>
      <c r="AU963" s="153" t="s">
        <v>3854</v>
      </c>
      <c r="AV963" s="154" t="s">
        <v>1043</v>
      </c>
      <c r="AW963" s="155" t="s">
        <v>3870</v>
      </c>
      <c r="AX963" s="154" t="s">
        <v>3871</v>
      </c>
    </row>
    <row r="964" spans="46:50" hidden="1">
      <c r="AT964" s="152" t="s">
        <v>3872</v>
      </c>
      <c r="AU964" s="153" t="s">
        <v>3854</v>
      </c>
      <c r="AV964" s="154" t="s">
        <v>1043</v>
      </c>
      <c r="AW964" s="155" t="s">
        <v>3873</v>
      </c>
      <c r="AX964" s="154" t="s">
        <v>3874</v>
      </c>
    </row>
    <row r="965" spans="46:50" hidden="1">
      <c r="AT965" s="152" t="s">
        <v>3875</v>
      </c>
      <c r="AU965" s="153" t="s">
        <v>3854</v>
      </c>
      <c r="AV965" s="154" t="s">
        <v>1043</v>
      </c>
      <c r="AW965" s="155" t="s">
        <v>3876</v>
      </c>
      <c r="AX965" s="154" t="s">
        <v>3877</v>
      </c>
    </row>
    <row r="966" spans="46:50" hidden="1">
      <c r="AT966" s="152" t="s">
        <v>3878</v>
      </c>
      <c r="AU966" s="153" t="s">
        <v>3854</v>
      </c>
      <c r="AV966" s="154" t="s">
        <v>1043</v>
      </c>
      <c r="AW966" s="155" t="s">
        <v>3879</v>
      </c>
      <c r="AX966" s="154" t="s">
        <v>3880</v>
      </c>
    </row>
    <row r="967" spans="46:50" hidden="1">
      <c r="AT967" s="152" t="s">
        <v>3881</v>
      </c>
      <c r="AU967" s="153" t="s">
        <v>3854</v>
      </c>
      <c r="AV967" s="154" t="s">
        <v>1043</v>
      </c>
      <c r="AW967" s="155" t="s">
        <v>3882</v>
      </c>
      <c r="AX967" s="154" t="s">
        <v>3883</v>
      </c>
    </row>
    <row r="968" spans="46:50" hidden="1">
      <c r="AT968" s="152" t="s">
        <v>3884</v>
      </c>
      <c r="AU968" s="153" t="s">
        <v>3854</v>
      </c>
      <c r="AV968" s="154" t="s">
        <v>1043</v>
      </c>
      <c r="AW968" s="155" t="s">
        <v>3885</v>
      </c>
      <c r="AX968" s="154" t="s">
        <v>3886</v>
      </c>
    </row>
    <row r="969" spans="46:50" hidden="1">
      <c r="AT969" s="152" t="s">
        <v>3887</v>
      </c>
      <c r="AU969" s="153" t="s">
        <v>3854</v>
      </c>
      <c r="AV969" s="154" t="s">
        <v>1043</v>
      </c>
      <c r="AW969" s="155" t="s">
        <v>3888</v>
      </c>
      <c r="AX969" s="154" t="s">
        <v>3889</v>
      </c>
    </row>
    <row r="970" spans="46:50" hidden="1">
      <c r="AT970" s="152" t="s">
        <v>3890</v>
      </c>
      <c r="AU970" s="153" t="s">
        <v>3854</v>
      </c>
      <c r="AV970" s="154" t="s">
        <v>1043</v>
      </c>
      <c r="AW970" s="155" t="s">
        <v>3891</v>
      </c>
      <c r="AX970" s="154" t="s">
        <v>2842</v>
      </c>
    </row>
    <row r="971" spans="46:50" hidden="1">
      <c r="AT971" s="152" t="s">
        <v>3892</v>
      </c>
      <c r="AU971" s="153" t="s">
        <v>3854</v>
      </c>
      <c r="AV971" s="154" t="s">
        <v>1043</v>
      </c>
      <c r="AW971" s="155" t="s">
        <v>3893</v>
      </c>
      <c r="AX971" s="154" t="s">
        <v>3894</v>
      </c>
    </row>
    <row r="972" spans="46:50" hidden="1">
      <c r="AT972" s="152" t="s">
        <v>3895</v>
      </c>
      <c r="AU972" s="153" t="s">
        <v>3854</v>
      </c>
      <c r="AV972" s="154" t="s">
        <v>1043</v>
      </c>
      <c r="AW972" s="155" t="s">
        <v>3896</v>
      </c>
      <c r="AX972" s="154" t="s">
        <v>3897</v>
      </c>
    </row>
    <row r="973" spans="46:50" hidden="1">
      <c r="AT973" s="152" t="s">
        <v>3898</v>
      </c>
      <c r="AU973" s="153" t="s">
        <v>3854</v>
      </c>
      <c r="AV973" s="154" t="s">
        <v>1043</v>
      </c>
      <c r="AW973" s="155" t="s">
        <v>3899</v>
      </c>
      <c r="AX973" s="154" t="s">
        <v>3900</v>
      </c>
    </row>
    <row r="974" spans="46:50" hidden="1">
      <c r="AT974" s="152" t="s">
        <v>3901</v>
      </c>
      <c r="AU974" s="153" t="s">
        <v>3854</v>
      </c>
      <c r="AV974" s="154" t="s">
        <v>1043</v>
      </c>
      <c r="AW974" s="155" t="s">
        <v>3902</v>
      </c>
      <c r="AX974" s="154" t="s">
        <v>2995</v>
      </c>
    </row>
    <row r="975" spans="46:50" hidden="1">
      <c r="AT975" s="152" t="s">
        <v>3903</v>
      </c>
      <c r="AU975" s="153" t="s">
        <v>3854</v>
      </c>
      <c r="AV975" s="154" t="s">
        <v>1043</v>
      </c>
      <c r="AW975" s="155" t="s">
        <v>3904</v>
      </c>
      <c r="AX975" s="154" t="s">
        <v>3905</v>
      </c>
    </row>
    <row r="976" spans="46:50" hidden="1">
      <c r="AT976" s="152" t="s">
        <v>3906</v>
      </c>
      <c r="AU976" s="153" t="s">
        <v>3854</v>
      </c>
      <c r="AV976" s="154" t="s">
        <v>1043</v>
      </c>
      <c r="AW976" s="155" t="s">
        <v>3907</v>
      </c>
      <c r="AX976" s="154" t="s">
        <v>3908</v>
      </c>
    </row>
    <row r="977" spans="46:50" hidden="1">
      <c r="AT977" s="152" t="s">
        <v>3909</v>
      </c>
      <c r="AU977" s="153" t="s">
        <v>3910</v>
      </c>
      <c r="AV977" s="154" t="s">
        <v>1045</v>
      </c>
      <c r="AW977" s="155" t="s">
        <v>3911</v>
      </c>
      <c r="AX977" s="154" t="s">
        <v>1183</v>
      </c>
    </row>
    <row r="978" spans="46:50" hidden="1">
      <c r="AT978" s="152" t="s">
        <v>3912</v>
      </c>
      <c r="AU978" s="153" t="s">
        <v>3910</v>
      </c>
      <c r="AV978" s="154" t="s">
        <v>1045</v>
      </c>
      <c r="AW978" s="155" t="s">
        <v>3913</v>
      </c>
      <c r="AX978" s="154" t="s">
        <v>3914</v>
      </c>
    </row>
    <row r="979" spans="46:50" hidden="1">
      <c r="AT979" s="152" t="s">
        <v>3915</v>
      </c>
      <c r="AU979" s="153" t="s">
        <v>3910</v>
      </c>
      <c r="AV979" s="154" t="s">
        <v>1045</v>
      </c>
      <c r="AW979" s="155" t="s">
        <v>3916</v>
      </c>
      <c r="AX979" s="154" t="s">
        <v>3917</v>
      </c>
    </row>
    <row r="980" spans="46:50" hidden="1">
      <c r="AT980" s="152" t="s">
        <v>3918</v>
      </c>
      <c r="AU980" s="153" t="s">
        <v>3910</v>
      </c>
      <c r="AV980" s="154" t="s">
        <v>1045</v>
      </c>
      <c r="AW980" s="155" t="s">
        <v>3919</v>
      </c>
      <c r="AX980" s="154" t="s">
        <v>1189</v>
      </c>
    </row>
    <row r="981" spans="46:50" hidden="1">
      <c r="AT981" s="152" t="s">
        <v>3920</v>
      </c>
      <c r="AU981" s="153" t="s">
        <v>3910</v>
      </c>
      <c r="AV981" s="154" t="s">
        <v>1045</v>
      </c>
      <c r="AW981" s="155" t="s">
        <v>3921</v>
      </c>
      <c r="AX981" s="154" t="s">
        <v>3922</v>
      </c>
    </row>
    <row r="982" spans="46:50" hidden="1">
      <c r="AT982" s="152" t="s">
        <v>3923</v>
      </c>
      <c r="AU982" s="153" t="s">
        <v>3910</v>
      </c>
      <c r="AV982" s="154" t="s">
        <v>1045</v>
      </c>
      <c r="AW982" s="155" t="s">
        <v>3924</v>
      </c>
      <c r="AX982" s="154" t="s">
        <v>3925</v>
      </c>
    </row>
    <row r="983" spans="46:50" hidden="1">
      <c r="AT983" s="152" t="s">
        <v>3926</v>
      </c>
      <c r="AU983" s="153" t="s">
        <v>3910</v>
      </c>
      <c r="AV983" s="154" t="s">
        <v>1045</v>
      </c>
      <c r="AW983" s="155" t="s">
        <v>3927</v>
      </c>
      <c r="AX983" s="154" t="s">
        <v>3928</v>
      </c>
    </row>
    <row r="984" spans="46:50" hidden="1">
      <c r="AT984" s="152" t="s">
        <v>3929</v>
      </c>
      <c r="AU984" s="153" t="s">
        <v>3910</v>
      </c>
      <c r="AV984" s="154" t="s">
        <v>1045</v>
      </c>
      <c r="AW984" s="155" t="s">
        <v>3930</v>
      </c>
      <c r="AX984" s="154" t="s">
        <v>3931</v>
      </c>
    </row>
    <row r="985" spans="46:50" hidden="1">
      <c r="AT985" s="152" t="s">
        <v>3932</v>
      </c>
      <c r="AU985" s="153" t="s">
        <v>3910</v>
      </c>
      <c r="AV985" s="154" t="s">
        <v>1045</v>
      </c>
      <c r="AW985" s="155" t="s">
        <v>3933</v>
      </c>
      <c r="AX985" s="154" t="s">
        <v>3934</v>
      </c>
    </row>
    <row r="986" spans="46:50" hidden="1">
      <c r="AT986" s="152" t="s">
        <v>3935</v>
      </c>
      <c r="AU986" s="153" t="s">
        <v>3910</v>
      </c>
      <c r="AV986" s="154" t="s">
        <v>1045</v>
      </c>
      <c r="AW986" s="155" t="s">
        <v>3936</v>
      </c>
      <c r="AX986" s="154" t="s">
        <v>3937</v>
      </c>
    </row>
    <row r="987" spans="46:50" hidden="1">
      <c r="AT987" s="152" t="s">
        <v>3938</v>
      </c>
      <c r="AU987" s="153" t="s">
        <v>3910</v>
      </c>
      <c r="AV987" s="154" t="s">
        <v>1045</v>
      </c>
      <c r="AW987" s="155" t="s">
        <v>3939</v>
      </c>
      <c r="AX987" s="154" t="s">
        <v>3940</v>
      </c>
    </row>
    <row r="988" spans="46:50" hidden="1">
      <c r="AT988" s="152" t="s">
        <v>3941</v>
      </c>
      <c r="AU988" s="153" t="s">
        <v>3910</v>
      </c>
      <c r="AV988" s="154" t="s">
        <v>1045</v>
      </c>
      <c r="AW988" s="155" t="s">
        <v>3942</v>
      </c>
      <c r="AX988" s="154" t="s">
        <v>3943</v>
      </c>
    </row>
    <row r="989" spans="46:50" hidden="1">
      <c r="AT989" s="152" t="s">
        <v>3944</v>
      </c>
      <c r="AU989" s="153" t="s">
        <v>3910</v>
      </c>
      <c r="AV989" s="154" t="s">
        <v>1045</v>
      </c>
      <c r="AW989" s="155" t="s">
        <v>3945</v>
      </c>
      <c r="AX989" s="154" t="s">
        <v>3946</v>
      </c>
    </row>
    <row r="990" spans="46:50" hidden="1">
      <c r="AT990" s="152" t="s">
        <v>3947</v>
      </c>
      <c r="AU990" s="153" t="s">
        <v>3910</v>
      </c>
      <c r="AV990" s="154" t="s">
        <v>1045</v>
      </c>
      <c r="AW990" s="155" t="s">
        <v>3948</v>
      </c>
      <c r="AX990" s="154" t="s">
        <v>3949</v>
      </c>
    </row>
    <row r="991" spans="46:50" hidden="1">
      <c r="AT991" s="152" t="s">
        <v>3950</v>
      </c>
      <c r="AU991" s="153" t="s">
        <v>3910</v>
      </c>
      <c r="AV991" s="154" t="s">
        <v>1045</v>
      </c>
      <c r="AW991" s="155" t="s">
        <v>3951</v>
      </c>
      <c r="AX991" s="154" t="s">
        <v>3952</v>
      </c>
    </row>
    <row r="992" spans="46:50" hidden="1">
      <c r="AT992" s="152" t="s">
        <v>3953</v>
      </c>
      <c r="AU992" s="153" t="s">
        <v>3910</v>
      </c>
      <c r="AV992" s="154" t="s">
        <v>1045</v>
      </c>
      <c r="AW992" s="155" t="s">
        <v>3954</v>
      </c>
      <c r="AX992" s="154" t="s">
        <v>3955</v>
      </c>
    </row>
    <row r="993" spans="46:50" hidden="1">
      <c r="AT993" s="152" t="s">
        <v>3956</v>
      </c>
      <c r="AU993" s="153" t="s">
        <v>3910</v>
      </c>
      <c r="AV993" s="154" t="s">
        <v>1045</v>
      </c>
      <c r="AW993" s="155" t="s">
        <v>3957</v>
      </c>
      <c r="AX993" s="154" t="s">
        <v>1759</v>
      </c>
    </row>
    <row r="994" spans="46:50" hidden="1">
      <c r="AT994" s="152" t="s">
        <v>3958</v>
      </c>
      <c r="AU994" s="153" t="s">
        <v>3910</v>
      </c>
      <c r="AV994" s="154" t="s">
        <v>1045</v>
      </c>
      <c r="AW994" s="155" t="s">
        <v>3959</v>
      </c>
      <c r="AX994" s="154" t="s">
        <v>3960</v>
      </c>
    </row>
    <row r="995" spans="46:50" hidden="1">
      <c r="AT995" s="152" t="s">
        <v>3961</v>
      </c>
      <c r="AU995" s="153" t="s">
        <v>3910</v>
      </c>
      <c r="AV995" s="154" t="s">
        <v>1045</v>
      </c>
      <c r="AW995" s="155" t="s">
        <v>3962</v>
      </c>
      <c r="AX995" s="154" t="s">
        <v>3963</v>
      </c>
    </row>
    <row r="996" spans="46:50" hidden="1">
      <c r="AT996" s="152" t="s">
        <v>3964</v>
      </c>
      <c r="AU996" s="153" t="s">
        <v>3910</v>
      </c>
      <c r="AV996" s="154" t="s">
        <v>1045</v>
      </c>
      <c r="AW996" s="155" t="s">
        <v>3965</v>
      </c>
      <c r="AX996" s="154" t="s">
        <v>3966</v>
      </c>
    </row>
    <row r="997" spans="46:50" hidden="1">
      <c r="AT997" s="152" t="s">
        <v>3967</v>
      </c>
      <c r="AU997" s="153" t="s">
        <v>3910</v>
      </c>
      <c r="AV997" s="154" t="s">
        <v>1045</v>
      </c>
      <c r="AW997" s="155" t="s">
        <v>3968</v>
      </c>
      <c r="AX997" s="154" t="s">
        <v>3969</v>
      </c>
    </row>
    <row r="998" spans="46:50" hidden="1">
      <c r="AT998" s="152" t="s">
        <v>3970</v>
      </c>
      <c r="AU998" s="153" t="s">
        <v>3910</v>
      </c>
      <c r="AV998" s="154" t="s">
        <v>1045</v>
      </c>
      <c r="AW998" s="155" t="s">
        <v>3971</v>
      </c>
      <c r="AX998" s="154" t="s">
        <v>3972</v>
      </c>
    </row>
    <row r="999" spans="46:50" hidden="1">
      <c r="AT999" s="152" t="s">
        <v>3973</v>
      </c>
      <c r="AU999" s="153" t="s">
        <v>3910</v>
      </c>
      <c r="AV999" s="154" t="s">
        <v>1045</v>
      </c>
      <c r="AW999" s="155" t="s">
        <v>3974</v>
      </c>
      <c r="AX999" s="154" t="s">
        <v>3975</v>
      </c>
    </row>
    <row r="1000" spans="46:50" hidden="1">
      <c r="AT1000" s="152" t="s">
        <v>3976</v>
      </c>
      <c r="AU1000" s="153" t="s">
        <v>3910</v>
      </c>
      <c r="AV1000" s="154" t="s">
        <v>1045</v>
      </c>
      <c r="AW1000" s="155" t="s">
        <v>3977</v>
      </c>
      <c r="AX1000" s="154" t="s">
        <v>3978</v>
      </c>
    </row>
    <row r="1001" spans="46:50" hidden="1">
      <c r="AT1001" s="152" t="s">
        <v>3979</v>
      </c>
      <c r="AU1001" s="153" t="s">
        <v>3910</v>
      </c>
      <c r="AV1001" s="154" t="s">
        <v>1045</v>
      </c>
      <c r="AW1001" s="155" t="s">
        <v>3980</v>
      </c>
      <c r="AX1001" s="154" t="s">
        <v>3981</v>
      </c>
    </row>
    <row r="1002" spans="46:50" hidden="1">
      <c r="AT1002" s="152" t="s">
        <v>3982</v>
      </c>
      <c r="AU1002" s="153" t="s">
        <v>3910</v>
      </c>
      <c r="AV1002" s="154" t="s">
        <v>1045</v>
      </c>
      <c r="AW1002" s="155" t="s">
        <v>3983</v>
      </c>
      <c r="AX1002" s="154" t="s">
        <v>1774</v>
      </c>
    </row>
    <row r="1003" spans="46:50" hidden="1">
      <c r="AT1003" s="152" t="s">
        <v>3984</v>
      </c>
      <c r="AU1003" s="153" t="s">
        <v>3910</v>
      </c>
      <c r="AV1003" s="154" t="s">
        <v>1045</v>
      </c>
      <c r="AW1003" s="155" t="s">
        <v>3985</v>
      </c>
      <c r="AX1003" s="154" t="s">
        <v>3986</v>
      </c>
    </row>
    <row r="1004" spans="46:50" hidden="1">
      <c r="AT1004" s="152" t="s">
        <v>3987</v>
      </c>
      <c r="AU1004" s="153" t="s">
        <v>3910</v>
      </c>
      <c r="AV1004" s="154" t="s">
        <v>1045</v>
      </c>
      <c r="AW1004" s="155" t="s">
        <v>3988</v>
      </c>
      <c r="AX1004" s="154" t="s">
        <v>3989</v>
      </c>
    </row>
    <row r="1005" spans="46:50" hidden="1">
      <c r="AT1005" s="152" t="s">
        <v>3990</v>
      </c>
      <c r="AU1005" s="153" t="s">
        <v>3910</v>
      </c>
      <c r="AV1005" s="154" t="s">
        <v>1045</v>
      </c>
      <c r="AW1005" s="155" t="s">
        <v>3991</v>
      </c>
      <c r="AX1005" s="154" t="s">
        <v>3992</v>
      </c>
    </row>
    <row r="1006" spans="46:50" hidden="1">
      <c r="AT1006" s="152" t="s">
        <v>3993</v>
      </c>
      <c r="AU1006" s="153" t="s">
        <v>3910</v>
      </c>
      <c r="AV1006" s="154" t="s">
        <v>1045</v>
      </c>
      <c r="AW1006" s="155" t="s">
        <v>3994</v>
      </c>
      <c r="AX1006" s="154" t="s">
        <v>3995</v>
      </c>
    </row>
    <row r="1007" spans="46:50" hidden="1">
      <c r="AT1007" s="152" t="s">
        <v>3996</v>
      </c>
      <c r="AU1007" s="153" t="s">
        <v>3910</v>
      </c>
      <c r="AV1007" s="154" t="s">
        <v>1045</v>
      </c>
      <c r="AW1007" s="155" t="s">
        <v>3997</v>
      </c>
      <c r="AX1007" s="154" t="s">
        <v>1223</v>
      </c>
    </row>
    <row r="1008" spans="46:50" hidden="1">
      <c r="AT1008" s="152" t="s">
        <v>3998</v>
      </c>
      <c r="AU1008" s="153" t="s">
        <v>3910</v>
      </c>
      <c r="AV1008" s="154" t="s">
        <v>1045</v>
      </c>
      <c r="AW1008" s="155" t="s">
        <v>3999</v>
      </c>
      <c r="AX1008" s="154" t="s">
        <v>4000</v>
      </c>
    </row>
    <row r="1009" spans="46:50" hidden="1">
      <c r="AT1009" s="152" t="s">
        <v>4001</v>
      </c>
      <c r="AU1009" s="153" t="s">
        <v>3910</v>
      </c>
      <c r="AV1009" s="154" t="s">
        <v>1045</v>
      </c>
      <c r="AW1009" s="155" t="s">
        <v>4002</v>
      </c>
      <c r="AX1009" s="154" t="s">
        <v>4003</v>
      </c>
    </row>
    <row r="1010" spans="46:50" hidden="1">
      <c r="AT1010" s="152" t="s">
        <v>4004</v>
      </c>
      <c r="AU1010" s="153" t="s">
        <v>3910</v>
      </c>
      <c r="AV1010" s="154" t="s">
        <v>1045</v>
      </c>
      <c r="AW1010" s="155" t="s">
        <v>4005</v>
      </c>
      <c r="AX1010" s="154" t="s">
        <v>4006</v>
      </c>
    </row>
    <row r="1011" spans="46:50" hidden="1">
      <c r="AT1011" s="152" t="s">
        <v>4007</v>
      </c>
      <c r="AU1011" s="153" t="s">
        <v>3910</v>
      </c>
      <c r="AV1011" s="154" t="s">
        <v>1045</v>
      </c>
      <c r="AW1011" s="155" t="s">
        <v>4008</v>
      </c>
      <c r="AX1011" s="154" t="s">
        <v>4009</v>
      </c>
    </row>
    <row r="1012" spans="46:50" hidden="1">
      <c r="AT1012" s="152" t="s">
        <v>4010</v>
      </c>
      <c r="AU1012" s="153" t="s">
        <v>3910</v>
      </c>
      <c r="AV1012" s="154" t="s">
        <v>1045</v>
      </c>
      <c r="AW1012" s="155" t="s">
        <v>4011</v>
      </c>
      <c r="AX1012" s="154" t="s">
        <v>4012</v>
      </c>
    </row>
    <row r="1013" spans="46:50" hidden="1">
      <c r="AT1013" s="152" t="s">
        <v>4013</v>
      </c>
      <c r="AU1013" s="153" t="s">
        <v>3910</v>
      </c>
      <c r="AV1013" s="154" t="s">
        <v>1045</v>
      </c>
      <c r="AW1013" s="155" t="s">
        <v>4014</v>
      </c>
      <c r="AX1013" s="154" t="s">
        <v>4015</v>
      </c>
    </row>
    <row r="1014" spans="46:50" hidden="1">
      <c r="AT1014" s="152" t="s">
        <v>4016</v>
      </c>
      <c r="AU1014" s="153" t="s">
        <v>3910</v>
      </c>
      <c r="AV1014" s="154" t="s">
        <v>1045</v>
      </c>
      <c r="AW1014" s="155" t="s">
        <v>4017</v>
      </c>
      <c r="AX1014" s="154" t="s">
        <v>4018</v>
      </c>
    </row>
    <row r="1015" spans="46:50" hidden="1">
      <c r="AT1015" s="152" t="s">
        <v>4019</v>
      </c>
      <c r="AU1015" s="153" t="s">
        <v>3910</v>
      </c>
      <c r="AV1015" s="154" t="s">
        <v>1045</v>
      </c>
      <c r="AW1015" s="155" t="s">
        <v>4020</v>
      </c>
      <c r="AX1015" s="154" t="s">
        <v>4021</v>
      </c>
    </row>
    <row r="1016" spans="46:50" hidden="1">
      <c r="AT1016" s="152" t="s">
        <v>4022</v>
      </c>
      <c r="AU1016" s="153" t="s">
        <v>3910</v>
      </c>
      <c r="AV1016" s="154" t="s">
        <v>1045</v>
      </c>
      <c r="AW1016" s="155" t="s">
        <v>4023</v>
      </c>
      <c r="AX1016" s="154" t="s">
        <v>4024</v>
      </c>
    </row>
    <row r="1017" spans="46:50" hidden="1">
      <c r="AT1017" s="152" t="s">
        <v>4025</v>
      </c>
      <c r="AU1017" s="153" t="s">
        <v>3910</v>
      </c>
      <c r="AV1017" s="154" t="s">
        <v>1045</v>
      </c>
      <c r="AW1017" s="155" t="s">
        <v>4026</v>
      </c>
      <c r="AX1017" s="154" t="s">
        <v>4027</v>
      </c>
    </row>
    <row r="1018" spans="46:50" hidden="1">
      <c r="AT1018" s="152" t="s">
        <v>4028</v>
      </c>
      <c r="AU1018" s="153" t="s">
        <v>3910</v>
      </c>
      <c r="AV1018" s="154" t="s">
        <v>1045</v>
      </c>
      <c r="AW1018" s="155" t="s">
        <v>4029</v>
      </c>
      <c r="AX1018" s="154" t="s">
        <v>4030</v>
      </c>
    </row>
    <row r="1019" spans="46:50" hidden="1">
      <c r="AT1019" s="152" t="s">
        <v>4031</v>
      </c>
      <c r="AU1019" s="153" t="s">
        <v>3910</v>
      </c>
      <c r="AV1019" s="154" t="s">
        <v>1045</v>
      </c>
      <c r="AW1019" s="155" t="s">
        <v>4032</v>
      </c>
      <c r="AX1019" s="154" t="s">
        <v>4033</v>
      </c>
    </row>
    <row r="1020" spans="46:50" hidden="1">
      <c r="AT1020" s="152" t="s">
        <v>4034</v>
      </c>
      <c r="AU1020" s="153" t="s">
        <v>3910</v>
      </c>
      <c r="AV1020" s="154" t="s">
        <v>1045</v>
      </c>
      <c r="AW1020" s="155" t="s">
        <v>4035</v>
      </c>
      <c r="AX1020" s="154" t="s">
        <v>4036</v>
      </c>
    </row>
    <row r="1021" spans="46:50" hidden="1">
      <c r="AT1021" s="152" t="s">
        <v>4037</v>
      </c>
      <c r="AU1021" s="153" t="s">
        <v>3910</v>
      </c>
      <c r="AV1021" s="154" t="s">
        <v>1045</v>
      </c>
      <c r="AW1021" s="155" t="s">
        <v>4038</v>
      </c>
      <c r="AX1021" s="154" t="s">
        <v>4039</v>
      </c>
    </row>
    <row r="1022" spans="46:50" hidden="1">
      <c r="AT1022" s="152" t="s">
        <v>4040</v>
      </c>
      <c r="AU1022" s="153" t="s">
        <v>3910</v>
      </c>
      <c r="AV1022" s="154" t="s">
        <v>1045</v>
      </c>
      <c r="AW1022" s="155" t="s">
        <v>4041</v>
      </c>
      <c r="AX1022" s="154" t="s">
        <v>4042</v>
      </c>
    </row>
    <row r="1023" spans="46:50" hidden="1">
      <c r="AT1023" s="152" t="s">
        <v>4043</v>
      </c>
      <c r="AU1023" s="153" t="s">
        <v>3910</v>
      </c>
      <c r="AV1023" s="154" t="s">
        <v>1045</v>
      </c>
      <c r="AW1023" s="155" t="s">
        <v>4044</v>
      </c>
      <c r="AX1023" s="154" t="s">
        <v>1033</v>
      </c>
    </row>
    <row r="1024" spans="46:50" hidden="1">
      <c r="AT1024" s="152" t="s">
        <v>4045</v>
      </c>
      <c r="AU1024" s="153" t="s">
        <v>3910</v>
      </c>
      <c r="AV1024" s="154" t="s">
        <v>1045</v>
      </c>
      <c r="AW1024" s="155" t="s">
        <v>4046</v>
      </c>
      <c r="AX1024" s="154" t="s">
        <v>2145</v>
      </c>
    </row>
    <row r="1025" spans="46:50" hidden="1">
      <c r="AT1025" s="152" t="s">
        <v>4047</v>
      </c>
      <c r="AU1025" s="153" t="s">
        <v>3910</v>
      </c>
      <c r="AV1025" s="154" t="s">
        <v>1045</v>
      </c>
      <c r="AW1025" s="155" t="s">
        <v>4048</v>
      </c>
      <c r="AX1025" s="154" t="s">
        <v>4049</v>
      </c>
    </row>
    <row r="1026" spans="46:50" hidden="1">
      <c r="AT1026" s="152" t="s">
        <v>4050</v>
      </c>
      <c r="AU1026" s="153" t="s">
        <v>3910</v>
      </c>
      <c r="AV1026" s="154" t="s">
        <v>1045</v>
      </c>
      <c r="AW1026" s="155" t="s">
        <v>4051</v>
      </c>
      <c r="AX1026" s="154" t="s">
        <v>4052</v>
      </c>
    </row>
    <row r="1027" spans="46:50" hidden="1">
      <c r="AT1027" s="152" t="s">
        <v>4053</v>
      </c>
      <c r="AU1027" s="153" t="s">
        <v>3910</v>
      </c>
      <c r="AV1027" s="154" t="s">
        <v>1045</v>
      </c>
      <c r="AW1027" s="155" t="s">
        <v>4054</v>
      </c>
      <c r="AX1027" s="154" t="s">
        <v>4055</v>
      </c>
    </row>
    <row r="1028" spans="46:50" hidden="1">
      <c r="AT1028" s="152" t="s">
        <v>4056</v>
      </c>
      <c r="AU1028" s="153" t="s">
        <v>4057</v>
      </c>
      <c r="AV1028" s="154" t="s">
        <v>1047</v>
      </c>
      <c r="AW1028" s="155" t="s">
        <v>4058</v>
      </c>
      <c r="AX1028" s="154" t="s">
        <v>4059</v>
      </c>
    </row>
    <row r="1029" spans="46:50" hidden="1">
      <c r="AT1029" s="152" t="s">
        <v>4060</v>
      </c>
      <c r="AU1029" s="153" t="s">
        <v>4057</v>
      </c>
      <c r="AV1029" s="154" t="s">
        <v>1047</v>
      </c>
      <c r="AW1029" s="155" t="s">
        <v>4061</v>
      </c>
      <c r="AX1029" s="154" t="s">
        <v>4062</v>
      </c>
    </row>
    <row r="1030" spans="46:50" hidden="1">
      <c r="AT1030" s="152" t="s">
        <v>4063</v>
      </c>
      <c r="AU1030" s="153" t="s">
        <v>4057</v>
      </c>
      <c r="AV1030" s="154" t="s">
        <v>1047</v>
      </c>
      <c r="AW1030" s="155" t="s">
        <v>4064</v>
      </c>
      <c r="AX1030" s="154" t="s">
        <v>4065</v>
      </c>
    </row>
    <row r="1031" spans="46:50" hidden="1">
      <c r="AT1031" s="152" t="s">
        <v>4066</v>
      </c>
      <c r="AU1031" s="153" t="s">
        <v>4057</v>
      </c>
      <c r="AV1031" s="154" t="s">
        <v>1047</v>
      </c>
      <c r="AW1031" s="155" t="s">
        <v>4067</v>
      </c>
      <c r="AX1031" s="154" t="s">
        <v>4068</v>
      </c>
    </row>
    <row r="1032" spans="46:50" hidden="1">
      <c r="AT1032" s="152" t="s">
        <v>4069</v>
      </c>
      <c r="AU1032" s="153" t="s">
        <v>4057</v>
      </c>
      <c r="AV1032" s="154" t="s">
        <v>1047</v>
      </c>
      <c r="AW1032" s="155" t="s">
        <v>4070</v>
      </c>
      <c r="AX1032" s="154" t="s">
        <v>4071</v>
      </c>
    </row>
    <row r="1033" spans="46:50" hidden="1">
      <c r="AT1033" s="152" t="s">
        <v>4072</v>
      </c>
      <c r="AU1033" s="153" t="s">
        <v>4057</v>
      </c>
      <c r="AV1033" s="154" t="s">
        <v>1047</v>
      </c>
      <c r="AW1033" s="155" t="s">
        <v>4073</v>
      </c>
      <c r="AX1033" s="154" t="s">
        <v>4074</v>
      </c>
    </row>
    <row r="1034" spans="46:50" hidden="1">
      <c r="AT1034" s="152" t="s">
        <v>4075</v>
      </c>
      <c r="AU1034" s="153" t="s">
        <v>4057</v>
      </c>
      <c r="AV1034" s="154" t="s">
        <v>1047</v>
      </c>
      <c r="AW1034" s="155" t="s">
        <v>4076</v>
      </c>
      <c r="AX1034" s="154" t="s">
        <v>4077</v>
      </c>
    </row>
    <row r="1035" spans="46:50" hidden="1">
      <c r="AT1035" s="152" t="s">
        <v>4078</v>
      </c>
      <c r="AU1035" s="153" t="s">
        <v>4057</v>
      </c>
      <c r="AV1035" s="154" t="s">
        <v>1047</v>
      </c>
      <c r="AW1035" s="155" t="s">
        <v>4079</v>
      </c>
      <c r="AX1035" s="154" t="s">
        <v>4080</v>
      </c>
    </row>
    <row r="1036" spans="46:50" hidden="1">
      <c r="AT1036" s="152" t="s">
        <v>4081</v>
      </c>
      <c r="AU1036" s="153" t="s">
        <v>4057</v>
      </c>
      <c r="AV1036" s="154" t="s">
        <v>1047</v>
      </c>
      <c r="AW1036" s="155" t="s">
        <v>4082</v>
      </c>
      <c r="AX1036" s="154" t="s">
        <v>4083</v>
      </c>
    </row>
    <row r="1037" spans="46:50" hidden="1">
      <c r="AT1037" s="152" t="s">
        <v>4084</v>
      </c>
      <c r="AU1037" s="153" t="s">
        <v>4057</v>
      </c>
      <c r="AV1037" s="154" t="s">
        <v>1047</v>
      </c>
      <c r="AW1037" s="155" t="s">
        <v>4085</v>
      </c>
      <c r="AX1037" s="154" t="s">
        <v>4086</v>
      </c>
    </row>
    <row r="1038" spans="46:50" hidden="1">
      <c r="AT1038" s="152" t="s">
        <v>4087</v>
      </c>
      <c r="AU1038" s="153" t="s">
        <v>4057</v>
      </c>
      <c r="AV1038" s="154" t="s">
        <v>1047</v>
      </c>
      <c r="AW1038" s="155" t="s">
        <v>4088</v>
      </c>
      <c r="AX1038" s="154" t="s">
        <v>4089</v>
      </c>
    </row>
    <row r="1039" spans="46:50" hidden="1">
      <c r="AT1039" s="152" t="s">
        <v>4090</v>
      </c>
      <c r="AU1039" s="153" t="s">
        <v>4057</v>
      </c>
      <c r="AV1039" s="154" t="s">
        <v>1047</v>
      </c>
      <c r="AW1039" s="155" t="s">
        <v>4091</v>
      </c>
      <c r="AX1039" s="154" t="s">
        <v>4092</v>
      </c>
    </row>
    <row r="1040" spans="46:50" hidden="1">
      <c r="AT1040" s="152" t="s">
        <v>4093</v>
      </c>
      <c r="AU1040" s="153" t="s">
        <v>4057</v>
      </c>
      <c r="AV1040" s="154" t="s">
        <v>1047</v>
      </c>
      <c r="AW1040" s="155" t="s">
        <v>4094</v>
      </c>
      <c r="AX1040" s="154" t="s">
        <v>4095</v>
      </c>
    </row>
    <row r="1041" spans="46:50" hidden="1">
      <c r="AT1041" s="152" t="s">
        <v>4096</v>
      </c>
      <c r="AU1041" s="153" t="s">
        <v>4057</v>
      </c>
      <c r="AV1041" s="154" t="s">
        <v>1047</v>
      </c>
      <c r="AW1041" s="155" t="s">
        <v>4097</v>
      </c>
      <c r="AX1041" s="154" t="s">
        <v>4098</v>
      </c>
    </row>
    <row r="1042" spans="46:50" hidden="1">
      <c r="AT1042" s="152" t="s">
        <v>4099</v>
      </c>
      <c r="AU1042" s="153" t="s">
        <v>4057</v>
      </c>
      <c r="AV1042" s="154" t="s">
        <v>1047</v>
      </c>
      <c r="AW1042" s="155" t="s">
        <v>4100</v>
      </c>
      <c r="AX1042" s="154" t="s">
        <v>4101</v>
      </c>
    </row>
    <row r="1043" spans="46:50" hidden="1">
      <c r="AT1043" s="152" t="s">
        <v>4102</v>
      </c>
      <c r="AU1043" s="153" t="s">
        <v>4057</v>
      </c>
      <c r="AV1043" s="154" t="s">
        <v>1047</v>
      </c>
      <c r="AW1043" s="155" t="s">
        <v>4103</v>
      </c>
      <c r="AX1043" s="154" t="s">
        <v>4104</v>
      </c>
    </row>
    <row r="1044" spans="46:50" hidden="1">
      <c r="AT1044" s="152" t="s">
        <v>4105</v>
      </c>
      <c r="AU1044" s="153" t="s">
        <v>4057</v>
      </c>
      <c r="AV1044" s="154" t="s">
        <v>1047</v>
      </c>
      <c r="AW1044" s="155" t="s">
        <v>4106</v>
      </c>
      <c r="AX1044" s="154" t="s">
        <v>4107</v>
      </c>
    </row>
    <row r="1045" spans="46:50" hidden="1">
      <c r="AT1045" s="152" t="s">
        <v>4108</v>
      </c>
      <c r="AU1045" s="153" t="s">
        <v>4057</v>
      </c>
      <c r="AV1045" s="154" t="s">
        <v>1047</v>
      </c>
      <c r="AW1045" s="155" t="s">
        <v>4109</v>
      </c>
      <c r="AX1045" s="154" t="s">
        <v>4110</v>
      </c>
    </row>
    <row r="1046" spans="46:50" hidden="1">
      <c r="AT1046" s="152" t="s">
        <v>4111</v>
      </c>
      <c r="AU1046" s="153" t="s">
        <v>4057</v>
      </c>
      <c r="AV1046" s="154" t="s">
        <v>1047</v>
      </c>
      <c r="AW1046" s="155" t="s">
        <v>4112</v>
      </c>
      <c r="AX1046" s="154" t="s">
        <v>4113</v>
      </c>
    </row>
    <row r="1047" spans="46:50" hidden="1">
      <c r="AT1047" s="152" t="s">
        <v>4114</v>
      </c>
      <c r="AU1047" s="153" t="s">
        <v>4057</v>
      </c>
      <c r="AV1047" s="154" t="s">
        <v>1047</v>
      </c>
      <c r="AW1047" s="155" t="s">
        <v>4115</v>
      </c>
      <c r="AX1047" s="154" t="s">
        <v>4116</v>
      </c>
    </row>
    <row r="1048" spans="46:50" hidden="1">
      <c r="AT1048" s="152" t="s">
        <v>4117</v>
      </c>
      <c r="AU1048" s="153" t="s">
        <v>4057</v>
      </c>
      <c r="AV1048" s="154" t="s">
        <v>1047</v>
      </c>
      <c r="AW1048" s="155" t="s">
        <v>4118</v>
      </c>
      <c r="AX1048" s="154" t="s">
        <v>4119</v>
      </c>
    </row>
    <row r="1049" spans="46:50" hidden="1">
      <c r="AT1049" s="152" t="s">
        <v>4120</v>
      </c>
      <c r="AU1049" s="153" t="s">
        <v>4057</v>
      </c>
      <c r="AV1049" s="154" t="s">
        <v>1047</v>
      </c>
      <c r="AW1049" s="155" t="s">
        <v>4121</v>
      </c>
      <c r="AX1049" s="154" t="s">
        <v>4122</v>
      </c>
    </row>
    <row r="1050" spans="46:50" hidden="1">
      <c r="AT1050" s="152" t="s">
        <v>4123</v>
      </c>
      <c r="AU1050" s="153" t="s">
        <v>4057</v>
      </c>
      <c r="AV1050" s="154" t="s">
        <v>1047</v>
      </c>
      <c r="AW1050" s="155" t="s">
        <v>4124</v>
      </c>
      <c r="AX1050" s="154" t="s">
        <v>4125</v>
      </c>
    </row>
    <row r="1051" spans="46:50" hidden="1">
      <c r="AT1051" s="152" t="s">
        <v>4126</v>
      </c>
      <c r="AU1051" s="153" t="s">
        <v>4057</v>
      </c>
      <c r="AV1051" s="154" t="s">
        <v>1047</v>
      </c>
      <c r="AW1051" s="155" t="s">
        <v>4127</v>
      </c>
      <c r="AX1051" s="154" t="s">
        <v>4128</v>
      </c>
    </row>
    <row r="1052" spans="46:50" hidden="1">
      <c r="AT1052" s="152" t="s">
        <v>4129</v>
      </c>
      <c r="AU1052" s="153" t="s">
        <v>4057</v>
      </c>
      <c r="AV1052" s="154" t="s">
        <v>1047</v>
      </c>
      <c r="AW1052" s="155" t="s">
        <v>4130</v>
      </c>
      <c r="AX1052" s="154" t="s">
        <v>4131</v>
      </c>
    </row>
    <row r="1053" spans="46:50" hidden="1">
      <c r="AT1053" s="152" t="s">
        <v>4132</v>
      </c>
      <c r="AU1053" s="153" t="s">
        <v>4057</v>
      </c>
      <c r="AV1053" s="154" t="s">
        <v>1047</v>
      </c>
      <c r="AW1053" s="155" t="s">
        <v>4133</v>
      </c>
      <c r="AX1053" s="154" t="s">
        <v>4134</v>
      </c>
    </row>
    <row r="1054" spans="46:50" hidden="1">
      <c r="AT1054" s="152" t="s">
        <v>4135</v>
      </c>
      <c r="AU1054" s="153" t="s">
        <v>4057</v>
      </c>
      <c r="AV1054" s="154" t="s">
        <v>1047</v>
      </c>
      <c r="AW1054" s="155" t="s">
        <v>4136</v>
      </c>
      <c r="AX1054" s="154" t="s">
        <v>4137</v>
      </c>
    </row>
    <row r="1055" spans="46:50" hidden="1">
      <c r="AT1055" s="152" t="s">
        <v>4138</v>
      </c>
      <c r="AU1055" s="153" t="s">
        <v>4057</v>
      </c>
      <c r="AV1055" s="154" t="s">
        <v>1047</v>
      </c>
      <c r="AW1055" s="155" t="s">
        <v>4139</v>
      </c>
      <c r="AX1055" s="154" t="s">
        <v>4140</v>
      </c>
    </row>
    <row r="1056" spans="46:50" hidden="1">
      <c r="AT1056" s="152" t="s">
        <v>4141</v>
      </c>
      <c r="AU1056" s="153" t="s">
        <v>4057</v>
      </c>
      <c r="AV1056" s="154" t="s">
        <v>1047</v>
      </c>
      <c r="AW1056" s="155" t="s">
        <v>4142</v>
      </c>
      <c r="AX1056" s="154" t="s">
        <v>4143</v>
      </c>
    </row>
    <row r="1057" spans="46:50" hidden="1">
      <c r="AT1057" s="152" t="s">
        <v>4144</v>
      </c>
      <c r="AU1057" s="153" t="s">
        <v>4057</v>
      </c>
      <c r="AV1057" s="154" t="s">
        <v>1047</v>
      </c>
      <c r="AW1057" s="155" t="s">
        <v>4145</v>
      </c>
      <c r="AX1057" s="154" t="s">
        <v>4146</v>
      </c>
    </row>
    <row r="1058" spans="46:50" hidden="1">
      <c r="AT1058" s="152" t="s">
        <v>4147</v>
      </c>
      <c r="AU1058" s="153" t="s">
        <v>4057</v>
      </c>
      <c r="AV1058" s="154" t="s">
        <v>1047</v>
      </c>
      <c r="AW1058" s="155" t="s">
        <v>4148</v>
      </c>
      <c r="AX1058" s="154" t="s">
        <v>4149</v>
      </c>
    </row>
    <row r="1059" spans="46:50" hidden="1">
      <c r="AT1059" s="152" t="s">
        <v>4150</v>
      </c>
      <c r="AU1059" s="153" t="s">
        <v>4057</v>
      </c>
      <c r="AV1059" s="154" t="s">
        <v>1047</v>
      </c>
      <c r="AW1059" s="155" t="s">
        <v>4151</v>
      </c>
      <c r="AX1059" s="154" t="s">
        <v>4152</v>
      </c>
    </row>
    <row r="1060" spans="46:50" hidden="1">
      <c r="AT1060" s="152" t="s">
        <v>4153</v>
      </c>
      <c r="AU1060" s="153" t="s">
        <v>4057</v>
      </c>
      <c r="AV1060" s="154" t="s">
        <v>1047</v>
      </c>
      <c r="AW1060" s="155" t="s">
        <v>4154</v>
      </c>
      <c r="AX1060" s="154" t="s">
        <v>4155</v>
      </c>
    </row>
    <row r="1061" spans="46:50" hidden="1">
      <c r="AT1061" s="152" t="s">
        <v>4156</v>
      </c>
      <c r="AU1061" s="153" t="s">
        <v>4057</v>
      </c>
      <c r="AV1061" s="154" t="s">
        <v>1047</v>
      </c>
      <c r="AW1061" s="155" t="s">
        <v>4157</v>
      </c>
      <c r="AX1061" s="154" t="s">
        <v>4158</v>
      </c>
    </row>
    <row r="1062" spans="46:50" hidden="1">
      <c r="AT1062" s="152" t="s">
        <v>4159</v>
      </c>
      <c r="AU1062" s="153" t="s">
        <v>4057</v>
      </c>
      <c r="AV1062" s="154" t="s">
        <v>1047</v>
      </c>
      <c r="AW1062" s="155" t="s">
        <v>4160</v>
      </c>
      <c r="AX1062" s="154" t="s">
        <v>4161</v>
      </c>
    </row>
    <row r="1063" spans="46:50" hidden="1">
      <c r="AT1063" s="152" t="s">
        <v>4162</v>
      </c>
      <c r="AU1063" s="153" t="s">
        <v>4057</v>
      </c>
      <c r="AV1063" s="154" t="s">
        <v>1047</v>
      </c>
      <c r="AW1063" s="155" t="s">
        <v>4163</v>
      </c>
      <c r="AX1063" s="154" t="s">
        <v>4164</v>
      </c>
    </row>
    <row r="1064" spans="46:50" hidden="1">
      <c r="AT1064" s="152" t="s">
        <v>4165</v>
      </c>
      <c r="AU1064" s="153" t="s">
        <v>4057</v>
      </c>
      <c r="AV1064" s="154" t="s">
        <v>1047</v>
      </c>
      <c r="AW1064" s="155" t="s">
        <v>4166</v>
      </c>
      <c r="AX1064" s="154" t="s">
        <v>4167</v>
      </c>
    </row>
    <row r="1065" spans="46:50" hidden="1">
      <c r="AT1065" s="152" t="s">
        <v>4168</v>
      </c>
      <c r="AU1065" s="153" t="s">
        <v>4057</v>
      </c>
      <c r="AV1065" s="154" t="s">
        <v>1047</v>
      </c>
      <c r="AW1065" s="155" t="s">
        <v>4169</v>
      </c>
      <c r="AX1065" s="154" t="s">
        <v>3019</v>
      </c>
    </row>
    <row r="1066" spans="46:50" hidden="1">
      <c r="AT1066" s="152" t="s">
        <v>4170</v>
      </c>
      <c r="AU1066" s="153" t="s">
        <v>4057</v>
      </c>
      <c r="AV1066" s="154" t="s">
        <v>1047</v>
      </c>
      <c r="AW1066" s="155" t="s">
        <v>4171</v>
      </c>
      <c r="AX1066" s="154" t="s">
        <v>4172</v>
      </c>
    </row>
    <row r="1067" spans="46:50" hidden="1">
      <c r="AT1067" s="152" t="s">
        <v>4173</v>
      </c>
      <c r="AU1067" s="153" t="s">
        <v>4057</v>
      </c>
      <c r="AV1067" s="154" t="s">
        <v>1047</v>
      </c>
      <c r="AW1067" s="155" t="s">
        <v>4174</v>
      </c>
      <c r="AX1067" s="154" t="s">
        <v>4175</v>
      </c>
    </row>
    <row r="1068" spans="46:50" hidden="1">
      <c r="AT1068" s="152" t="s">
        <v>4176</v>
      </c>
      <c r="AU1068" s="153" t="s">
        <v>4057</v>
      </c>
      <c r="AV1068" s="154" t="s">
        <v>1047</v>
      </c>
      <c r="AW1068" s="155" t="s">
        <v>4177</v>
      </c>
      <c r="AX1068" s="154" t="s">
        <v>4178</v>
      </c>
    </row>
    <row r="1069" spans="46:50" hidden="1">
      <c r="AT1069" s="152" t="s">
        <v>4179</v>
      </c>
      <c r="AU1069" s="153" t="s">
        <v>4057</v>
      </c>
      <c r="AV1069" s="154" t="s">
        <v>1047</v>
      </c>
      <c r="AW1069" s="155" t="s">
        <v>4180</v>
      </c>
      <c r="AX1069" s="154" t="s">
        <v>4181</v>
      </c>
    </row>
    <row r="1070" spans="46:50" hidden="1">
      <c r="AT1070" s="152" t="s">
        <v>4182</v>
      </c>
      <c r="AU1070" s="153" t="s">
        <v>4057</v>
      </c>
      <c r="AV1070" s="154" t="s">
        <v>1047</v>
      </c>
      <c r="AW1070" s="155" t="s">
        <v>4183</v>
      </c>
      <c r="AX1070" s="154" t="s">
        <v>4184</v>
      </c>
    </row>
    <row r="1071" spans="46:50" hidden="1">
      <c r="AT1071" s="152" t="s">
        <v>4185</v>
      </c>
      <c r="AU1071" s="153" t="s">
        <v>4057</v>
      </c>
      <c r="AV1071" s="154" t="s">
        <v>1047</v>
      </c>
      <c r="AW1071" s="155" t="s">
        <v>4186</v>
      </c>
      <c r="AX1071" s="154" t="s">
        <v>4187</v>
      </c>
    </row>
    <row r="1072" spans="46:50" hidden="1">
      <c r="AT1072" s="152" t="s">
        <v>4188</v>
      </c>
      <c r="AU1072" s="153" t="s">
        <v>4057</v>
      </c>
      <c r="AV1072" s="154" t="s">
        <v>1047</v>
      </c>
      <c r="AW1072" s="155" t="s">
        <v>4189</v>
      </c>
      <c r="AX1072" s="154" t="s">
        <v>4190</v>
      </c>
    </row>
    <row r="1073" spans="46:50" hidden="1">
      <c r="AT1073" s="152" t="s">
        <v>4191</v>
      </c>
      <c r="AU1073" s="153" t="s">
        <v>4057</v>
      </c>
      <c r="AV1073" s="154" t="s">
        <v>1047</v>
      </c>
      <c r="AW1073" s="155" t="s">
        <v>4192</v>
      </c>
      <c r="AX1073" s="154" t="s">
        <v>4193</v>
      </c>
    </row>
    <row r="1074" spans="46:50" hidden="1">
      <c r="AT1074" s="152" t="s">
        <v>4194</v>
      </c>
      <c r="AU1074" s="153" t="s">
        <v>4057</v>
      </c>
      <c r="AV1074" s="154" t="s">
        <v>1047</v>
      </c>
      <c r="AW1074" s="155" t="s">
        <v>4195</v>
      </c>
      <c r="AX1074" s="154" t="s">
        <v>4196</v>
      </c>
    </row>
    <row r="1075" spans="46:50" hidden="1">
      <c r="AT1075" s="152" t="s">
        <v>4197</v>
      </c>
      <c r="AU1075" s="153" t="s">
        <v>4057</v>
      </c>
      <c r="AV1075" s="154" t="s">
        <v>1047</v>
      </c>
      <c r="AW1075" s="155" t="s">
        <v>4198</v>
      </c>
      <c r="AX1075" s="154" t="s">
        <v>4199</v>
      </c>
    </row>
    <row r="1076" spans="46:50" hidden="1">
      <c r="AT1076" s="152" t="s">
        <v>4200</v>
      </c>
      <c r="AU1076" s="153" t="s">
        <v>4057</v>
      </c>
      <c r="AV1076" s="154" t="s">
        <v>1047</v>
      </c>
      <c r="AW1076" s="155" t="s">
        <v>4201</v>
      </c>
      <c r="AX1076" s="154" t="s">
        <v>4202</v>
      </c>
    </row>
    <row r="1077" spans="46:50" hidden="1">
      <c r="AT1077" s="152" t="s">
        <v>4203</v>
      </c>
      <c r="AU1077" s="153" t="s">
        <v>4057</v>
      </c>
      <c r="AV1077" s="154" t="s">
        <v>1047</v>
      </c>
      <c r="AW1077" s="155" t="s">
        <v>4204</v>
      </c>
      <c r="AX1077" s="154" t="s">
        <v>4205</v>
      </c>
    </row>
    <row r="1078" spans="46:50" hidden="1">
      <c r="AT1078" s="152" t="s">
        <v>4206</v>
      </c>
      <c r="AU1078" s="153" t="s">
        <v>4057</v>
      </c>
      <c r="AV1078" s="154" t="s">
        <v>1047</v>
      </c>
      <c r="AW1078" s="155" t="s">
        <v>4207</v>
      </c>
      <c r="AX1078" s="154" t="s">
        <v>4208</v>
      </c>
    </row>
    <row r="1079" spans="46:50" hidden="1">
      <c r="AT1079" s="152" t="s">
        <v>4209</v>
      </c>
      <c r="AU1079" s="153" t="s">
        <v>4057</v>
      </c>
      <c r="AV1079" s="154" t="s">
        <v>1047</v>
      </c>
      <c r="AW1079" s="155" t="s">
        <v>4210</v>
      </c>
      <c r="AX1079" s="154" t="s">
        <v>4211</v>
      </c>
    </row>
    <row r="1080" spans="46:50" hidden="1">
      <c r="AT1080" s="152" t="s">
        <v>4212</v>
      </c>
      <c r="AU1080" s="153" t="s">
        <v>4057</v>
      </c>
      <c r="AV1080" s="154" t="s">
        <v>1047</v>
      </c>
      <c r="AW1080" s="155" t="s">
        <v>4213</v>
      </c>
      <c r="AX1080" s="154" t="s">
        <v>4214</v>
      </c>
    </row>
    <row r="1081" spans="46:50" hidden="1">
      <c r="AT1081" s="152" t="s">
        <v>4215</v>
      </c>
      <c r="AU1081" s="153" t="s">
        <v>4057</v>
      </c>
      <c r="AV1081" s="154" t="s">
        <v>1047</v>
      </c>
      <c r="AW1081" s="155" t="s">
        <v>4216</v>
      </c>
      <c r="AX1081" s="154" t="s">
        <v>4217</v>
      </c>
    </row>
    <row r="1082" spans="46:50" hidden="1">
      <c r="AT1082" s="152" t="s">
        <v>4218</v>
      </c>
      <c r="AU1082" s="153" t="s">
        <v>4057</v>
      </c>
      <c r="AV1082" s="154" t="s">
        <v>1047</v>
      </c>
      <c r="AW1082" s="155" t="s">
        <v>4219</v>
      </c>
      <c r="AX1082" s="154" t="s">
        <v>4220</v>
      </c>
    </row>
    <row r="1083" spans="46:50" hidden="1">
      <c r="AT1083" s="152" t="s">
        <v>4221</v>
      </c>
      <c r="AU1083" s="153" t="s">
        <v>4057</v>
      </c>
      <c r="AV1083" s="154" t="s">
        <v>1047</v>
      </c>
      <c r="AW1083" s="155" t="s">
        <v>4222</v>
      </c>
      <c r="AX1083" s="154" t="s">
        <v>4223</v>
      </c>
    </row>
    <row r="1084" spans="46:50" hidden="1">
      <c r="AT1084" s="152" t="s">
        <v>4224</v>
      </c>
      <c r="AU1084" s="153" t="s">
        <v>4057</v>
      </c>
      <c r="AV1084" s="154" t="s">
        <v>1047</v>
      </c>
      <c r="AW1084" s="155" t="s">
        <v>4225</v>
      </c>
      <c r="AX1084" s="154" t="s">
        <v>4226</v>
      </c>
    </row>
    <row r="1085" spans="46:50" hidden="1">
      <c r="AT1085" s="152" t="s">
        <v>4227</v>
      </c>
      <c r="AU1085" s="153" t="s">
        <v>4057</v>
      </c>
      <c r="AV1085" s="154" t="s">
        <v>1047</v>
      </c>
      <c r="AW1085" s="155" t="s">
        <v>4228</v>
      </c>
      <c r="AX1085" s="154" t="s">
        <v>4229</v>
      </c>
    </row>
    <row r="1086" spans="46:50" hidden="1">
      <c r="AT1086" s="152" t="s">
        <v>4230</v>
      </c>
      <c r="AU1086" s="153" t="s">
        <v>4057</v>
      </c>
      <c r="AV1086" s="154" t="s">
        <v>1047</v>
      </c>
      <c r="AW1086" s="155" t="s">
        <v>4231</v>
      </c>
      <c r="AX1086" s="154" t="s">
        <v>4232</v>
      </c>
    </row>
    <row r="1087" spans="46:50" hidden="1">
      <c r="AT1087" s="152" t="s">
        <v>4233</v>
      </c>
      <c r="AU1087" s="153" t="s">
        <v>4057</v>
      </c>
      <c r="AV1087" s="154" t="s">
        <v>1047</v>
      </c>
      <c r="AW1087" s="155" t="s">
        <v>4234</v>
      </c>
      <c r="AX1087" s="154" t="s">
        <v>4235</v>
      </c>
    </row>
    <row r="1088" spans="46:50" hidden="1">
      <c r="AT1088" s="152" t="s">
        <v>4236</v>
      </c>
      <c r="AU1088" s="153" t="s">
        <v>4057</v>
      </c>
      <c r="AV1088" s="154" t="s">
        <v>1047</v>
      </c>
      <c r="AW1088" s="155" t="s">
        <v>4237</v>
      </c>
      <c r="AX1088" s="154" t="s">
        <v>4238</v>
      </c>
    </row>
    <row r="1089" spans="46:50" hidden="1">
      <c r="AT1089" s="152" t="s">
        <v>4239</v>
      </c>
      <c r="AU1089" s="153" t="s">
        <v>4057</v>
      </c>
      <c r="AV1089" s="154" t="s">
        <v>1047</v>
      </c>
      <c r="AW1089" s="155" t="s">
        <v>4240</v>
      </c>
      <c r="AX1089" s="154" t="s">
        <v>4241</v>
      </c>
    </row>
    <row r="1090" spans="46:50" hidden="1">
      <c r="AT1090" s="152" t="s">
        <v>4242</v>
      </c>
      <c r="AU1090" s="153" t="s">
        <v>4057</v>
      </c>
      <c r="AV1090" s="154" t="s">
        <v>1047</v>
      </c>
      <c r="AW1090" s="155" t="s">
        <v>4243</v>
      </c>
      <c r="AX1090" s="154" t="s">
        <v>4244</v>
      </c>
    </row>
    <row r="1091" spans="46:50" hidden="1">
      <c r="AT1091" s="152" t="s">
        <v>4245</v>
      </c>
      <c r="AU1091" s="153" t="s">
        <v>4057</v>
      </c>
      <c r="AV1091" s="154" t="s">
        <v>1047</v>
      </c>
      <c r="AW1091" s="155" t="s">
        <v>4246</v>
      </c>
      <c r="AX1091" s="154" t="s">
        <v>4247</v>
      </c>
    </row>
    <row r="1092" spans="46:50" hidden="1">
      <c r="AT1092" s="152" t="s">
        <v>4248</v>
      </c>
      <c r="AU1092" s="153" t="s">
        <v>4057</v>
      </c>
      <c r="AV1092" s="154" t="s">
        <v>1047</v>
      </c>
      <c r="AW1092" s="155" t="s">
        <v>4249</v>
      </c>
      <c r="AX1092" s="154" t="s">
        <v>4250</v>
      </c>
    </row>
    <row r="1093" spans="46:50" hidden="1">
      <c r="AT1093" s="152" t="s">
        <v>4251</v>
      </c>
      <c r="AU1093" s="153" t="s">
        <v>4057</v>
      </c>
      <c r="AV1093" s="154" t="s">
        <v>1047</v>
      </c>
      <c r="AW1093" s="155" t="s">
        <v>4252</v>
      </c>
      <c r="AX1093" s="154" t="s">
        <v>4253</v>
      </c>
    </row>
    <row r="1094" spans="46:50" hidden="1">
      <c r="AT1094" s="152" t="s">
        <v>4254</v>
      </c>
      <c r="AU1094" s="153" t="s">
        <v>4057</v>
      </c>
      <c r="AV1094" s="154" t="s">
        <v>1047</v>
      </c>
      <c r="AW1094" s="155" t="s">
        <v>4255</v>
      </c>
      <c r="AX1094" s="154" t="s">
        <v>4256</v>
      </c>
    </row>
    <row r="1095" spans="46:50" hidden="1">
      <c r="AT1095" s="152" t="s">
        <v>4257</v>
      </c>
      <c r="AU1095" s="153" t="s">
        <v>4057</v>
      </c>
      <c r="AV1095" s="154" t="s">
        <v>1047</v>
      </c>
      <c r="AW1095" s="155" t="s">
        <v>4258</v>
      </c>
      <c r="AX1095" s="154" t="s">
        <v>4259</v>
      </c>
    </row>
    <row r="1096" spans="46:50" hidden="1">
      <c r="AT1096" s="152" t="s">
        <v>4260</v>
      </c>
      <c r="AU1096" s="153" t="s">
        <v>4057</v>
      </c>
      <c r="AV1096" s="154" t="s">
        <v>1047</v>
      </c>
      <c r="AW1096" s="155" t="s">
        <v>4261</v>
      </c>
      <c r="AX1096" s="154" t="s">
        <v>4262</v>
      </c>
    </row>
    <row r="1097" spans="46:50" hidden="1">
      <c r="AT1097" s="152" t="s">
        <v>4263</v>
      </c>
      <c r="AU1097" s="153" t="s">
        <v>4057</v>
      </c>
      <c r="AV1097" s="154" t="s">
        <v>1047</v>
      </c>
      <c r="AW1097" s="155" t="s">
        <v>4264</v>
      </c>
      <c r="AX1097" s="154" t="s">
        <v>4265</v>
      </c>
    </row>
    <row r="1098" spans="46:50" hidden="1">
      <c r="AT1098" s="152" t="s">
        <v>4266</v>
      </c>
      <c r="AU1098" s="153" t="s">
        <v>4057</v>
      </c>
      <c r="AV1098" s="154" t="s">
        <v>1047</v>
      </c>
      <c r="AW1098" s="155" t="s">
        <v>4267</v>
      </c>
      <c r="AX1098" s="154" t="s">
        <v>4268</v>
      </c>
    </row>
    <row r="1099" spans="46:50" hidden="1">
      <c r="AT1099" s="152" t="s">
        <v>4269</v>
      </c>
      <c r="AU1099" s="153" t="s">
        <v>4057</v>
      </c>
      <c r="AV1099" s="154" t="s">
        <v>1047</v>
      </c>
      <c r="AW1099" s="155" t="s">
        <v>4270</v>
      </c>
      <c r="AX1099" s="154" t="s">
        <v>4271</v>
      </c>
    </row>
    <row r="1100" spans="46:50" hidden="1">
      <c r="AT1100" s="152" t="s">
        <v>4272</v>
      </c>
      <c r="AU1100" s="153" t="s">
        <v>4057</v>
      </c>
      <c r="AV1100" s="154" t="s">
        <v>1047</v>
      </c>
      <c r="AW1100" s="155" t="s">
        <v>4273</v>
      </c>
      <c r="AX1100" s="154" t="s">
        <v>4274</v>
      </c>
    </row>
    <row r="1101" spans="46:50" hidden="1">
      <c r="AT1101" s="152" t="s">
        <v>4275</v>
      </c>
      <c r="AU1101" s="153" t="s">
        <v>4057</v>
      </c>
      <c r="AV1101" s="154" t="s">
        <v>1047</v>
      </c>
      <c r="AW1101" s="155" t="s">
        <v>4276</v>
      </c>
      <c r="AX1101" s="154" t="s">
        <v>4277</v>
      </c>
    </row>
    <row r="1102" spans="46:50" hidden="1">
      <c r="AT1102" s="152" t="s">
        <v>4278</v>
      </c>
      <c r="AU1102" s="153" t="s">
        <v>4057</v>
      </c>
      <c r="AV1102" s="154" t="s">
        <v>1047</v>
      </c>
      <c r="AW1102" s="155" t="s">
        <v>4279</v>
      </c>
      <c r="AX1102" s="154" t="s">
        <v>4280</v>
      </c>
    </row>
    <row r="1103" spans="46:50" hidden="1">
      <c r="AT1103" s="152" t="s">
        <v>4281</v>
      </c>
      <c r="AU1103" s="153" t="s">
        <v>4057</v>
      </c>
      <c r="AV1103" s="154" t="s">
        <v>1047</v>
      </c>
      <c r="AW1103" s="155" t="s">
        <v>4282</v>
      </c>
      <c r="AX1103" s="154" t="s">
        <v>4283</v>
      </c>
    </row>
    <row r="1104" spans="46:50" hidden="1">
      <c r="AT1104" s="152" t="s">
        <v>4284</v>
      </c>
      <c r="AU1104" s="153" t="s">
        <v>4057</v>
      </c>
      <c r="AV1104" s="154" t="s">
        <v>1047</v>
      </c>
      <c r="AW1104" s="155" t="s">
        <v>4285</v>
      </c>
      <c r="AX1104" s="154" t="s">
        <v>4286</v>
      </c>
    </row>
    <row r="1105" spans="46:50" hidden="1">
      <c r="AT1105" s="152" t="s">
        <v>4287</v>
      </c>
      <c r="AU1105" s="153" t="s">
        <v>4057</v>
      </c>
      <c r="AV1105" s="154" t="s">
        <v>1047</v>
      </c>
      <c r="AW1105" s="155" t="s">
        <v>4288</v>
      </c>
      <c r="AX1105" s="154" t="s">
        <v>4289</v>
      </c>
    </row>
    <row r="1106" spans="46:50" hidden="1">
      <c r="AT1106" s="152" t="s">
        <v>4290</v>
      </c>
      <c r="AU1106" s="153" t="s">
        <v>4057</v>
      </c>
      <c r="AV1106" s="154" t="s">
        <v>1047</v>
      </c>
      <c r="AW1106" s="155" t="s">
        <v>4291</v>
      </c>
      <c r="AX1106" s="154" t="s">
        <v>4292</v>
      </c>
    </row>
    <row r="1107" spans="46:50" hidden="1">
      <c r="AT1107" s="152" t="s">
        <v>4293</v>
      </c>
      <c r="AU1107" s="153" t="s">
        <v>4057</v>
      </c>
      <c r="AV1107" s="154" t="s">
        <v>1047</v>
      </c>
      <c r="AW1107" s="155" t="s">
        <v>4294</v>
      </c>
      <c r="AX1107" s="154" t="s">
        <v>4295</v>
      </c>
    </row>
    <row r="1108" spans="46:50" hidden="1">
      <c r="AT1108" s="152" t="s">
        <v>4296</v>
      </c>
      <c r="AU1108" s="153" t="s">
        <v>4057</v>
      </c>
      <c r="AV1108" s="154" t="s">
        <v>1047</v>
      </c>
      <c r="AW1108" s="155" t="s">
        <v>4297</v>
      </c>
      <c r="AX1108" s="154" t="s">
        <v>4298</v>
      </c>
    </row>
    <row r="1109" spans="46:50" hidden="1">
      <c r="AT1109" s="152" t="s">
        <v>4299</v>
      </c>
      <c r="AU1109" s="153" t="s">
        <v>4057</v>
      </c>
      <c r="AV1109" s="154" t="s">
        <v>1047</v>
      </c>
      <c r="AW1109" s="155" t="s">
        <v>4300</v>
      </c>
      <c r="AX1109" s="154" t="s">
        <v>4301</v>
      </c>
    </row>
    <row r="1110" spans="46:50" hidden="1">
      <c r="AT1110" s="152" t="s">
        <v>4302</v>
      </c>
      <c r="AU1110" s="153" t="s">
        <v>4057</v>
      </c>
      <c r="AV1110" s="154" t="s">
        <v>1047</v>
      </c>
      <c r="AW1110" s="155" t="s">
        <v>4303</v>
      </c>
      <c r="AX1110" s="154" t="s">
        <v>4304</v>
      </c>
    </row>
    <row r="1111" spans="46:50" hidden="1">
      <c r="AT1111" s="152" t="s">
        <v>4305</v>
      </c>
      <c r="AU1111" s="153" t="s">
        <v>4057</v>
      </c>
      <c r="AV1111" s="154" t="s">
        <v>1047</v>
      </c>
      <c r="AW1111" s="155" t="s">
        <v>4306</v>
      </c>
      <c r="AX1111" s="154" t="s">
        <v>4307</v>
      </c>
    </row>
    <row r="1112" spans="46:50" hidden="1">
      <c r="AT1112" s="152" t="s">
        <v>4308</v>
      </c>
      <c r="AU1112" s="153" t="s">
        <v>4057</v>
      </c>
      <c r="AV1112" s="154" t="s">
        <v>1047</v>
      </c>
      <c r="AW1112" s="155" t="s">
        <v>4309</v>
      </c>
      <c r="AX1112" s="154" t="s">
        <v>4310</v>
      </c>
    </row>
    <row r="1113" spans="46:50" hidden="1">
      <c r="AT1113" s="152" t="s">
        <v>4311</v>
      </c>
      <c r="AU1113" s="153" t="s">
        <v>4057</v>
      </c>
      <c r="AV1113" s="154" t="s">
        <v>1047</v>
      </c>
      <c r="AW1113" s="155" t="s">
        <v>4312</v>
      </c>
      <c r="AX1113" s="154" t="s">
        <v>4313</v>
      </c>
    </row>
    <row r="1114" spans="46:50" hidden="1">
      <c r="AT1114" s="152" t="s">
        <v>4314</v>
      </c>
      <c r="AU1114" s="153" t="s">
        <v>4057</v>
      </c>
      <c r="AV1114" s="154" t="s">
        <v>1047</v>
      </c>
      <c r="AW1114" s="155" t="s">
        <v>4315</v>
      </c>
      <c r="AX1114" s="154" t="s">
        <v>4316</v>
      </c>
    </row>
    <row r="1115" spans="46:50" hidden="1">
      <c r="AT1115" s="152" t="s">
        <v>4317</v>
      </c>
      <c r="AU1115" s="153" t="s">
        <v>4057</v>
      </c>
      <c r="AV1115" s="154" t="s">
        <v>1047</v>
      </c>
      <c r="AW1115" s="155" t="s">
        <v>4318</v>
      </c>
      <c r="AX1115" s="154" t="s">
        <v>4319</v>
      </c>
    </row>
    <row r="1116" spans="46:50" hidden="1">
      <c r="AT1116" s="152" t="s">
        <v>4320</v>
      </c>
      <c r="AU1116" s="153" t="s">
        <v>4057</v>
      </c>
      <c r="AV1116" s="154" t="s">
        <v>1047</v>
      </c>
      <c r="AW1116" s="155" t="s">
        <v>4321</v>
      </c>
      <c r="AX1116" s="154" t="s">
        <v>4322</v>
      </c>
    </row>
    <row r="1117" spans="46:50" hidden="1">
      <c r="AT1117" s="152" t="s">
        <v>4323</v>
      </c>
      <c r="AU1117" s="153" t="s">
        <v>4057</v>
      </c>
      <c r="AV1117" s="154" t="s">
        <v>1047</v>
      </c>
      <c r="AW1117" s="155" t="s">
        <v>4324</v>
      </c>
      <c r="AX1117" s="154" t="s">
        <v>4325</v>
      </c>
    </row>
    <row r="1118" spans="46:50" hidden="1">
      <c r="AT1118" s="152" t="s">
        <v>4326</v>
      </c>
      <c r="AU1118" s="153" t="s">
        <v>4057</v>
      </c>
      <c r="AV1118" s="154" t="s">
        <v>1047</v>
      </c>
      <c r="AW1118" s="155" t="s">
        <v>4327</v>
      </c>
      <c r="AX1118" s="154" t="s">
        <v>4328</v>
      </c>
    </row>
    <row r="1119" spans="46:50" hidden="1">
      <c r="AT1119" s="152" t="s">
        <v>4329</v>
      </c>
      <c r="AU1119" s="153" t="s">
        <v>4057</v>
      </c>
      <c r="AV1119" s="154" t="s">
        <v>1047</v>
      </c>
      <c r="AW1119" s="155" t="s">
        <v>4330</v>
      </c>
      <c r="AX1119" s="154" t="s">
        <v>4331</v>
      </c>
    </row>
    <row r="1120" spans="46:50" hidden="1">
      <c r="AT1120" s="152" t="s">
        <v>4332</v>
      </c>
      <c r="AU1120" s="153" t="s">
        <v>4057</v>
      </c>
      <c r="AV1120" s="154" t="s">
        <v>1047</v>
      </c>
      <c r="AW1120" s="155" t="s">
        <v>4333</v>
      </c>
      <c r="AX1120" s="154" t="s">
        <v>4334</v>
      </c>
    </row>
    <row r="1121" spans="46:50" hidden="1">
      <c r="AT1121" s="152" t="s">
        <v>4335</v>
      </c>
      <c r="AU1121" s="153" t="s">
        <v>4057</v>
      </c>
      <c r="AV1121" s="154" t="s">
        <v>1047</v>
      </c>
      <c r="AW1121" s="155" t="s">
        <v>4336</v>
      </c>
      <c r="AX1121" s="154" t="s">
        <v>4337</v>
      </c>
    </row>
    <row r="1122" spans="46:50" hidden="1">
      <c r="AT1122" s="152" t="s">
        <v>4338</v>
      </c>
      <c r="AU1122" s="153" t="s">
        <v>4057</v>
      </c>
      <c r="AV1122" s="154" t="s">
        <v>1047</v>
      </c>
      <c r="AW1122" s="155" t="s">
        <v>4339</v>
      </c>
      <c r="AX1122" s="154" t="s">
        <v>4340</v>
      </c>
    </row>
    <row r="1123" spans="46:50" hidden="1">
      <c r="AT1123" s="152" t="s">
        <v>4341</v>
      </c>
      <c r="AU1123" s="153" t="s">
        <v>4057</v>
      </c>
      <c r="AV1123" s="154" t="s">
        <v>1047</v>
      </c>
      <c r="AW1123" s="155" t="s">
        <v>4342</v>
      </c>
      <c r="AX1123" s="154" t="s">
        <v>4343</v>
      </c>
    </row>
    <row r="1124" spans="46:50" hidden="1">
      <c r="AT1124" s="152" t="s">
        <v>4344</v>
      </c>
      <c r="AU1124" s="153" t="s">
        <v>4057</v>
      </c>
      <c r="AV1124" s="154" t="s">
        <v>1047</v>
      </c>
      <c r="AW1124" s="155" t="s">
        <v>4345</v>
      </c>
      <c r="AX1124" s="154" t="s">
        <v>4346</v>
      </c>
    </row>
    <row r="1125" spans="46:50" hidden="1">
      <c r="AT1125" s="152" t="s">
        <v>4347</v>
      </c>
      <c r="AU1125" s="153" t="s">
        <v>4057</v>
      </c>
      <c r="AV1125" s="154" t="s">
        <v>1047</v>
      </c>
      <c r="AW1125" s="155" t="s">
        <v>4348</v>
      </c>
      <c r="AX1125" s="154" t="s">
        <v>4349</v>
      </c>
    </row>
    <row r="1126" spans="46:50" hidden="1">
      <c r="AT1126" s="152" t="s">
        <v>4350</v>
      </c>
      <c r="AU1126" s="153" t="s">
        <v>4057</v>
      </c>
      <c r="AV1126" s="154" t="s">
        <v>1047</v>
      </c>
      <c r="AW1126" s="155" t="s">
        <v>4351</v>
      </c>
      <c r="AX1126" s="154" t="s">
        <v>4352</v>
      </c>
    </row>
    <row r="1127" spans="46:50" hidden="1">
      <c r="AT1127" s="152" t="s">
        <v>4353</v>
      </c>
      <c r="AU1127" s="153" t="s">
        <v>4057</v>
      </c>
      <c r="AV1127" s="154" t="s">
        <v>1047</v>
      </c>
      <c r="AW1127" s="155" t="s">
        <v>4354</v>
      </c>
      <c r="AX1127" s="154" t="s">
        <v>4355</v>
      </c>
    </row>
    <row r="1128" spans="46:50" hidden="1">
      <c r="AT1128" s="152" t="s">
        <v>4356</v>
      </c>
      <c r="AU1128" s="153" t="s">
        <v>4057</v>
      </c>
      <c r="AV1128" s="154" t="s">
        <v>1047</v>
      </c>
      <c r="AW1128" s="155" t="s">
        <v>4357</v>
      </c>
      <c r="AX1128" s="154" t="s">
        <v>4358</v>
      </c>
    </row>
    <row r="1129" spans="46:50" hidden="1">
      <c r="AT1129" s="152" t="s">
        <v>4359</v>
      </c>
      <c r="AU1129" s="153" t="s">
        <v>4057</v>
      </c>
      <c r="AV1129" s="154" t="s">
        <v>1047</v>
      </c>
      <c r="AW1129" s="155" t="s">
        <v>4360</v>
      </c>
      <c r="AX1129" s="154" t="s">
        <v>4361</v>
      </c>
    </row>
    <row r="1130" spans="46:50" hidden="1">
      <c r="AT1130" s="152" t="s">
        <v>4362</v>
      </c>
      <c r="AU1130" s="153" t="s">
        <v>4057</v>
      </c>
      <c r="AV1130" s="154" t="s">
        <v>1047</v>
      </c>
      <c r="AW1130" s="155" t="s">
        <v>4363</v>
      </c>
      <c r="AX1130" s="154" t="s">
        <v>4364</v>
      </c>
    </row>
    <row r="1131" spans="46:50" hidden="1">
      <c r="AT1131" s="152" t="s">
        <v>4365</v>
      </c>
      <c r="AU1131" s="153" t="s">
        <v>4057</v>
      </c>
      <c r="AV1131" s="154" t="s">
        <v>1047</v>
      </c>
      <c r="AW1131" s="155" t="s">
        <v>4366</v>
      </c>
      <c r="AX1131" s="154" t="s">
        <v>4367</v>
      </c>
    </row>
    <row r="1132" spans="46:50" hidden="1">
      <c r="AT1132" s="152" t="s">
        <v>4368</v>
      </c>
      <c r="AU1132" s="153" t="s">
        <v>4057</v>
      </c>
      <c r="AV1132" s="154" t="s">
        <v>1047</v>
      </c>
      <c r="AW1132" s="155" t="s">
        <v>4369</v>
      </c>
      <c r="AX1132" s="154" t="s">
        <v>4370</v>
      </c>
    </row>
    <row r="1133" spans="46:50" hidden="1">
      <c r="AT1133" s="152" t="s">
        <v>4371</v>
      </c>
      <c r="AU1133" s="153" t="s">
        <v>4057</v>
      </c>
      <c r="AV1133" s="154" t="s">
        <v>1047</v>
      </c>
      <c r="AW1133" s="155" t="s">
        <v>4372</v>
      </c>
      <c r="AX1133" s="154" t="s">
        <v>4373</v>
      </c>
    </row>
    <row r="1134" spans="46:50" hidden="1">
      <c r="AT1134" s="152" t="s">
        <v>4374</v>
      </c>
      <c r="AU1134" s="153" t="s">
        <v>4057</v>
      </c>
      <c r="AV1134" s="154" t="s">
        <v>1047</v>
      </c>
      <c r="AW1134" s="155" t="s">
        <v>4375</v>
      </c>
      <c r="AX1134" s="154" t="s">
        <v>4376</v>
      </c>
    </row>
    <row r="1135" spans="46:50" hidden="1">
      <c r="AT1135" s="152" t="s">
        <v>4377</v>
      </c>
      <c r="AU1135" s="153" t="s">
        <v>4057</v>
      </c>
      <c r="AV1135" s="154" t="s">
        <v>1047</v>
      </c>
      <c r="AW1135" s="155" t="s">
        <v>4378</v>
      </c>
      <c r="AX1135" s="154" t="s">
        <v>4379</v>
      </c>
    </row>
    <row r="1136" spans="46:50" hidden="1">
      <c r="AT1136" s="152" t="s">
        <v>4380</v>
      </c>
      <c r="AU1136" s="153" t="s">
        <v>4057</v>
      </c>
      <c r="AV1136" s="154" t="s">
        <v>1047</v>
      </c>
      <c r="AW1136" s="155" t="s">
        <v>4381</v>
      </c>
      <c r="AX1136" s="154" t="s">
        <v>4382</v>
      </c>
    </row>
    <row r="1137" spans="46:50" hidden="1">
      <c r="AT1137" s="152" t="s">
        <v>4383</v>
      </c>
      <c r="AU1137" s="153" t="s">
        <v>4057</v>
      </c>
      <c r="AV1137" s="154" t="s">
        <v>1047</v>
      </c>
      <c r="AW1137" s="155" t="s">
        <v>4384</v>
      </c>
      <c r="AX1137" s="154" t="s">
        <v>4385</v>
      </c>
    </row>
    <row r="1138" spans="46:50" hidden="1">
      <c r="AT1138" s="152" t="s">
        <v>4386</v>
      </c>
      <c r="AU1138" s="153" t="s">
        <v>4057</v>
      </c>
      <c r="AV1138" s="154" t="s">
        <v>1047</v>
      </c>
      <c r="AW1138" s="155" t="s">
        <v>4387</v>
      </c>
      <c r="AX1138" s="154" t="s">
        <v>4388</v>
      </c>
    </row>
    <row r="1139" spans="46:50" hidden="1">
      <c r="AT1139" s="152" t="s">
        <v>4389</v>
      </c>
      <c r="AU1139" s="153" t="s">
        <v>4057</v>
      </c>
      <c r="AV1139" s="154" t="s">
        <v>1047</v>
      </c>
      <c r="AW1139" s="155" t="s">
        <v>4390</v>
      </c>
      <c r="AX1139" s="154" t="s">
        <v>4391</v>
      </c>
    </row>
    <row r="1140" spans="46:50" hidden="1">
      <c r="AT1140" s="152" t="s">
        <v>4392</v>
      </c>
      <c r="AU1140" s="153" t="s">
        <v>4057</v>
      </c>
      <c r="AV1140" s="154" t="s">
        <v>1047</v>
      </c>
      <c r="AW1140" s="155" t="s">
        <v>4393</v>
      </c>
      <c r="AX1140" s="154" t="s">
        <v>4394</v>
      </c>
    </row>
    <row r="1141" spans="46:50" hidden="1">
      <c r="AT1141" s="152" t="s">
        <v>4395</v>
      </c>
      <c r="AU1141" s="153" t="s">
        <v>4057</v>
      </c>
      <c r="AV1141" s="154" t="s">
        <v>1047</v>
      </c>
      <c r="AW1141" s="155" t="s">
        <v>4396</v>
      </c>
      <c r="AX1141" s="154" t="s">
        <v>4397</v>
      </c>
    </row>
    <row r="1142" spans="46:50" hidden="1">
      <c r="AT1142" s="152" t="s">
        <v>4398</v>
      </c>
      <c r="AU1142" s="153" t="s">
        <v>4057</v>
      </c>
      <c r="AV1142" s="154" t="s">
        <v>1047</v>
      </c>
      <c r="AW1142" s="155" t="s">
        <v>4399</v>
      </c>
      <c r="AX1142" s="154" t="s">
        <v>4400</v>
      </c>
    </row>
    <row r="1143" spans="46:50" hidden="1">
      <c r="AT1143" s="152" t="s">
        <v>4401</v>
      </c>
      <c r="AU1143" s="153" t="s">
        <v>4057</v>
      </c>
      <c r="AV1143" s="154" t="s">
        <v>1047</v>
      </c>
      <c r="AW1143" s="155" t="s">
        <v>4402</v>
      </c>
      <c r="AX1143" s="154" t="s">
        <v>4403</v>
      </c>
    </row>
    <row r="1144" spans="46:50" hidden="1">
      <c r="AT1144" s="152" t="s">
        <v>4404</v>
      </c>
      <c r="AU1144" s="153" t="s">
        <v>4057</v>
      </c>
      <c r="AV1144" s="154" t="s">
        <v>1047</v>
      </c>
      <c r="AW1144" s="155" t="s">
        <v>4405</v>
      </c>
      <c r="AX1144" s="154" t="s">
        <v>4406</v>
      </c>
    </row>
    <row r="1145" spans="46:50" hidden="1">
      <c r="AT1145" s="152" t="s">
        <v>4407</v>
      </c>
      <c r="AU1145" s="153" t="s">
        <v>4057</v>
      </c>
      <c r="AV1145" s="154" t="s">
        <v>1047</v>
      </c>
      <c r="AW1145" s="155" t="s">
        <v>4408</v>
      </c>
      <c r="AX1145" s="154" t="s">
        <v>4409</v>
      </c>
    </row>
    <row r="1146" spans="46:50" hidden="1">
      <c r="AT1146" s="152" t="s">
        <v>4410</v>
      </c>
      <c r="AU1146" s="153" t="s">
        <v>4057</v>
      </c>
      <c r="AV1146" s="154" t="s">
        <v>1047</v>
      </c>
      <c r="AW1146" s="155" t="s">
        <v>4411</v>
      </c>
      <c r="AX1146" s="154" t="s">
        <v>4412</v>
      </c>
    </row>
    <row r="1147" spans="46:50" hidden="1">
      <c r="AT1147" s="152" t="s">
        <v>4413</v>
      </c>
      <c r="AU1147" s="153" t="s">
        <v>4057</v>
      </c>
      <c r="AV1147" s="154" t="s">
        <v>1047</v>
      </c>
      <c r="AW1147" s="155" t="s">
        <v>4414</v>
      </c>
      <c r="AX1147" s="154" t="s">
        <v>4415</v>
      </c>
    </row>
    <row r="1148" spans="46:50" hidden="1">
      <c r="AT1148" s="152" t="s">
        <v>4416</v>
      </c>
      <c r="AU1148" s="153" t="s">
        <v>4057</v>
      </c>
      <c r="AV1148" s="154" t="s">
        <v>1047</v>
      </c>
      <c r="AW1148" s="155" t="s">
        <v>4417</v>
      </c>
      <c r="AX1148" s="154" t="s">
        <v>4418</v>
      </c>
    </row>
    <row r="1149" spans="46:50" hidden="1">
      <c r="AT1149" s="152" t="s">
        <v>4419</v>
      </c>
      <c r="AU1149" s="153" t="s">
        <v>4057</v>
      </c>
      <c r="AV1149" s="154" t="s">
        <v>1047</v>
      </c>
      <c r="AW1149" s="155" t="s">
        <v>4420</v>
      </c>
      <c r="AX1149" s="154" t="s">
        <v>4421</v>
      </c>
    </row>
    <row r="1150" spans="46:50" hidden="1">
      <c r="AT1150" s="152" t="s">
        <v>4422</v>
      </c>
      <c r="AU1150" s="153" t="s">
        <v>4057</v>
      </c>
      <c r="AV1150" s="154" t="s">
        <v>1047</v>
      </c>
      <c r="AW1150" s="155" t="s">
        <v>4423</v>
      </c>
      <c r="AX1150" s="154" t="s">
        <v>4424</v>
      </c>
    </row>
    <row r="1151" spans="46:50" hidden="1">
      <c r="AT1151" s="152" t="s">
        <v>4425</v>
      </c>
      <c r="AU1151" s="153" t="s">
        <v>4057</v>
      </c>
      <c r="AV1151" s="154" t="s">
        <v>1047</v>
      </c>
      <c r="AW1151" s="155" t="s">
        <v>4426</v>
      </c>
      <c r="AX1151" s="154" t="s">
        <v>4427</v>
      </c>
    </row>
    <row r="1152" spans="46:50" hidden="1">
      <c r="AT1152" s="152" t="s">
        <v>4428</v>
      </c>
      <c r="AU1152" s="153" t="s">
        <v>4057</v>
      </c>
      <c r="AV1152" s="154" t="s">
        <v>1047</v>
      </c>
      <c r="AW1152" s="155" t="s">
        <v>4429</v>
      </c>
      <c r="AX1152" s="154" t="s">
        <v>4430</v>
      </c>
    </row>
    <row r="1153" spans="46:50" hidden="1">
      <c r="AT1153" s="152" t="s">
        <v>4431</v>
      </c>
      <c r="AU1153" s="153" t="s">
        <v>4057</v>
      </c>
      <c r="AV1153" s="154" t="s">
        <v>1047</v>
      </c>
      <c r="AW1153" s="155" t="s">
        <v>4432</v>
      </c>
      <c r="AX1153" s="154" t="s">
        <v>4433</v>
      </c>
    </row>
    <row r="1154" spans="46:50" hidden="1">
      <c r="AT1154" s="152" t="s">
        <v>4434</v>
      </c>
      <c r="AU1154" s="153" t="s">
        <v>4057</v>
      </c>
      <c r="AV1154" s="154" t="s">
        <v>1047</v>
      </c>
      <c r="AW1154" s="155" t="s">
        <v>4435</v>
      </c>
      <c r="AX1154" s="154" t="s">
        <v>4436</v>
      </c>
    </row>
    <row r="1155" spans="46:50" hidden="1">
      <c r="AT1155" s="152" t="s">
        <v>4437</v>
      </c>
      <c r="AU1155" s="153" t="s">
        <v>4057</v>
      </c>
      <c r="AV1155" s="154" t="s">
        <v>1047</v>
      </c>
      <c r="AW1155" s="155" t="s">
        <v>4438</v>
      </c>
      <c r="AX1155" s="154" t="s">
        <v>4439</v>
      </c>
    </row>
    <row r="1156" spans="46:50" hidden="1">
      <c r="AT1156" s="152" t="s">
        <v>4440</v>
      </c>
      <c r="AU1156" s="153" t="s">
        <v>4057</v>
      </c>
      <c r="AV1156" s="154" t="s">
        <v>1047</v>
      </c>
      <c r="AW1156" s="155" t="s">
        <v>4441</v>
      </c>
      <c r="AX1156" s="154" t="s">
        <v>4442</v>
      </c>
    </row>
    <row r="1157" spans="46:50" hidden="1">
      <c r="AT1157" s="152" t="s">
        <v>4443</v>
      </c>
      <c r="AU1157" s="153" t="s">
        <v>4057</v>
      </c>
      <c r="AV1157" s="154" t="s">
        <v>1047</v>
      </c>
      <c r="AW1157" s="155" t="s">
        <v>4444</v>
      </c>
      <c r="AX1157" s="154" t="s">
        <v>4445</v>
      </c>
    </row>
    <row r="1158" spans="46:50" hidden="1">
      <c r="AT1158" s="152" t="s">
        <v>4446</v>
      </c>
      <c r="AU1158" s="153" t="s">
        <v>4057</v>
      </c>
      <c r="AV1158" s="154" t="s">
        <v>1047</v>
      </c>
      <c r="AW1158" s="155" t="s">
        <v>4447</v>
      </c>
      <c r="AX1158" s="154" t="s">
        <v>4448</v>
      </c>
    </row>
    <row r="1159" spans="46:50" hidden="1">
      <c r="AT1159" s="152" t="s">
        <v>4449</v>
      </c>
      <c r="AU1159" s="153" t="s">
        <v>4057</v>
      </c>
      <c r="AV1159" s="154" t="s">
        <v>1047</v>
      </c>
      <c r="AW1159" s="155" t="s">
        <v>4450</v>
      </c>
      <c r="AX1159" s="154" t="s">
        <v>4451</v>
      </c>
    </row>
    <row r="1160" spans="46:50" hidden="1">
      <c r="AT1160" s="152" t="s">
        <v>4452</v>
      </c>
      <c r="AU1160" s="153" t="s">
        <v>4057</v>
      </c>
      <c r="AV1160" s="154" t="s">
        <v>1047</v>
      </c>
      <c r="AW1160" s="155" t="s">
        <v>4453</v>
      </c>
      <c r="AX1160" s="154" t="s">
        <v>4454</v>
      </c>
    </row>
    <row r="1161" spans="46:50" hidden="1">
      <c r="AT1161" s="152" t="s">
        <v>4455</v>
      </c>
      <c r="AU1161" s="153" t="s">
        <v>4057</v>
      </c>
      <c r="AV1161" s="154" t="s">
        <v>1047</v>
      </c>
      <c r="AW1161" s="155" t="s">
        <v>4456</v>
      </c>
      <c r="AX1161" s="154" t="s">
        <v>4457</v>
      </c>
    </row>
    <row r="1162" spans="46:50" hidden="1">
      <c r="AT1162" s="152" t="s">
        <v>4458</v>
      </c>
      <c r="AU1162" s="153" t="s">
        <v>4057</v>
      </c>
      <c r="AV1162" s="154" t="s">
        <v>1047</v>
      </c>
      <c r="AW1162" s="155" t="s">
        <v>4459</v>
      </c>
      <c r="AX1162" s="154" t="s">
        <v>4460</v>
      </c>
    </row>
    <row r="1163" spans="46:50" hidden="1">
      <c r="AT1163" s="152" t="s">
        <v>4461</v>
      </c>
      <c r="AU1163" s="153" t="s">
        <v>4057</v>
      </c>
      <c r="AV1163" s="154" t="s">
        <v>1047</v>
      </c>
      <c r="AW1163" s="155" t="s">
        <v>4462</v>
      </c>
      <c r="AX1163" s="154" t="s">
        <v>4463</v>
      </c>
    </row>
    <row r="1164" spans="46:50" hidden="1">
      <c r="AT1164" s="152" t="s">
        <v>4464</v>
      </c>
      <c r="AU1164" s="153" t="s">
        <v>4057</v>
      </c>
      <c r="AV1164" s="154" t="s">
        <v>1047</v>
      </c>
      <c r="AW1164" s="155" t="s">
        <v>4465</v>
      </c>
      <c r="AX1164" s="154" t="s">
        <v>4466</v>
      </c>
    </row>
    <row r="1165" spans="46:50" hidden="1">
      <c r="AT1165" s="152" t="s">
        <v>4467</v>
      </c>
      <c r="AU1165" s="153" t="s">
        <v>4057</v>
      </c>
      <c r="AV1165" s="154" t="s">
        <v>1047</v>
      </c>
      <c r="AW1165" s="155" t="s">
        <v>4468</v>
      </c>
      <c r="AX1165" s="154" t="s">
        <v>4469</v>
      </c>
    </row>
    <row r="1166" spans="46:50" hidden="1">
      <c r="AT1166" s="152" t="s">
        <v>4470</v>
      </c>
      <c r="AU1166" s="153" t="s">
        <v>4057</v>
      </c>
      <c r="AV1166" s="154" t="s">
        <v>1047</v>
      </c>
      <c r="AW1166" s="155" t="s">
        <v>4471</v>
      </c>
      <c r="AX1166" s="154" t="s">
        <v>4472</v>
      </c>
    </row>
    <row r="1167" spans="46:50" hidden="1">
      <c r="AT1167" s="152" t="s">
        <v>4473</v>
      </c>
      <c r="AU1167" s="153" t="s">
        <v>4057</v>
      </c>
      <c r="AV1167" s="154" t="s">
        <v>1047</v>
      </c>
      <c r="AW1167" s="155" t="s">
        <v>4474</v>
      </c>
      <c r="AX1167" s="154" t="s">
        <v>4475</v>
      </c>
    </row>
    <row r="1168" spans="46:50" hidden="1">
      <c r="AT1168" s="152" t="s">
        <v>4476</v>
      </c>
      <c r="AU1168" s="153" t="s">
        <v>4057</v>
      </c>
      <c r="AV1168" s="154" t="s">
        <v>1047</v>
      </c>
      <c r="AW1168" s="155" t="s">
        <v>4477</v>
      </c>
      <c r="AX1168" s="154" t="s">
        <v>4478</v>
      </c>
    </row>
    <row r="1169" spans="46:50" hidden="1">
      <c r="AT1169" s="152" t="s">
        <v>4479</v>
      </c>
      <c r="AU1169" s="153" t="s">
        <v>4057</v>
      </c>
      <c r="AV1169" s="154" t="s">
        <v>1047</v>
      </c>
      <c r="AW1169" s="155" t="s">
        <v>4480</v>
      </c>
      <c r="AX1169" s="154" t="s">
        <v>4481</v>
      </c>
    </row>
    <row r="1170" spans="46:50" hidden="1">
      <c r="AT1170" s="152" t="s">
        <v>4482</v>
      </c>
      <c r="AU1170" s="153" t="s">
        <v>4057</v>
      </c>
      <c r="AV1170" s="154" t="s">
        <v>1047</v>
      </c>
      <c r="AW1170" s="155" t="s">
        <v>4483</v>
      </c>
      <c r="AX1170" s="154" t="s">
        <v>4484</v>
      </c>
    </row>
    <row r="1171" spans="46:50" hidden="1">
      <c r="AT1171" s="152" t="s">
        <v>4485</v>
      </c>
      <c r="AU1171" s="153" t="s">
        <v>4057</v>
      </c>
      <c r="AV1171" s="154" t="s">
        <v>1047</v>
      </c>
      <c r="AW1171" s="155" t="s">
        <v>4486</v>
      </c>
      <c r="AX1171" s="154" t="s">
        <v>4487</v>
      </c>
    </row>
    <row r="1172" spans="46:50" hidden="1">
      <c r="AT1172" s="152" t="s">
        <v>4488</v>
      </c>
      <c r="AU1172" s="153" t="s">
        <v>4057</v>
      </c>
      <c r="AV1172" s="154" t="s">
        <v>1047</v>
      </c>
      <c r="AW1172" s="155" t="s">
        <v>4489</v>
      </c>
      <c r="AX1172" s="154" t="s">
        <v>4490</v>
      </c>
    </row>
    <row r="1173" spans="46:50" hidden="1">
      <c r="AT1173" s="152" t="s">
        <v>4491</v>
      </c>
      <c r="AU1173" s="153" t="s">
        <v>4057</v>
      </c>
      <c r="AV1173" s="154" t="s">
        <v>1047</v>
      </c>
      <c r="AW1173" s="155" t="s">
        <v>4492</v>
      </c>
      <c r="AX1173" s="154" t="s">
        <v>4493</v>
      </c>
    </row>
    <row r="1174" spans="46:50" hidden="1">
      <c r="AT1174" s="152" t="s">
        <v>4494</v>
      </c>
      <c r="AU1174" s="153" t="s">
        <v>4057</v>
      </c>
      <c r="AV1174" s="154" t="s">
        <v>1047</v>
      </c>
      <c r="AW1174" s="155" t="s">
        <v>4495</v>
      </c>
      <c r="AX1174" s="154" t="s">
        <v>4496</v>
      </c>
    </row>
    <row r="1175" spans="46:50" hidden="1">
      <c r="AT1175" s="152" t="s">
        <v>4497</v>
      </c>
      <c r="AU1175" s="153" t="s">
        <v>4057</v>
      </c>
      <c r="AV1175" s="154" t="s">
        <v>1047</v>
      </c>
      <c r="AW1175" s="155" t="s">
        <v>4498</v>
      </c>
      <c r="AX1175" s="154" t="s">
        <v>4499</v>
      </c>
    </row>
    <row r="1176" spans="46:50" hidden="1">
      <c r="AT1176" s="152" t="s">
        <v>4500</v>
      </c>
      <c r="AU1176" s="153" t="s">
        <v>4057</v>
      </c>
      <c r="AV1176" s="154" t="s">
        <v>1047</v>
      </c>
      <c r="AW1176" s="155" t="s">
        <v>4501</v>
      </c>
      <c r="AX1176" s="154" t="s">
        <v>4502</v>
      </c>
    </row>
    <row r="1177" spans="46:50" hidden="1">
      <c r="AT1177" s="152" t="s">
        <v>4503</v>
      </c>
      <c r="AU1177" s="153" t="s">
        <v>4057</v>
      </c>
      <c r="AV1177" s="154" t="s">
        <v>1047</v>
      </c>
      <c r="AW1177" s="155" t="s">
        <v>4504</v>
      </c>
      <c r="AX1177" s="154" t="s">
        <v>4505</v>
      </c>
    </row>
    <row r="1178" spans="46:50" hidden="1">
      <c r="AT1178" s="152" t="s">
        <v>4506</v>
      </c>
      <c r="AU1178" s="153" t="s">
        <v>4057</v>
      </c>
      <c r="AV1178" s="154" t="s">
        <v>1047</v>
      </c>
      <c r="AW1178" s="155" t="s">
        <v>4507</v>
      </c>
      <c r="AX1178" s="154" t="s">
        <v>4508</v>
      </c>
    </row>
    <row r="1179" spans="46:50" hidden="1">
      <c r="AT1179" s="152" t="s">
        <v>4509</v>
      </c>
      <c r="AU1179" s="153" t="s">
        <v>4057</v>
      </c>
      <c r="AV1179" s="154" t="s">
        <v>1047</v>
      </c>
      <c r="AW1179" s="155" t="s">
        <v>4510</v>
      </c>
      <c r="AX1179" s="154" t="s">
        <v>4511</v>
      </c>
    </row>
    <row r="1180" spans="46:50" hidden="1">
      <c r="AT1180" s="152" t="s">
        <v>4512</v>
      </c>
      <c r="AU1180" s="153" t="s">
        <v>4057</v>
      </c>
      <c r="AV1180" s="154" t="s">
        <v>1047</v>
      </c>
      <c r="AW1180" s="155" t="s">
        <v>4513</v>
      </c>
      <c r="AX1180" s="154" t="s">
        <v>4514</v>
      </c>
    </row>
    <row r="1181" spans="46:50" hidden="1">
      <c r="AT1181" s="152" t="s">
        <v>4515</v>
      </c>
      <c r="AU1181" s="153" t="s">
        <v>4057</v>
      </c>
      <c r="AV1181" s="154" t="s">
        <v>1047</v>
      </c>
      <c r="AW1181" s="155" t="s">
        <v>4516</v>
      </c>
      <c r="AX1181" s="154" t="s">
        <v>4517</v>
      </c>
    </row>
    <row r="1182" spans="46:50" hidden="1">
      <c r="AT1182" s="152" t="s">
        <v>4518</v>
      </c>
      <c r="AU1182" s="153" t="s">
        <v>4057</v>
      </c>
      <c r="AV1182" s="154" t="s">
        <v>1047</v>
      </c>
      <c r="AW1182" s="155" t="s">
        <v>4519</v>
      </c>
      <c r="AX1182" s="154" t="s">
        <v>4520</v>
      </c>
    </row>
    <row r="1183" spans="46:50" hidden="1">
      <c r="AT1183" s="152" t="s">
        <v>4521</v>
      </c>
      <c r="AU1183" s="153" t="s">
        <v>4057</v>
      </c>
      <c r="AV1183" s="154" t="s">
        <v>1047</v>
      </c>
      <c r="AW1183" s="155" t="s">
        <v>4522</v>
      </c>
      <c r="AX1183" s="154" t="s">
        <v>4523</v>
      </c>
    </row>
    <row r="1184" spans="46:50" hidden="1">
      <c r="AT1184" s="152" t="s">
        <v>4524</v>
      </c>
      <c r="AU1184" s="153" t="s">
        <v>4057</v>
      </c>
      <c r="AV1184" s="154" t="s">
        <v>1047</v>
      </c>
      <c r="AW1184" s="155" t="s">
        <v>4525</v>
      </c>
      <c r="AX1184" s="154" t="s">
        <v>4526</v>
      </c>
    </row>
    <row r="1185" spans="46:50" hidden="1">
      <c r="AT1185" s="152" t="s">
        <v>4527</v>
      </c>
      <c r="AU1185" s="153" t="s">
        <v>4057</v>
      </c>
      <c r="AV1185" s="154" t="s">
        <v>1047</v>
      </c>
      <c r="AW1185" s="155" t="s">
        <v>4528</v>
      </c>
      <c r="AX1185" s="154" t="s">
        <v>4529</v>
      </c>
    </row>
    <row r="1186" spans="46:50" hidden="1">
      <c r="AT1186" s="152" t="s">
        <v>4530</v>
      </c>
      <c r="AU1186" s="153" t="s">
        <v>4057</v>
      </c>
      <c r="AV1186" s="154" t="s">
        <v>1047</v>
      </c>
      <c r="AW1186" s="155" t="s">
        <v>4531</v>
      </c>
      <c r="AX1186" s="154" t="s">
        <v>4532</v>
      </c>
    </row>
    <row r="1187" spans="46:50" hidden="1">
      <c r="AT1187" s="152" t="s">
        <v>4533</v>
      </c>
      <c r="AU1187" s="153" t="s">
        <v>4057</v>
      </c>
      <c r="AV1187" s="154" t="s">
        <v>1047</v>
      </c>
      <c r="AW1187" s="155" t="s">
        <v>4534</v>
      </c>
      <c r="AX1187" s="154" t="s">
        <v>4535</v>
      </c>
    </row>
    <row r="1188" spans="46:50" hidden="1">
      <c r="AT1188" s="152" t="s">
        <v>4536</v>
      </c>
      <c r="AU1188" s="153" t="s">
        <v>4057</v>
      </c>
      <c r="AV1188" s="154" t="s">
        <v>1047</v>
      </c>
      <c r="AW1188" s="155" t="s">
        <v>4537</v>
      </c>
      <c r="AX1188" s="154" t="s">
        <v>4538</v>
      </c>
    </row>
    <row r="1189" spans="46:50" hidden="1">
      <c r="AT1189" s="152" t="s">
        <v>4539</v>
      </c>
      <c r="AU1189" s="153" t="s">
        <v>4057</v>
      </c>
      <c r="AV1189" s="154" t="s">
        <v>1047</v>
      </c>
      <c r="AW1189" s="155" t="s">
        <v>4540</v>
      </c>
      <c r="AX1189" s="154" t="s">
        <v>4541</v>
      </c>
    </row>
    <row r="1190" spans="46:50" hidden="1">
      <c r="AT1190" s="152" t="s">
        <v>4542</v>
      </c>
      <c r="AU1190" s="153" t="s">
        <v>4057</v>
      </c>
      <c r="AV1190" s="154" t="s">
        <v>1047</v>
      </c>
      <c r="AW1190" s="155" t="s">
        <v>4543</v>
      </c>
      <c r="AX1190" s="154" t="s">
        <v>4544</v>
      </c>
    </row>
    <row r="1191" spans="46:50" hidden="1">
      <c r="AT1191" s="152" t="s">
        <v>4545</v>
      </c>
      <c r="AU1191" s="153" t="s">
        <v>4057</v>
      </c>
      <c r="AV1191" s="154" t="s">
        <v>1047</v>
      </c>
      <c r="AW1191" s="155" t="s">
        <v>4546</v>
      </c>
      <c r="AX1191" s="154" t="s">
        <v>4547</v>
      </c>
    </row>
    <row r="1192" spans="46:50" hidden="1">
      <c r="AT1192" s="152" t="s">
        <v>4548</v>
      </c>
      <c r="AU1192" s="153" t="s">
        <v>4057</v>
      </c>
      <c r="AV1192" s="154" t="s">
        <v>1047</v>
      </c>
      <c r="AW1192" s="155" t="s">
        <v>4549</v>
      </c>
      <c r="AX1192" s="154" t="s">
        <v>4550</v>
      </c>
    </row>
    <row r="1193" spans="46:50" hidden="1">
      <c r="AT1193" s="152" t="s">
        <v>4551</v>
      </c>
      <c r="AU1193" s="153" t="s">
        <v>4057</v>
      </c>
      <c r="AV1193" s="154" t="s">
        <v>1047</v>
      </c>
      <c r="AW1193" s="155" t="s">
        <v>4552</v>
      </c>
      <c r="AX1193" s="154" t="s">
        <v>4553</v>
      </c>
    </row>
    <row r="1194" spans="46:50" hidden="1">
      <c r="AT1194" s="152" t="s">
        <v>4554</v>
      </c>
      <c r="AU1194" s="153" t="s">
        <v>4057</v>
      </c>
      <c r="AV1194" s="154" t="s">
        <v>1047</v>
      </c>
      <c r="AW1194" s="155" t="s">
        <v>4555</v>
      </c>
      <c r="AX1194" s="154" t="s">
        <v>4556</v>
      </c>
    </row>
    <row r="1195" spans="46:50" hidden="1">
      <c r="AT1195" s="152" t="s">
        <v>4557</v>
      </c>
      <c r="AU1195" s="153" t="s">
        <v>4057</v>
      </c>
      <c r="AV1195" s="154" t="s">
        <v>1047</v>
      </c>
      <c r="AW1195" s="155" t="s">
        <v>4558</v>
      </c>
      <c r="AX1195" s="154" t="s">
        <v>4559</v>
      </c>
    </row>
    <row r="1196" spans="46:50" hidden="1">
      <c r="AT1196" s="152" t="s">
        <v>4560</v>
      </c>
      <c r="AU1196" s="153" t="s">
        <v>4057</v>
      </c>
      <c r="AV1196" s="154" t="s">
        <v>1047</v>
      </c>
      <c r="AW1196" s="155" t="s">
        <v>4561</v>
      </c>
      <c r="AX1196" s="154" t="s">
        <v>4562</v>
      </c>
    </row>
    <row r="1197" spans="46:50" hidden="1">
      <c r="AT1197" s="152" t="s">
        <v>4563</v>
      </c>
      <c r="AU1197" s="153" t="s">
        <v>4057</v>
      </c>
      <c r="AV1197" s="154" t="s">
        <v>1047</v>
      </c>
      <c r="AW1197" s="155" t="s">
        <v>4564</v>
      </c>
      <c r="AX1197" s="154" t="s">
        <v>4565</v>
      </c>
    </row>
    <row r="1198" spans="46:50" hidden="1">
      <c r="AT1198" s="152" t="s">
        <v>4566</v>
      </c>
      <c r="AU1198" s="153" t="s">
        <v>4057</v>
      </c>
      <c r="AV1198" s="154" t="s">
        <v>1047</v>
      </c>
      <c r="AW1198" s="155" t="s">
        <v>4567</v>
      </c>
      <c r="AX1198" s="154" t="s">
        <v>4568</v>
      </c>
    </row>
    <row r="1199" spans="46:50" hidden="1">
      <c r="AT1199" s="152" t="s">
        <v>4569</v>
      </c>
      <c r="AU1199" s="153" t="s">
        <v>4057</v>
      </c>
      <c r="AV1199" s="154" t="s">
        <v>1047</v>
      </c>
      <c r="AW1199" s="155" t="s">
        <v>4570</v>
      </c>
      <c r="AX1199" s="154" t="s">
        <v>4571</v>
      </c>
    </row>
    <row r="1200" spans="46:50" hidden="1">
      <c r="AT1200" s="152" t="s">
        <v>4572</v>
      </c>
      <c r="AU1200" s="153" t="s">
        <v>4057</v>
      </c>
      <c r="AV1200" s="154" t="s">
        <v>1047</v>
      </c>
      <c r="AW1200" s="155" t="s">
        <v>4573</v>
      </c>
      <c r="AX1200" s="154" t="s">
        <v>4574</v>
      </c>
    </row>
    <row r="1201" spans="46:50" hidden="1">
      <c r="AT1201" s="152" t="s">
        <v>4575</v>
      </c>
      <c r="AU1201" s="153" t="s">
        <v>4057</v>
      </c>
      <c r="AV1201" s="154" t="s">
        <v>1047</v>
      </c>
      <c r="AW1201" s="155" t="s">
        <v>4576</v>
      </c>
      <c r="AX1201" s="154" t="s">
        <v>4577</v>
      </c>
    </row>
    <row r="1202" spans="46:50" hidden="1">
      <c r="AT1202" s="152" t="s">
        <v>4578</v>
      </c>
      <c r="AU1202" s="153" t="s">
        <v>4057</v>
      </c>
      <c r="AV1202" s="154" t="s">
        <v>1047</v>
      </c>
      <c r="AW1202" s="155" t="s">
        <v>4579</v>
      </c>
      <c r="AX1202" s="154" t="s">
        <v>4580</v>
      </c>
    </row>
    <row r="1203" spans="46:50" hidden="1">
      <c r="AT1203" s="152" t="s">
        <v>4581</v>
      </c>
      <c r="AU1203" s="153" t="s">
        <v>4057</v>
      </c>
      <c r="AV1203" s="154" t="s">
        <v>1047</v>
      </c>
      <c r="AW1203" s="155" t="s">
        <v>4582</v>
      </c>
      <c r="AX1203" s="154" t="s">
        <v>4583</v>
      </c>
    </row>
    <row r="1204" spans="46:50" hidden="1">
      <c r="AT1204" s="152" t="s">
        <v>4584</v>
      </c>
      <c r="AU1204" s="153" t="s">
        <v>4057</v>
      </c>
      <c r="AV1204" s="154" t="s">
        <v>1047</v>
      </c>
      <c r="AW1204" s="155" t="s">
        <v>4585</v>
      </c>
      <c r="AX1204" s="154" t="s">
        <v>4586</v>
      </c>
    </row>
    <row r="1205" spans="46:50" hidden="1">
      <c r="AT1205" s="152" t="s">
        <v>4587</v>
      </c>
      <c r="AU1205" s="153" t="s">
        <v>4057</v>
      </c>
      <c r="AV1205" s="154" t="s">
        <v>1047</v>
      </c>
      <c r="AW1205" s="155" t="s">
        <v>4588</v>
      </c>
      <c r="AX1205" s="154" t="s">
        <v>4589</v>
      </c>
    </row>
    <row r="1206" spans="46:50" hidden="1">
      <c r="AT1206" s="152" t="s">
        <v>4590</v>
      </c>
      <c r="AU1206" s="153" t="s">
        <v>4057</v>
      </c>
      <c r="AV1206" s="154" t="s">
        <v>1047</v>
      </c>
      <c r="AW1206" s="155" t="s">
        <v>4591</v>
      </c>
      <c r="AX1206" s="154" t="s">
        <v>4592</v>
      </c>
    </row>
    <row r="1207" spans="46:50" hidden="1">
      <c r="AT1207" s="152" t="s">
        <v>4593</v>
      </c>
      <c r="AU1207" s="153" t="s">
        <v>4057</v>
      </c>
      <c r="AV1207" s="154" t="s">
        <v>1047</v>
      </c>
      <c r="AW1207" s="155" t="s">
        <v>4594</v>
      </c>
      <c r="AX1207" s="154" t="s">
        <v>4595</v>
      </c>
    </row>
    <row r="1208" spans="46:50" hidden="1">
      <c r="AT1208" s="152" t="s">
        <v>4596</v>
      </c>
      <c r="AU1208" s="153" t="s">
        <v>4057</v>
      </c>
      <c r="AV1208" s="154" t="s">
        <v>1047</v>
      </c>
      <c r="AW1208" s="155" t="s">
        <v>4597</v>
      </c>
      <c r="AX1208" s="154" t="s">
        <v>4598</v>
      </c>
    </row>
    <row r="1209" spans="46:50" hidden="1">
      <c r="AT1209" s="152" t="s">
        <v>4599</v>
      </c>
      <c r="AU1209" s="153" t="s">
        <v>4057</v>
      </c>
      <c r="AV1209" s="154" t="s">
        <v>1047</v>
      </c>
      <c r="AW1209" s="155" t="s">
        <v>4600</v>
      </c>
      <c r="AX1209" s="154" t="s">
        <v>4601</v>
      </c>
    </row>
    <row r="1210" spans="46:50" hidden="1">
      <c r="AT1210" s="152" t="s">
        <v>4602</v>
      </c>
      <c r="AU1210" s="153" t="s">
        <v>4057</v>
      </c>
      <c r="AV1210" s="154" t="s">
        <v>1047</v>
      </c>
      <c r="AW1210" s="155" t="s">
        <v>4603</v>
      </c>
      <c r="AX1210" s="154" t="s">
        <v>4604</v>
      </c>
    </row>
    <row r="1211" spans="46:50" hidden="1">
      <c r="AT1211" s="152" t="s">
        <v>4605</v>
      </c>
      <c r="AU1211" s="153" t="s">
        <v>4057</v>
      </c>
      <c r="AV1211" s="154" t="s">
        <v>1047</v>
      </c>
      <c r="AW1211" s="155" t="s">
        <v>4606</v>
      </c>
      <c r="AX1211" s="154" t="s">
        <v>4607</v>
      </c>
    </row>
    <row r="1212" spans="46:50" hidden="1">
      <c r="AT1212" s="152" t="s">
        <v>4608</v>
      </c>
      <c r="AU1212" s="153" t="s">
        <v>4057</v>
      </c>
      <c r="AV1212" s="154" t="s">
        <v>1047</v>
      </c>
      <c r="AW1212" s="155" t="s">
        <v>4609</v>
      </c>
      <c r="AX1212" s="154" t="s">
        <v>4610</v>
      </c>
    </row>
    <row r="1213" spans="46:50" hidden="1">
      <c r="AT1213" s="152" t="s">
        <v>4611</v>
      </c>
      <c r="AU1213" s="153" t="s">
        <v>4057</v>
      </c>
      <c r="AV1213" s="154" t="s">
        <v>1047</v>
      </c>
      <c r="AW1213" s="155" t="s">
        <v>4612</v>
      </c>
      <c r="AX1213" s="154" t="s">
        <v>4613</v>
      </c>
    </row>
    <row r="1214" spans="46:50" hidden="1">
      <c r="AT1214" s="152" t="s">
        <v>4614</v>
      </c>
      <c r="AU1214" s="153" t="s">
        <v>4057</v>
      </c>
      <c r="AV1214" s="154" t="s">
        <v>1047</v>
      </c>
      <c r="AW1214" s="155" t="s">
        <v>4615</v>
      </c>
      <c r="AX1214" s="154" t="s">
        <v>4616</v>
      </c>
    </row>
    <row r="1215" spans="46:50" hidden="1">
      <c r="AT1215" s="152" t="s">
        <v>4617</v>
      </c>
      <c r="AU1215" s="153" t="s">
        <v>4057</v>
      </c>
      <c r="AV1215" s="154" t="s">
        <v>1047</v>
      </c>
      <c r="AW1215" s="155" t="s">
        <v>4618</v>
      </c>
      <c r="AX1215" s="154" t="s">
        <v>4619</v>
      </c>
    </row>
    <row r="1216" spans="46:50" hidden="1">
      <c r="AT1216" s="152" t="s">
        <v>4620</v>
      </c>
      <c r="AU1216" s="153" t="s">
        <v>4057</v>
      </c>
      <c r="AV1216" s="154" t="s">
        <v>1047</v>
      </c>
      <c r="AW1216" s="155" t="s">
        <v>4621</v>
      </c>
      <c r="AX1216" s="154" t="s">
        <v>4622</v>
      </c>
    </row>
    <row r="1217" spans="46:50" hidden="1">
      <c r="AT1217" s="152" t="s">
        <v>4623</v>
      </c>
      <c r="AU1217" s="153" t="s">
        <v>4057</v>
      </c>
      <c r="AV1217" s="154" t="s">
        <v>1047</v>
      </c>
      <c r="AW1217" s="155" t="s">
        <v>4624</v>
      </c>
      <c r="AX1217" s="154" t="s">
        <v>4625</v>
      </c>
    </row>
    <row r="1218" spans="46:50" hidden="1">
      <c r="AT1218" s="152" t="s">
        <v>4626</v>
      </c>
      <c r="AU1218" s="153" t="s">
        <v>4057</v>
      </c>
      <c r="AV1218" s="154" t="s">
        <v>1047</v>
      </c>
      <c r="AW1218" s="155" t="s">
        <v>4627</v>
      </c>
      <c r="AX1218" s="154" t="s">
        <v>4628</v>
      </c>
    </row>
    <row r="1219" spans="46:50" hidden="1">
      <c r="AT1219" s="152" t="s">
        <v>4629</v>
      </c>
      <c r="AU1219" s="153" t="s">
        <v>4057</v>
      </c>
      <c r="AV1219" s="154" t="s">
        <v>1047</v>
      </c>
      <c r="AW1219" s="155" t="s">
        <v>4630</v>
      </c>
      <c r="AX1219" s="154" t="s">
        <v>4631</v>
      </c>
    </row>
    <row r="1220" spans="46:50" hidden="1">
      <c r="AT1220" s="152" t="s">
        <v>4632</v>
      </c>
      <c r="AU1220" s="153" t="s">
        <v>4057</v>
      </c>
      <c r="AV1220" s="154" t="s">
        <v>1047</v>
      </c>
      <c r="AW1220" s="155" t="s">
        <v>4633</v>
      </c>
      <c r="AX1220" s="154" t="s">
        <v>4634</v>
      </c>
    </row>
    <row r="1221" spans="46:50" hidden="1">
      <c r="AT1221" s="152" t="s">
        <v>4635</v>
      </c>
      <c r="AU1221" s="153" t="s">
        <v>4057</v>
      </c>
      <c r="AV1221" s="154" t="s">
        <v>1047</v>
      </c>
      <c r="AW1221" s="155" t="s">
        <v>4636</v>
      </c>
      <c r="AX1221" s="154" t="s">
        <v>2014</v>
      </c>
    </row>
    <row r="1222" spans="46:50" hidden="1">
      <c r="AT1222" s="152" t="s">
        <v>4637</v>
      </c>
      <c r="AU1222" s="153" t="s">
        <v>4057</v>
      </c>
      <c r="AV1222" s="154" t="s">
        <v>1047</v>
      </c>
      <c r="AW1222" s="155" t="s">
        <v>4638</v>
      </c>
      <c r="AX1222" s="154" t="s">
        <v>4639</v>
      </c>
    </row>
    <row r="1223" spans="46:50" hidden="1">
      <c r="AT1223" s="152" t="s">
        <v>4640</v>
      </c>
      <c r="AU1223" s="153" t="s">
        <v>4057</v>
      </c>
      <c r="AV1223" s="154" t="s">
        <v>1047</v>
      </c>
      <c r="AW1223" s="155" t="s">
        <v>4641</v>
      </c>
      <c r="AX1223" s="154" t="s">
        <v>4642</v>
      </c>
    </row>
    <row r="1224" spans="46:50" hidden="1">
      <c r="AT1224" s="152" t="s">
        <v>4643</v>
      </c>
      <c r="AU1224" s="153" t="s">
        <v>4057</v>
      </c>
      <c r="AV1224" s="154" t="s">
        <v>1047</v>
      </c>
      <c r="AW1224" s="155" t="s">
        <v>4644</v>
      </c>
      <c r="AX1224" s="154" t="s">
        <v>4645</v>
      </c>
    </row>
    <row r="1225" spans="46:50" hidden="1">
      <c r="AT1225" s="152" t="s">
        <v>4646</v>
      </c>
      <c r="AU1225" s="153" t="s">
        <v>4057</v>
      </c>
      <c r="AV1225" s="154" t="s">
        <v>1047</v>
      </c>
      <c r="AW1225" s="155" t="s">
        <v>4647</v>
      </c>
      <c r="AX1225" s="154" t="s">
        <v>4648</v>
      </c>
    </row>
    <row r="1226" spans="46:50" hidden="1">
      <c r="AT1226" s="152" t="s">
        <v>4649</v>
      </c>
      <c r="AU1226" s="153" t="s">
        <v>4057</v>
      </c>
      <c r="AV1226" s="154" t="s">
        <v>1047</v>
      </c>
      <c r="AW1226" s="155" t="s">
        <v>4650</v>
      </c>
      <c r="AX1226" s="154" t="s">
        <v>4651</v>
      </c>
    </row>
    <row r="1227" spans="46:50" hidden="1">
      <c r="AT1227" s="152" t="s">
        <v>4652</v>
      </c>
      <c r="AU1227" s="153" t="s">
        <v>4057</v>
      </c>
      <c r="AV1227" s="154" t="s">
        <v>1047</v>
      </c>
      <c r="AW1227" s="155" t="s">
        <v>4653</v>
      </c>
      <c r="AX1227" s="154" t="s">
        <v>4654</v>
      </c>
    </row>
    <row r="1228" spans="46:50" hidden="1">
      <c r="AT1228" s="152" t="s">
        <v>4655</v>
      </c>
      <c r="AU1228" s="153" t="s">
        <v>4057</v>
      </c>
      <c r="AV1228" s="154" t="s">
        <v>1047</v>
      </c>
      <c r="AW1228" s="155" t="s">
        <v>4656</v>
      </c>
      <c r="AX1228" s="154" t="s">
        <v>4657</v>
      </c>
    </row>
    <row r="1229" spans="46:50" hidden="1">
      <c r="AT1229" s="152" t="s">
        <v>4658</v>
      </c>
      <c r="AU1229" s="153" t="s">
        <v>4057</v>
      </c>
      <c r="AV1229" s="154" t="s">
        <v>1047</v>
      </c>
      <c r="AW1229" s="155" t="s">
        <v>4659</v>
      </c>
      <c r="AX1229" s="154" t="s">
        <v>4660</v>
      </c>
    </row>
    <row r="1230" spans="46:50" hidden="1">
      <c r="AT1230" s="152" t="s">
        <v>4661</v>
      </c>
      <c r="AU1230" s="153" t="s">
        <v>4057</v>
      </c>
      <c r="AV1230" s="154" t="s">
        <v>1047</v>
      </c>
      <c r="AW1230" s="155" t="s">
        <v>4662</v>
      </c>
      <c r="AX1230" s="154" t="s">
        <v>4663</v>
      </c>
    </row>
    <row r="1231" spans="46:50" hidden="1">
      <c r="AT1231" s="152" t="s">
        <v>4664</v>
      </c>
      <c r="AU1231" s="153" t="s">
        <v>4057</v>
      </c>
      <c r="AV1231" s="154" t="s">
        <v>1047</v>
      </c>
      <c r="AW1231" s="155" t="s">
        <v>4665</v>
      </c>
      <c r="AX1231" s="154" t="s">
        <v>4666</v>
      </c>
    </row>
    <row r="1232" spans="46:50" hidden="1">
      <c r="AT1232" s="152" t="s">
        <v>4667</v>
      </c>
      <c r="AU1232" s="153" t="s">
        <v>4057</v>
      </c>
      <c r="AV1232" s="154" t="s">
        <v>1047</v>
      </c>
      <c r="AW1232" s="155" t="s">
        <v>4668</v>
      </c>
      <c r="AX1232" s="154" t="s">
        <v>4669</v>
      </c>
    </row>
    <row r="1233" spans="46:50" hidden="1">
      <c r="AT1233" s="152" t="s">
        <v>4670</v>
      </c>
      <c r="AU1233" s="153" t="s">
        <v>4057</v>
      </c>
      <c r="AV1233" s="154" t="s">
        <v>1047</v>
      </c>
      <c r="AW1233" s="155" t="s">
        <v>4671</v>
      </c>
      <c r="AX1233" s="154" t="s">
        <v>4672</v>
      </c>
    </row>
    <row r="1234" spans="46:50" hidden="1">
      <c r="AT1234" s="152" t="s">
        <v>4673</v>
      </c>
      <c r="AU1234" s="153" t="s">
        <v>4057</v>
      </c>
      <c r="AV1234" s="154" t="s">
        <v>1047</v>
      </c>
      <c r="AW1234" s="155" t="s">
        <v>4674</v>
      </c>
      <c r="AX1234" s="154" t="s">
        <v>4675</v>
      </c>
    </row>
    <row r="1235" spans="46:50" hidden="1">
      <c r="AT1235" s="152" t="s">
        <v>4676</v>
      </c>
      <c r="AU1235" s="153" t="s">
        <v>4057</v>
      </c>
      <c r="AV1235" s="154" t="s">
        <v>1047</v>
      </c>
      <c r="AW1235" s="155" t="s">
        <v>4677</v>
      </c>
      <c r="AX1235" s="154" t="s">
        <v>4678</v>
      </c>
    </row>
    <row r="1236" spans="46:50" hidden="1">
      <c r="AT1236" s="152" t="s">
        <v>4679</v>
      </c>
      <c r="AU1236" s="153" t="s">
        <v>4057</v>
      </c>
      <c r="AV1236" s="154" t="s">
        <v>1047</v>
      </c>
      <c r="AW1236" s="155" t="s">
        <v>4680</v>
      </c>
      <c r="AX1236" s="154" t="s">
        <v>4681</v>
      </c>
    </row>
    <row r="1237" spans="46:50" hidden="1">
      <c r="AT1237" s="152" t="s">
        <v>4682</v>
      </c>
      <c r="AU1237" s="153" t="s">
        <v>4057</v>
      </c>
      <c r="AV1237" s="154" t="s">
        <v>1047</v>
      </c>
      <c r="AW1237" s="155" t="s">
        <v>4683</v>
      </c>
      <c r="AX1237" s="154" t="s">
        <v>4684</v>
      </c>
    </row>
    <row r="1238" spans="46:50" hidden="1">
      <c r="AT1238" s="152" t="s">
        <v>4685</v>
      </c>
      <c r="AU1238" s="153" t="s">
        <v>4057</v>
      </c>
      <c r="AV1238" s="154" t="s">
        <v>1047</v>
      </c>
      <c r="AW1238" s="155" t="s">
        <v>4686</v>
      </c>
      <c r="AX1238" s="154" t="s">
        <v>4687</v>
      </c>
    </row>
    <row r="1239" spans="46:50" hidden="1">
      <c r="AT1239" s="152" t="s">
        <v>4688</v>
      </c>
      <c r="AU1239" s="153" t="s">
        <v>4057</v>
      </c>
      <c r="AV1239" s="154" t="s">
        <v>1047</v>
      </c>
      <c r="AW1239" s="155" t="s">
        <v>4689</v>
      </c>
      <c r="AX1239" s="154" t="s">
        <v>4690</v>
      </c>
    </row>
    <row r="1240" spans="46:50" hidden="1">
      <c r="AT1240" s="152" t="s">
        <v>4691</v>
      </c>
      <c r="AU1240" s="153" t="s">
        <v>4057</v>
      </c>
      <c r="AV1240" s="154" t="s">
        <v>1047</v>
      </c>
      <c r="AW1240" s="155" t="s">
        <v>4692</v>
      </c>
      <c r="AX1240" s="154" t="s">
        <v>4693</v>
      </c>
    </row>
    <row r="1241" spans="46:50" hidden="1">
      <c r="AT1241" s="152" t="s">
        <v>4694</v>
      </c>
      <c r="AU1241" s="153" t="s">
        <v>4057</v>
      </c>
      <c r="AV1241" s="154" t="s">
        <v>1047</v>
      </c>
      <c r="AW1241" s="155" t="s">
        <v>4695</v>
      </c>
      <c r="AX1241" s="154" t="s">
        <v>4696</v>
      </c>
    </row>
    <row r="1242" spans="46:50" hidden="1">
      <c r="AT1242" s="152" t="s">
        <v>4697</v>
      </c>
      <c r="AU1242" s="153" t="s">
        <v>4057</v>
      </c>
      <c r="AV1242" s="154" t="s">
        <v>1047</v>
      </c>
      <c r="AW1242" s="155" t="s">
        <v>4698</v>
      </c>
      <c r="AX1242" s="154" t="s">
        <v>4699</v>
      </c>
    </row>
    <row r="1243" spans="46:50" hidden="1">
      <c r="AT1243" s="152" t="s">
        <v>4700</v>
      </c>
      <c r="AU1243" s="153" t="s">
        <v>4057</v>
      </c>
      <c r="AV1243" s="154" t="s">
        <v>1047</v>
      </c>
      <c r="AW1243" s="155" t="s">
        <v>4701</v>
      </c>
      <c r="AX1243" s="154" t="s">
        <v>4702</v>
      </c>
    </row>
    <row r="1244" spans="46:50" hidden="1">
      <c r="AT1244" s="152" t="s">
        <v>4703</v>
      </c>
      <c r="AU1244" s="153" t="s">
        <v>4057</v>
      </c>
      <c r="AV1244" s="154" t="s">
        <v>1047</v>
      </c>
      <c r="AW1244" s="155" t="s">
        <v>4704</v>
      </c>
      <c r="AX1244" s="154" t="s">
        <v>4705</v>
      </c>
    </row>
    <row r="1245" spans="46:50" hidden="1">
      <c r="AT1245" s="152" t="s">
        <v>4706</v>
      </c>
      <c r="AU1245" s="153" t="s">
        <v>4057</v>
      </c>
      <c r="AV1245" s="154" t="s">
        <v>1047</v>
      </c>
      <c r="AW1245" s="155" t="s">
        <v>4707</v>
      </c>
      <c r="AX1245" s="154" t="s">
        <v>4708</v>
      </c>
    </row>
    <row r="1246" spans="46:50" hidden="1">
      <c r="AT1246" s="152" t="s">
        <v>4709</v>
      </c>
      <c r="AU1246" s="153" t="s">
        <v>4057</v>
      </c>
      <c r="AV1246" s="154" t="s">
        <v>1047</v>
      </c>
      <c r="AW1246" s="155" t="s">
        <v>4710</v>
      </c>
      <c r="AX1246" s="154" t="s">
        <v>4711</v>
      </c>
    </row>
    <row r="1247" spans="46:50" hidden="1">
      <c r="AT1247" s="152" t="s">
        <v>4712</v>
      </c>
      <c r="AU1247" s="153" t="s">
        <v>4057</v>
      </c>
      <c r="AV1247" s="154" t="s">
        <v>1047</v>
      </c>
      <c r="AW1247" s="155" t="s">
        <v>4713</v>
      </c>
      <c r="AX1247" s="154" t="s">
        <v>4714</v>
      </c>
    </row>
    <row r="1248" spans="46:50" hidden="1">
      <c r="AT1248" s="152" t="s">
        <v>4715</v>
      </c>
      <c r="AU1248" s="153" t="s">
        <v>4057</v>
      </c>
      <c r="AV1248" s="154" t="s">
        <v>1047</v>
      </c>
      <c r="AW1248" s="155" t="s">
        <v>4716</v>
      </c>
      <c r="AX1248" s="154" t="s">
        <v>4717</v>
      </c>
    </row>
    <row r="1249" spans="46:50" hidden="1">
      <c r="AT1249" s="152" t="s">
        <v>4718</v>
      </c>
      <c r="AU1249" s="153" t="s">
        <v>4057</v>
      </c>
      <c r="AV1249" s="154" t="s">
        <v>1047</v>
      </c>
      <c r="AW1249" s="155" t="s">
        <v>4719</v>
      </c>
      <c r="AX1249" s="154" t="s">
        <v>4720</v>
      </c>
    </row>
    <row r="1250" spans="46:50" hidden="1">
      <c r="AT1250" s="152" t="s">
        <v>4721</v>
      </c>
      <c r="AU1250" s="153" t="s">
        <v>4057</v>
      </c>
      <c r="AV1250" s="154" t="s">
        <v>1047</v>
      </c>
      <c r="AW1250" s="155" t="s">
        <v>4722</v>
      </c>
      <c r="AX1250" s="154" t="s">
        <v>4723</v>
      </c>
    </row>
    <row r="1251" spans="46:50" hidden="1">
      <c r="AT1251" s="152" t="s">
        <v>4724</v>
      </c>
      <c r="AU1251" s="153" t="s">
        <v>4057</v>
      </c>
      <c r="AV1251" s="154" t="s">
        <v>1047</v>
      </c>
      <c r="AW1251" s="155" t="s">
        <v>4725</v>
      </c>
      <c r="AX1251" s="154" t="s">
        <v>4726</v>
      </c>
    </row>
    <row r="1252" spans="46:50" hidden="1">
      <c r="AT1252" s="152" t="s">
        <v>4727</v>
      </c>
      <c r="AU1252" s="153" t="s">
        <v>4057</v>
      </c>
      <c r="AV1252" s="154" t="s">
        <v>1047</v>
      </c>
      <c r="AW1252" s="155" t="s">
        <v>4728</v>
      </c>
      <c r="AX1252" s="154" t="s">
        <v>4729</v>
      </c>
    </row>
    <row r="1253" spans="46:50" hidden="1">
      <c r="AT1253" s="152" t="s">
        <v>4730</v>
      </c>
      <c r="AU1253" s="153" t="s">
        <v>4057</v>
      </c>
      <c r="AV1253" s="154" t="s">
        <v>1047</v>
      </c>
      <c r="AW1253" s="155" t="s">
        <v>4731</v>
      </c>
      <c r="AX1253" s="154" t="s">
        <v>4732</v>
      </c>
    </row>
    <row r="1254" spans="46:50" hidden="1">
      <c r="AT1254" s="152" t="s">
        <v>4733</v>
      </c>
      <c r="AU1254" s="153" t="s">
        <v>4057</v>
      </c>
      <c r="AV1254" s="154" t="s">
        <v>1047</v>
      </c>
      <c r="AW1254" s="155" t="s">
        <v>4734</v>
      </c>
      <c r="AX1254" s="154" t="s">
        <v>4735</v>
      </c>
    </row>
    <row r="1255" spans="46:50" hidden="1">
      <c r="AT1255" s="152" t="s">
        <v>4736</v>
      </c>
      <c r="AU1255" s="153" t="s">
        <v>4057</v>
      </c>
      <c r="AV1255" s="154" t="s">
        <v>1047</v>
      </c>
      <c r="AW1255" s="155" t="s">
        <v>4737</v>
      </c>
      <c r="AX1255" s="154" t="s">
        <v>4738</v>
      </c>
    </row>
    <row r="1256" spans="46:50" hidden="1">
      <c r="AT1256" s="152" t="s">
        <v>4739</v>
      </c>
      <c r="AU1256" s="153" t="s">
        <v>4057</v>
      </c>
      <c r="AV1256" s="154" t="s">
        <v>1047</v>
      </c>
      <c r="AW1256" s="155" t="s">
        <v>4740</v>
      </c>
      <c r="AX1256" s="154" t="s">
        <v>4741</v>
      </c>
    </row>
    <row r="1257" spans="46:50" hidden="1">
      <c r="AT1257" s="152" t="s">
        <v>4742</v>
      </c>
      <c r="AU1257" s="153" t="s">
        <v>4057</v>
      </c>
      <c r="AV1257" s="154" t="s">
        <v>1047</v>
      </c>
      <c r="AW1257" s="155" t="s">
        <v>4743</v>
      </c>
      <c r="AX1257" s="154" t="s">
        <v>4744</v>
      </c>
    </row>
    <row r="1258" spans="46:50" hidden="1">
      <c r="AT1258" s="152" t="s">
        <v>4745</v>
      </c>
      <c r="AU1258" s="153" t="s">
        <v>4057</v>
      </c>
      <c r="AV1258" s="154" t="s">
        <v>1047</v>
      </c>
      <c r="AW1258" s="155" t="s">
        <v>4746</v>
      </c>
      <c r="AX1258" s="154" t="s">
        <v>4747</v>
      </c>
    </row>
    <row r="1259" spans="46:50" hidden="1">
      <c r="AT1259" s="152" t="s">
        <v>4748</v>
      </c>
      <c r="AU1259" s="153" t="s">
        <v>4057</v>
      </c>
      <c r="AV1259" s="154" t="s">
        <v>1047</v>
      </c>
      <c r="AW1259" s="155" t="s">
        <v>4749</v>
      </c>
      <c r="AX1259" s="154" t="s">
        <v>4750</v>
      </c>
    </row>
    <row r="1260" spans="46:50" hidden="1">
      <c r="AT1260" s="152" t="s">
        <v>4751</v>
      </c>
      <c r="AU1260" s="153" t="s">
        <v>4057</v>
      </c>
      <c r="AV1260" s="154" t="s">
        <v>1047</v>
      </c>
      <c r="AW1260" s="155" t="s">
        <v>4752</v>
      </c>
      <c r="AX1260" s="154" t="s">
        <v>4753</v>
      </c>
    </row>
    <row r="1261" spans="46:50" hidden="1">
      <c r="AT1261" s="152" t="s">
        <v>4754</v>
      </c>
      <c r="AU1261" s="153" t="s">
        <v>4057</v>
      </c>
      <c r="AV1261" s="154" t="s">
        <v>1047</v>
      </c>
      <c r="AW1261" s="155" t="s">
        <v>4755</v>
      </c>
      <c r="AX1261" s="154" t="s">
        <v>4756</v>
      </c>
    </row>
    <row r="1262" spans="46:50" hidden="1">
      <c r="AT1262" s="152" t="s">
        <v>4757</v>
      </c>
      <c r="AU1262" s="153" t="s">
        <v>4057</v>
      </c>
      <c r="AV1262" s="154" t="s">
        <v>1047</v>
      </c>
      <c r="AW1262" s="155" t="s">
        <v>4758</v>
      </c>
      <c r="AX1262" s="154" t="s">
        <v>4759</v>
      </c>
    </row>
    <row r="1263" spans="46:50" hidden="1">
      <c r="AT1263" s="152" t="s">
        <v>4760</v>
      </c>
      <c r="AU1263" s="153" t="s">
        <v>4057</v>
      </c>
      <c r="AV1263" s="154" t="s">
        <v>1047</v>
      </c>
      <c r="AW1263" s="155" t="s">
        <v>4761</v>
      </c>
      <c r="AX1263" s="154" t="s">
        <v>4762</v>
      </c>
    </row>
    <row r="1264" spans="46:50" hidden="1">
      <c r="AT1264" s="152" t="s">
        <v>4763</v>
      </c>
      <c r="AU1264" s="153" t="s">
        <v>4057</v>
      </c>
      <c r="AV1264" s="154" t="s">
        <v>1047</v>
      </c>
      <c r="AW1264" s="155" t="s">
        <v>4764</v>
      </c>
      <c r="AX1264" s="154" t="s">
        <v>4765</v>
      </c>
    </row>
    <row r="1265" spans="46:50" hidden="1">
      <c r="AT1265" s="152" t="s">
        <v>4766</v>
      </c>
      <c r="AU1265" s="153" t="s">
        <v>4057</v>
      </c>
      <c r="AV1265" s="154" t="s">
        <v>1047</v>
      </c>
      <c r="AW1265" s="155" t="s">
        <v>4767</v>
      </c>
      <c r="AX1265" s="154" t="s">
        <v>4768</v>
      </c>
    </row>
    <row r="1266" spans="46:50" hidden="1">
      <c r="AT1266" s="152" t="s">
        <v>4769</v>
      </c>
      <c r="AU1266" s="153" t="s">
        <v>4057</v>
      </c>
      <c r="AV1266" s="154" t="s">
        <v>1047</v>
      </c>
      <c r="AW1266" s="155" t="s">
        <v>4770</v>
      </c>
      <c r="AX1266" s="154" t="s">
        <v>4771</v>
      </c>
    </row>
    <row r="1267" spans="46:50" hidden="1">
      <c r="AT1267" s="152" t="s">
        <v>4772</v>
      </c>
      <c r="AU1267" s="153" t="s">
        <v>4057</v>
      </c>
      <c r="AV1267" s="154" t="s">
        <v>1047</v>
      </c>
      <c r="AW1267" s="155" t="s">
        <v>4773</v>
      </c>
      <c r="AX1267" s="154" t="s">
        <v>4774</v>
      </c>
    </row>
    <row r="1268" spans="46:50" hidden="1">
      <c r="AT1268" s="152" t="s">
        <v>4775</v>
      </c>
      <c r="AU1268" s="153" t="s">
        <v>4057</v>
      </c>
      <c r="AV1268" s="154" t="s">
        <v>1047</v>
      </c>
      <c r="AW1268" s="155" t="s">
        <v>4776</v>
      </c>
      <c r="AX1268" s="154" t="s">
        <v>4777</v>
      </c>
    </row>
    <row r="1269" spans="46:50" hidden="1">
      <c r="AT1269" s="152" t="s">
        <v>4778</v>
      </c>
      <c r="AU1269" s="153" t="s">
        <v>4057</v>
      </c>
      <c r="AV1269" s="154" t="s">
        <v>1047</v>
      </c>
      <c r="AW1269" s="155" t="s">
        <v>4779</v>
      </c>
      <c r="AX1269" s="154" t="s">
        <v>4780</v>
      </c>
    </row>
    <row r="1270" spans="46:50" hidden="1">
      <c r="AT1270" s="152" t="s">
        <v>4781</v>
      </c>
      <c r="AU1270" s="153" t="s">
        <v>4057</v>
      </c>
      <c r="AV1270" s="154" t="s">
        <v>1047</v>
      </c>
      <c r="AW1270" s="155" t="s">
        <v>4782</v>
      </c>
      <c r="AX1270" s="154" t="s">
        <v>4783</v>
      </c>
    </row>
    <row r="1271" spans="46:50" hidden="1">
      <c r="AT1271" s="152" t="s">
        <v>4784</v>
      </c>
      <c r="AU1271" s="153" t="s">
        <v>4057</v>
      </c>
      <c r="AV1271" s="154" t="s">
        <v>1047</v>
      </c>
      <c r="AW1271" s="155" t="s">
        <v>4785</v>
      </c>
      <c r="AX1271" s="154" t="s">
        <v>4786</v>
      </c>
    </row>
    <row r="1272" spans="46:50" hidden="1">
      <c r="AT1272" s="152" t="s">
        <v>4787</v>
      </c>
      <c r="AU1272" s="153" t="s">
        <v>4057</v>
      </c>
      <c r="AV1272" s="154" t="s">
        <v>1047</v>
      </c>
      <c r="AW1272" s="155" t="s">
        <v>4788</v>
      </c>
      <c r="AX1272" s="154" t="s">
        <v>4789</v>
      </c>
    </row>
    <row r="1273" spans="46:50" hidden="1">
      <c r="AT1273" s="152" t="s">
        <v>4790</v>
      </c>
      <c r="AU1273" s="153" t="s">
        <v>4057</v>
      </c>
      <c r="AV1273" s="154" t="s">
        <v>1047</v>
      </c>
      <c r="AW1273" s="155" t="s">
        <v>4791</v>
      </c>
      <c r="AX1273" s="154" t="s">
        <v>4792</v>
      </c>
    </row>
    <row r="1274" spans="46:50" hidden="1">
      <c r="AT1274" s="152" t="s">
        <v>4793</v>
      </c>
      <c r="AU1274" s="153" t="s">
        <v>4057</v>
      </c>
      <c r="AV1274" s="154" t="s">
        <v>1047</v>
      </c>
      <c r="AW1274" s="155" t="s">
        <v>4794</v>
      </c>
      <c r="AX1274" s="154" t="s">
        <v>4795</v>
      </c>
    </row>
    <row r="1275" spans="46:50" hidden="1">
      <c r="AT1275" s="152" t="s">
        <v>4796</v>
      </c>
      <c r="AU1275" s="153" t="s">
        <v>4057</v>
      </c>
      <c r="AV1275" s="154" t="s">
        <v>1047</v>
      </c>
      <c r="AW1275" s="155" t="s">
        <v>4797</v>
      </c>
      <c r="AX1275" s="154" t="s">
        <v>4798</v>
      </c>
    </row>
    <row r="1276" spans="46:50" hidden="1">
      <c r="AT1276" s="152" t="s">
        <v>4799</v>
      </c>
      <c r="AU1276" s="153" t="s">
        <v>4057</v>
      </c>
      <c r="AV1276" s="154" t="s">
        <v>1047</v>
      </c>
      <c r="AW1276" s="155" t="s">
        <v>4800</v>
      </c>
      <c r="AX1276" s="154" t="s">
        <v>4801</v>
      </c>
    </row>
    <row r="1277" spans="46:50" hidden="1">
      <c r="AT1277" s="152" t="s">
        <v>4802</v>
      </c>
      <c r="AU1277" s="153" t="s">
        <v>4057</v>
      </c>
      <c r="AV1277" s="154" t="s">
        <v>1047</v>
      </c>
      <c r="AW1277" s="155" t="s">
        <v>4803</v>
      </c>
      <c r="AX1277" s="154" t="s">
        <v>4804</v>
      </c>
    </row>
    <row r="1278" spans="46:50" hidden="1">
      <c r="AT1278" s="152" t="s">
        <v>4805</v>
      </c>
      <c r="AU1278" s="153" t="s">
        <v>4057</v>
      </c>
      <c r="AV1278" s="154" t="s">
        <v>1047</v>
      </c>
      <c r="AW1278" s="155" t="s">
        <v>4806</v>
      </c>
      <c r="AX1278" s="154" t="s">
        <v>4807</v>
      </c>
    </row>
    <row r="1279" spans="46:50" hidden="1">
      <c r="AT1279" s="152" t="s">
        <v>4808</v>
      </c>
      <c r="AU1279" s="153" t="s">
        <v>4057</v>
      </c>
      <c r="AV1279" s="154" t="s">
        <v>1047</v>
      </c>
      <c r="AW1279" s="155" t="s">
        <v>4809</v>
      </c>
      <c r="AX1279" s="154" t="s">
        <v>4810</v>
      </c>
    </row>
    <row r="1280" spans="46:50" hidden="1">
      <c r="AT1280" s="152" t="s">
        <v>4811</v>
      </c>
      <c r="AU1280" s="153" t="s">
        <v>4057</v>
      </c>
      <c r="AV1280" s="154" t="s">
        <v>1047</v>
      </c>
      <c r="AW1280" s="155" t="s">
        <v>4812</v>
      </c>
      <c r="AX1280" s="154" t="s">
        <v>4813</v>
      </c>
    </row>
    <row r="1281" spans="46:50" hidden="1">
      <c r="AT1281" s="152" t="s">
        <v>4814</v>
      </c>
      <c r="AU1281" s="153" t="s">
        <v>4057</v>
      </c>
      <c r="AV1281" s="154" t="s">
        <v>1047</v>
      </c>
      <c r="AW1281" s="155" t="s">
        <v>4815</v>
      </c>
      <c r="AX1281" s="154" t="s">
        <v>4816</v>
      </c>
    </row>
    <row r="1282" spans="46:50" hidden="1">
      <c r="AT1282" s="152" t="s">
        <v>4817</v>
      </c>
      <c r="AU1282" s="153" t="s">
        <v>4057</v>
      </c>
      <c r="AV1282" s="154" t="s">
        <v>1047</v>
      </c>
      <c r="AW1282" s="155" t="s">
        <v>4818</v>
      </c>
      <c r="AX1282" s="154" t="s">
        <v>4819</v>
      </c>
    </row>
    <row r="1283" spans="46:50" hidden="1">
      <c r="AT1283" s="152" t="s">
        <v>4820</v>
      </c>
      <c r="AU1283" s="153" t="s">
        <v>4057</v>
      </c>
      <c r="AV1283" s="154" t="s">
        <v>1047</v>
      </c>
      <c r="AW1283" s="155" t="s">
        <v>4821</v>
      </c>
      <c r="AX1283" s="154" t="s">
        <v>4822</v>
      </c>
    </row>
    <row r="1284" spans="46:50" hidden="1">
      <c r="AT1284" s="152" t="s">
        <v>4823</v>
      </c>
      <c r="AU1284" s="153" t="s">
        <v>4057</v>
      </c>
      <c r="AV1284" s="154" t="s">
        <v>1047</v>
      </c>
      <c r="AW1284" s="155" t="s">
        <v>4824</v>
      </c>
      <c r="AX1284" s="154" t="s">
        <v>4825</v>
      </c>
    </row>
    <row r="1285" spans="46:50" hidden="1">
      <c r="AT1285" s="152" t="s">
        <v>4826</v>
      </c>
      <c r="AU1285" s="153" t="s">
        <v>4057</v>
      </c>
      <c r="AV1285" s="154" t="s">
        <v>1047</v>
      </c>
      <c r="AW1285" s="155" t="s">
        <v>4827</v>
      </c>
      <c r="AX1285" s="154" t="s">
        <v>4828</v>
      </c>
    </row>
    <row r="1286" spans="46:50" hidden="1">
      <c r="AT1286" s="152" t="s">
        <v>4829</v>
      </c>
      <c r="AU1286" s="153" t="s">
        <v>4057</v>
      </c>
      <c r="AV1286" s="154" t="s">
        <v>1047</v>
      </c>
      <c r="AW1286" s="155" t="s">
        <v>4830</v>
      </c>
      <c r="AX1286" s="154" t="s">
        <v>4831</v>
      </c>
    </row>
    <row r="1287" spans="46:50" hidden="1">
      <c r="AT1287" s="152" t="s">
        <v>4832</v>
      </c>
      <c r="AU1287" s="153" t="s">
        <v>4057</v>
      </c>
      <c r="AV1287" s="154" t="s">
        <v>1047</v>
      </c>
      <c r="AW1287" s="155" t="s">
        <v>4833</v>
      </c>
      <c r="AX1287" s="154" t="s">
        <v>4834</v>
      </c>
    </row>
    <row r="1288" spans="46:50" hidden="1">
      <c r="AT1288" s="152" t="s">
        <v>4835</v>
      </c>
      <c r="AU1288" s="153" t="s">
        <v>4057</v>
      </c>
      <c r="AV1288" s="154" t="s">
        <v>1047</v>
      </c>
      <c r="AW1288" s="155" t="s">
        <v>4836</v>
      </c>
      <c r="AX1288" s="154" t="s">
        <v>4837</v>
      </c>
    </row>
    <row r="1289" spans="46:50" hidden="1">
      <c r="AT1289" s="152" t="s">
        <v>4838</v>
      </c>
      <c r="AU1289" s="153" t="s">
        <v>4057</v>
      </c>
      <c r="AV1289" s="154" t="s">
        <v>1047</v>
      </c>
      <c r="AW1289" s="155" t="s">
        <v>4839</v>
      </c>
      <c r="AX1289" s="154" t="s">
        <v>4840</v>
      </c>
    </row>
    <row r="1290" spans="46:50" hidden="1">
      <c r="AT1290" s="152" t="s">
        <v>4841</v>
      </c>
      <c r="AU1290" s="153" t="s">
        <v>4057</v>
      </c>
      <c r="AV1290" s="154" t="s">
        <v>1047</v>
      </c>
      <c r="AW1290" s="155" t="s">
        <v>4842</v>
      </c>
      <c r="AX1290" s="154" t="s">
        <v>4843</v>
      </c>
    </row>
    <row r="1291" spans="46:50" hidden="1">
      <c r="AT1291" s="152" t="s">
        <v>4844</v>
      </c>
      <c r="AU1291" s="153" t="s">
        <v>4057</v>
      </c>
      <c r="AV1291" s="154" t="s">
        <v>1047</v>
      </c>
      <c r="AW1291" s="155" t="s">
        <v>4845</v>
      </c>
      <c r="AX1291" s="154" t="s">
        <v>4846</v>
      </c>
    </row>
    <row r="1292" spans="46:50" hidden="1">
      <c r="AT1292" s="152" t="s">
        <v>4847</v>
      </c>
      <c r="AU1292" s="153" t="s">
        <v>4057</v>
      </c>
      <c r="AV1292" s="154" t="s">
        <v>1047</v>
      </c>
      <c r="AW1292" s="155" t="s">
        <v>4848</v>
      </c>
      <c r="AX1292" s="154" t="s">
        <v>4849</v>
      </c>
    </row>
    <row r="1293" spans="46:50" hidden="1">
      <c r="AT1293" s="152" t="s">
        <v>4850</v>
      </c>
      <c r="AU1293" s="153" t="s">
        <v>4057</v>
      </c>
      <c r="AV1293" s="154" t="s">
        <v>1047</v>
      </c>
      <c r="AW1293" s="155" t="s">
        <v>4851</v>
      </c>
      <c r="AX1293" s="154" t="s">
        <v>4852</v>
      </c>
    </row>
    <row r="1294" spans="46:50" hidden="1">
      <c r="AT1294" s="152" t="s">
        <v>4853</v>
      </c>
      <c r="AU1294" s="153" t="s">
        <v>4057</v>
      </c>
      <c r="AV1294" s="154" t="s">
        <v>1047</v>
      </c>
      <c r="AW1294" s="155" t="s">
        <v>4854</v>
      </c>
      <c r="AX1294" s="154" t="s">
        <v>4855</v>
      </c>
    </row>
    <row r="1295" spans="46:50" hidden="1">
      <c r="AT1295" s="152" t="s">
        <v>4856</v>
      </c>
      <c r="AU1295" s="153" t="s">
        <v>4057</v>
      </c>
      <c r="AV1295" s="154" t="s">
        <v>1047</v>
      </c>
      <c r="AW1295" s="155" t="s">
        <v>4857</v>
      </c>
      <c r="AX1295" s="154" t="s">
        <v>4858</v>
      </c>
    </row>
    <row r="1296" spans="46:50" hidden="1">
      <c r="AT1296" s="152" t="s">
        <v>4859</v>
      </c>
      <c r="AU1296" s="153" t="s">
        <v>4057</v>
      </c>
      <c r="AV1296" s="154" t="s">
        <v>1047</v>
      </c>
      <c r="AW1296" s="155" t="s">
        <v>4860</v>
      </c>
      <c r="AX1296" s="154" t="s">
        <v>4861</v>
      </c>
    </row>
    <row r="1297" spans="46:50" hidden="1">
      <c r="AT1297" s="152" t="s">
        <v>4862</v>
      </c>
      <c r="AU1297" s="153" t="s">
        <v>4057</v>
      </c>
      <c r="AV1297" s="154" t="s">
        <v>1047</v>
      </c>
      <c r="AW1297" s="155" t="s">
        <v>4863</v>
      </c>
      <c r="AX1297" s="154" t="s">
        <v>4864</v>
      </c>
    </row>
    <row r="1298" spans="46:50" hidden="1">
      <c r="AT1298" s="152" t="s">
        <v>4865</v>
      </c>
      <c r="AU1298" s="153" t="s">
        <v>4057</v>
      </c>
      <c r="AV1298" s="154" t="s">
        <v>1047</v>
      </c>
      <c r="AW1298" s="155" t="s">
        <v>4866</v>
      </c>
      <c r="AX1298" s="154" t="s">
        <v>4867</v>
      </c>
    </row>
    <row r="1299" spans="46:50" hidden="1">
      <c r="AT1299" s="152" t="s">
        <v>4868</v>
      </c>
      <c r="AU1299" s="153" t="s">
        <v>4057</v>
      </c>
      <c r="AV1299" s="154" t="s">
        <v>1047</v>
      </c>
      <c r="AW1299" s="155" t="s">
        <v>4869</v>
      </c>
      <c r="AX1299" s="154" t="s">
        <v>4870</v>
      </c>
    </row>
    <row r="1300" spans="46:50" hidden="1">
      <c r="AT1300" s="152" t="s">
        <v>4871</v>
      </c>
      <c r="AU1300" s="153" t="s">
        <v>4057</v>
      </c>
      <c r="AV1300" s="154" t="s">
        <v>1047</v>
      </c>
      <c r="AW1300" s="155" t="s">
        <v>4872</v>
      </c>
      <c r="AX1300" s="154" t="s">
        <v>4873</v>
      </c>
    </row>
    <row r="1301" spans="46:50" hidden="1">
      <c r="AT1301" s="152" t="s">
        <v>4874</v>
      </c>
      <c r="AU1301" s="153" t="s">
        <v>4057</v>
      </c>
      <c r="AV1301" s="154" t="s">
        <v>1047</v>
      </c>
      <c r="AW1301" s="155" t="s">
        <v>4875</v>
      </c>
      <c r="AX1301" s="154" t="s">
        <v>4876</v>
      </c>
    </row>
    <row r="1302" spans="46:50" hidden="1">
      <c r="AT1302" s="152" t="s">
        <v>4877</v>
      </c>
      <c r="AU1302" s="153" t="s">
        <v>4057</v>
      </c>
      <c r="AV1302" s="154" t="s">
        <v>1047</v>
      </c>
      <c r="AW1302" s="155" t="s">
        <v>4878</v>
      </c>
      <c r="AX1302" s="154" t="s">
        <v>4879</v>
      </c>
    </row>
    <row r="1303" spans="46:50" hidden="1">
      <c r="AT1303" s="152" t="s">
        <v>4880</v>
      </c>
      <c r="AU1303" s="153" t="s">
        <v>4057</v>
      </c>
      <c r="AV1303" s="154" t="s">
        <v>1047</v>
      </c>
      <c r="AW1303" s="155" t="s">
        <v>4881</v>
      </c>
      <c r="AX1303" s="154" t="s">
        <v>4882</v>
      </c>
    </row>
    <row r="1304" spans="46:50" hidden="1">
      <c r="AT1304" s="152" t="s">
        <v>4883</v>
      </c>
      <c r="AU1304" s="153" t="s">
        <v>4057</v>
      </c>
      <c r="AV1304" s="154" t="s">
        <v>1047</v>
      </c>
      <c r="AW1304" s="155" t="s">
        <v>4884</v>
      </c>
      <c r="AX1304" s="154" t="s">
        <v>4885</v>
      </c>
    </row>
    <row r="1305" spans="46:50" hidden="1">
      <c r="AT1305" s="152" t="s">
        <v>4886</v>
      </c>
      <c r="AU1305" s="153" t="s">
        <v>4057</v>
      </c>
      <c r="AV1305" s="154" t="s">
        <v>1047</v>
      </c>
      <c r="AW1305" s="155" t="s">
        <v>4887</v>
      </c>
      <c r="AX1305" s="154" t="s">
        <v>4888</v>
      </c>
    </row>
    <row r="1306" spans="46:50" hidden="1">
      <c r="AT1306" s="152" t="s">
        <v>4889</v>
      </c>
      <c r="AU1306" s="153" t="s">
        <v>4057</v>
      </c>
      <c r="AV1306" s="154" t="s">
        <v>1047</v>
      </c>
      <c r="AW1306" s="155" t="s">
        <v>4890</v>
      </c>
      <c r="AX1306" s="154" t="s">
        <v>4891</v>
      </c>
    </row>
    <row r="1307" spans="46:50" hidden="1">
      <c r="AT1307" s="152" t="s">
        <v>4892</v>
      </c>
      <c r="AU1307" s="153" t="s">
        <v>4057</v>
      </c>
      <c r="AV1307" s="154" t="s">
        <v>1047</v>
      </c>
      <c r="AW1307" s="155" t="s">
        <v>4893</v>
      </c>
      <c r="AX1307" s="154" t="s">
        <v>4894</v>
      </c>
    </row>
    <row r="1308" spans="46:50" hidden="1">
      <c r="AT1308" s="152" t="s">
        <v>4895</v>
      </c>
      <c r="AU1308" s="153" t="s">
        <v>4057</v>
      </c>
      <c r="AV1308" s="154" t="s">
        <v>1047</v>
      </c>
      <c r="AW1308" s="155" t="s">
        <v>4896</v>
      </c>
      <c r="AX1308" s="154" t="s">
        <v>4897</v>
      </c>
    </row>
    <row r="1309" spans="46:50" hidden="1">
      <c r="AT1309" s="152" t="s">
        <v>4898</v>
      </c>
      <c r="AU1309" s="153" t="s">
        <v>4057</v>
      </c>
      <c r="AV1309" s="154" t="s">
        <v>1047</v>
      </c>
      <c r="AW1309" s="155" t="s">
        <v>4899</v>
      </c>
      <c r="AX1309" s="154" t="s">
        <v>4900</v>
      </c>
    </row>
    <row r="1310" spans="46:50" hidden="1">
      <c r="AT1310" s="152" t="s">
        <v>4901</v>
      </c>
      <c r="AU1310" s="153" t="s">
        <v>4057</v>
      </c>
      <c r="AV1310" s="154" t="s">
        <v>1047</v>
      </c>
      <c r="AW1310" s="155" t="s">
        <v>4902</v>
      </c>
      <c r="AX1310" s="154" t="s">
        <v>4903</v>
      </c>
    </row>
    <row r="1311" spans="46:50" hidden="1">
      <c r="AT1311" s="152" t="s">
        <v>4904</v>
      </c>
      <c r="AU1311" s="153" t="s">
        <v>4057</v>
      </c>
      <c r="AV1311" s="154" t="s">
        <v>1047</v>
      </c>
      <c r="AW1311" s="155" t="s">
        <v>4905</v>
      </c>
      <c r="AX1311" s="154" t="s">
        <v>4906</v>
      </c>
    </row>
    <row r="1312" spans="46:50" hidden="1">
      <c r="AT1312" s="152" t="s">
        <v>4907</v>
      </c>
      <c r="AU1312" s="153" t="s">
        <v>4057</v>
      </c>
      <c r="AV1312" s="154" t="s">
        <v>1047</v>
      </c>
      <c r="AW1312" s="155" t="s">
        <v>4908</v>
      </c>
      <c r="AX1312" s="154" t="s">
        <v>4909</v>
      </c>
    </row>
    <row r="1313" spans="46:50" hidden="1">
      <c r="AT1313" s="152" t="s">
        <v>4910</v>
      </c>
      <c r="AU1313" s="153" t="s">
        <v>4057</v>
      </c>
      <c r="AV1313" s="154" t="s">
        <v>1047</v>
      </c>
      <c r="AW1313" s="155" t="s">
        <v>4911</v>
      </c>
      <c r="AX1313" s="154" t="s">
        <v>4912</v>
      </c>
    </row>
    <row r="1314" spans="46:50" hidden="1">
      <c r="AT1314" s="152" t="s">
        <v>4913</v>
      </c>
      <c r="AU1314" s="153" t="s">
        <v>4057</v>
      </c>
      <c r="AV1314" s="154" t="s">
        <v>1047</v>
      </c>
      <c r="AW1314" s="155" t="s">
        <v>4914</v>
      </c>
      <c r="AX1314" s="154" t="s">
        <v>4915</v>
      </c>
    </row>
    <row r="1315" spans="46:50" hidden="1">
      <c r="AT1315" s="152" t="s">
        <v>4916</v>
      </c>
      <c r="AU1315" s="153" t="s">
        <v>4057</v>
      </c>
      <c r="AV1315" s="154" t="s">
        <v>1047</v>
      </c>
      <c r="AW1315" s="155" t="s">
        <v>4917</v>
      </c>
      <c r="AX1315" s="154" t="s">
        <v>4918</v>
      </c>
    </row>
    <row r="1316" spans="46:50" hidden="1">
      <c r="AT1316" s="152" t="s">
        <v>4919</v>
      </c>
      <c r="AU1316" s="153" t="s">
        <v>4057</v>
      </c>
      <c r="AV1316" s="154" t="s">
        <v>1047</v>
      </c>
      <c r="AW1316" s="155" t="s">
        <v>4920</v>
      </c>
      <c r="AX1316" s="154" t="s">
        <v>4921</v>
      </c>
    </row>
    <row r="1317" spans="46:50" hidden="1">
      <c r="AT1317" s="152" t="s">
        <v>4922</v>
      </c>
      <c r="AU1317" s="153" t="s">
        <v>4057</v>
      </c>
      <c r="AV1317" s="154" t="s">
        <v>1047</v>
      </c>
      <c r="AW1317" s="155" t="s">
        <v>4923</v>
      </c>
      <c r="AX1317" s="154" t="s">
        <v>4924</v>
      </c>
    </row>
    <row r="1318" spans="46:50" hidden="1">
      <c r="AT1318" s="152" t="s">
        <v>4925</v>
      </c>
      <c r="AU1318" s="153" t="s">
        <v>4057</v>
      </c>
      <c r="AV1318" s="154" t="s">
        <v>1047</v>
      </c>
      <c r="AW1318" s="155" t="s">
        <v>4926</v>
      </c>
      <c r="AX1318" s="154" t="s">
        <v>4927</v>
      </c>
    </row>
    <row r="1319" spans="46:50" hidden="1">
      <c r="AT1319" s="152" t="s">
        <v>4928</v>
      </c>
      <c r="AU1319" s="153" t="s">
        <v>4057</v>
      </c>
      <c r="AV1319" s="154" t="s">
        <v>1047</v>
      </c>
      <c r="AW1319" s="155" t="s">
        <v>4929</v>
      </c>
      <c r="AX1319" s="154" t="s">
        <v>4930</v>
      </c>
    </row>
    <row r="1320" spans="46:50" hidden="1">
      <c r="AT1320" s="152" t="s">
        <v>4931</v>
      </c>
      <c r="AU1320" s="153" t="s">
        <v>4057</v>
      </c>
      <c r="AV1320" s="154" t="s">
        <v>1047</v>
      </c>
      <c r="AW1320" s="155" t="s">
        <v>4932</v>
      </c>
      <c r="AX1320" s="154" t="s">
        <v>4933</v>
      </c>
    </row>
    <row r="1321" spans="46:50" hidden="1">
      <c r="AT1321" s="152" t="s">
        <v>4934</v>
      </c>
      <c r="AU1321" s="153" t="s">
        <v>4057</v>
      </c>
      <c r="AV1321" s="154" t="s">
        <v>1047</v>
      </c>
      <c r="AW1321" s="155" t="s">
        <v>4935</v>
      </c>
      <c r="AX1321" s="154" t="s">
        <v>4936</v>
      </c>
    </row>
    <row r="1322" spans="46:50" hidden="1">
      <c r="AT1322" s="152" t="s">
        <v>4937</v>
      </c>
      <c r="AU1322" s="153" t="s">
        <v>4057</v>
      </c>
      <c r="AV1322" s="154" t="s">
        <v>1047</v>
      </c>
      <c r="AW1322" s="155" t="s">
        <v>4938</v>
      </c>
      <c r="AX1322" s="154" t="s">
        <v>4939</v>
      </c>
    </row>
    <row r="1323" spans="46:50" hidden="1">
      <c r="AT1323" s="152" t="s">
        <v>4940</v>
      </c>
      <c r="AU1323" s="153" t="s">
        <v>4057</v>
      </c>
      <c r="AV1323" s="154" t="s">
        <v>1047</v>
      </c>
      <c r="AW1323" s="155" t="s">
        <v>4941</v>
      </c>
      <c r="AX1323" s="154" t="s">
        <v>4942</v>
      </c>
    </row>
    <row r="1324" spans="46:50" hidden="1">
      <c r="AT1324" s="152" t="s">
        <v>4943</v>
      </c>
      <c r="AU1324" s="153" t="s">
        <v>4057</v>
      </c>
      <c r="AV1324" s="154" t="s">
        <v>1047</v>
      </c>
      <c r="AW1324" s="155" t="s">
        <v>4944</v>
      </c>
      <c r="AX1324" s="154" t="s">
        <v>4945</v>
      </c>
    </row>
    <row r="1325" spans="46:50" hidden="1">
      <c r="AT1325" s="152" t="s">
        <v>4946</v>
      </c>
      <c r="AU1325" s="153" t="s">
        <v>4057</v>
      </c>
      <c r="AV1325" s="154" t="s">
        <v>1047</v>
      </c>
      <c r="AW1325" s="155" t="s">
        <v>4947</v>
      </c>
      <c r="AX1325" s="154" t="s">
        <v>4948</v>
      </c>
    </row>
    <row r="1326" spans="46:50" hidden="1">
      <c r="AT1326" s="152" t="s">
        <v>4949</v>
      </c>
      <c r="AU1326" s="153" t="s">
        <v>4057</v>
      </c>
      <c r="AV1326" s="154" t="s">
        <v>1047</v>
      </c>
      <c r="AW1326" s="155" t="s">
        <v>4950</v>
      </c>
      <c r="AX1326" s="154" t="s">
        <v>4951</v>
      </c>
    </row>
    <row r="1327" spans="46:50" hidden="1">
      <c r="AT1327" s="152" t="s">
        <v>4952</v>
      </c>
      <c r="AU1327" s="153" t="s">
        <v>4057</v>
      </c>
      <c r="AV1327" s="154" t="s">
        <v>1047</v>
      </c>
      <c r="AW1327" s="155" t="s">
        <v>4953</v>
      </c>
      <c r="AX1327" s="154" t="s">
        <v>4954</v>
      </c>
    </row>
    <row r="1328" spans="46:50" hidden="1">
      <c r="AT1328" s="152" t="s">
        <v>4955</v>
      </c>
      <c r="AU1328" s="153" t="s">
        <v>4057</v>
      </c>
      <c r="AV1328" s="154" t="s">
        <v>1047</v>
      </c>
      <c r="AW1328" s="155" t="s">
        <v>4956</v>
      </c>
      <c r="AX1328" s="154" t="s">
        <v>4957</v>
      </c>
    </row>
    <row r="1329" spans="46:50" hidden="1">
      <c r="AT1329" s="152" t="s">
        <v>4958</v>
      </c>
      <c r="AU1329" s="153" t="s">
        <v>4057</v>
      </c>
      <c r="AV1329" s="154" t="s">
        <v>1047</v>
      </c>
      <c r="AW1329" s="155" t="s">
        <v>4959</v>
      </c>
      <c r="AX1329" s="154" t="s">
        <v>4960</v>
      </c>
    </row>
    <row r="1330" spans="46:50" hidden="1">
      <c r="AT1330" s="152" t="s">
        <v>4961</v>
      </c>
      <c r="AU1330" s="153" t="s">
        <v>4057</v>
      </c>
      <c r="AV1330" s="154" t="s">
        <v>1047</v>
      </c>
      <c r="AW1330" s="155" t="s">
        <v>4962</v>
      </c>
      <c r="AX1330" s="154" t="s">
        <v>4963</v>
      </c>
    </row>
    <row r="1331" spans="46:50" hidden="1">
      <c r="AT1331" s="152" t="s">
        <v>4964</v>
      </c>
      <c r="AU1331" s="153" t="s">
        <v>4057</v>
      </c>
      <c r="AV1331" s="154" t="s">
        <v>1047</v>
      </c>
      <c r="AW1331" s="155" t="s">
        <v>4965</v>
      </c>
      <c r="AX1331" s="154" t="s">
        <v>4966</v>
      </c>
    </row>
    <row r="1332" spans="46:50" hidden="1">
      <c r="AT1332" s="152" t="s">
        <v>4967</v>
      </c>
      <c r="AU1332" s="153" t="s">
        <v>4057</v>
      </c>
      <c r="AV1332" s="154" t="s">
        <v>1047</v>
      </c>
      <c r="AW1332" s="155" t="s">
        <v>4968</v>
      </c>
      <c r="AX1332" s="154" t="s">
        <v>4969</v>
      </c>
    </row>
    <row r="1333" spans="46:50" hidden="1">
      <c r="AT1333" s="152" t="s">
        <v>4970</v>
      </c>
      <c r="AU1333" s="153" t="s">
        <v>4057</v>
      </c>
      <c r="AV1333" s="154" t="s">
        <v>1047</v>
      </c>
      <c r="AW1333" s="155" t="s">
        <v>4971</v>
      </c>
      <c r="AX1333" s="154" t="s">
        <v>4972</v>
      </c>
    </row>
    <row r="1334" spans="46:50" hidden="1">
      <c r="AT1334" s="152" t="s">
        <v>4973</v>
      </c>
      <c r="AU1334" s="153" t="s">
        <v>4057</v>
      </c>
      <c r="AV1334" s="154" t="s">
        <v>1047</v>
      </c>
      <c r="AW1334" s="155" t="s">
        <v>4974</v>
      </c>
      <c r="AX1334" s="154" t="s">
        <v>4975</v>
      </c>
    </row>
    <row r="1335" spans="46:50" hidden="1">
      <c r="AT1335" s="152" t="s">
        <v>4976</v>
      </c>
      <c r="AU1335" s="153" t="s">
        <v>4057</v>
      </c>
      <c r="AV1335" s="154" t="s">
        <v>1047</v>
      </c>
      <c r="AW1335" s="155" t="s">
        <v>4977</v>
      </c>
      <c r="AX1335" s="154" t="s">
        <v>4978</v>
      </c>
    </row>
    <row r="1336" spans="46:50" hidden="1">
      <c r="AT1336" s="152" t="s">
        <v>4979</v>
      </c>
      <c r="AU1336" s="153" t="s">
        <v>4057</v>
      </c>
      <c r="AV1336" s="154" t="s">
        <v>1047</v>
      </c>
      <c r="AW1336" s="155" t="s">
        <v>4980</v>
      </c>
      <c r="AX1336" s="154" t="s">
        <v>4981</v>
      </c>
    </row>
    <row r="1337" spans="46:50" hidden="1">
      <c r="AT1337" s="152" t="s">
        <v>4982</v>
      </c>
      <c r="AU1337" s="153" t="s">
        <v>4057</v>
      </c>
      <c r="AV1337" s="154" t="s">
        <v>1047</v>
      </c>
      <c r="AW1337" s="155" t="s">
        <v>4983</v>
      </c>
      <c r="AX1337" s="154" t="s">
        <v>4984</v>
      </c>
    </row>
    <row r="1338" spans="46:50" hidden="1">
      <c r="AT1338" s="152" t="s">
        <v>4985</v>
      </c>
      <c r="AU1338" s="153" t="s">
        <v>4057</v>
      </c>
      <c r="AV1338" s="154" t="s">
        <v>1047</v>
      </c>
      <c r="AW1338" s="155" t="s">
        <v>4986</v>
      </c>
      <c r="AX1338" s="154" t="s">
        <v>4987</v>
      </c>
    </row>
    <row r="1339" spans="46:50" hidden="1">
      <c r="AT1339" s="152" t="s">
        <v>4988</v>
      </c>
      <c r="AU1339" s="153" t="s">
        <v>4057</v>
      </c>
      <c r="AV1339" s="154" t="s">
        <v>1047</v>
      </c>
      <c r="AW1339" s="155" t="s">
        <v>4989</v>
      </c>
      <c r="AX1339" s="154" t="s">
        <v>4990</v>
      </c>
    </row>
    <row r="1340" spans="46:50" hidden="1">
      <c r="AT1340" s="152" t="s">
        <v>4991</v>
      </c>
      <c r="AU1340" s="153" t="s">
        <v>4057</v>
      </c>
      <c r="AV1340" s="154" t="s">
        <v>1047</v>
      </c>
      <c r="AW1340" s="155" t="s">
        <v>4992</v>
      </c>
      <c r="AX1340" s="154" t="s">
        <v>4993</v>
      </c>
    </row>
    <row r="1341" spans="46:50" hidden="1">
      <c r="AT1341" s="152" t="s">
        <v>4994</v>
      </c>
      <c r="AU1341" s="153" t="s">
        <v>4057</v>
      </c>
      <c r="AV1341" s="154" t="s">
        <v>1047</v>
      </c>
      <c r="AW1341" s="155" t="s">
        <v>4995</v>
      </c>
      <c r="AX1341" s="154" t="s">
        <v>4996</v>
      </c>
    </row>
    <row r="1342" spans="46:50" hidden="1">
      <c r="AT1342" s="152" t="s">
        <v>4997</v>
      </c>
      <c r="AU1342" s="153" t="s">
        <v>4057</v>
      </c>
      <c r="AV1342" s="154" t="s">
        <v>1047</v>
      </c>
      <c r="AW1342" s="155" t="s">
        <v>4998</v>
      </c>
      <c r="AX1342" s="154" t="s">
        <v>4999</v>
      </c>
    </row>
    <row r="1343" spans="46:50" hidden="1">
      <c r="AT1343" s="152" t="s">
        <v>5000</v>
      </c>
      <c r="AU1343" s="153" t="s">
        <v>4057</v>
      </c>
      <c r="AV1343" s="154" t="s">
        <v>1047</v>
      </c>
      <c r="AW1343" s="155" t="s">
        <v>5001</v>
      </c>
      <c r="AX1343" s="154" t="s">
        <v>5002</v>
      </c>
    </row>
    <row r="1344" spans="46:50" hidden="1">
      <c r="AT1344" s="152" t="s">
        <v>5003</v>
      </c>
      <c r="AU1344" s="153" t="s">
        <v>4057</v>
      </c>
      <c r="AV1344" s="154" t="s">
        <v>1047</v>
      </c>
      <c r="AW1344" s="155" t="s">
        <v>5004</v>
      </c>
      <c r="AX1344" s="154" t="s">
        <v>5005</v>
      </c>
    </row>
    <row r="1345" spans="46:50" hidden="1">
      <c r="AT1345" s="152" t="s">
        <v>5006</v>
      </c>
      <c r="AU1345" s="153" t="s">
        <v>4057</v>
      </c>
      <c r="AV1345" s="154" t="s">
        <v>1047</v>
      </c>
      <c r="AW1345" s="155" t="s">
        <v>5007</v>
      </c>
      <c r="AX1345" s="154" t="s">
        <v>5008</v>
      </c>
    </row>
    <row r="1346" spans="46:50" hidden="1">
      <c r="AT1346" s="152" t="s">
        <v>5009</v>
      </c>
      <c r="AU1346" s="153" t="s">
        <v>4057</v>
      </c>
      <c r="AV1346" s="154" t="s">
        <v>1047</v>
      </c>
      <c r="AW1346" s="155" t="s">
        <v>5010</v>
      </c>
      <c r="AX1346" s="154" t="s">
        <v>5011</v>
      </c>
    </row>
    <row r="1347" spans="46:50" hidden="1">
      <c r="AT1347" s="152" t="s">
        <v>5012</v>
      </c>
      <c r="AU1347" s="153" t="s">
        <v>4057</v>
      </c>
      <c r="AV1347" s="154" t="s">
        <v>1047</v>
      </c>
      <c r="AW1347" s="155" t="s">
        <v>5013</v>
      </c>
      <c r="AX1347" s="154" t="s">
        <v>5014</v>
      </c>
    </row>
    <row r="1348" spans="46:50" hidden="1">
      <c r="AT1348" s="152" t="s">
        <v>5015</v>
      </c>
      <c r="AU1348" s="153" t="s">
        <v>4057</v>
      </c>
      <c r="AV1348" s="154" t="s">
        <v>1047</v>
      </c>
      <c r="AW1348" s="155" t="s">
        <v>5016</v>
      </c>
      <c r="AX1348" s="154" t="s">
        <v>5017</v>
      </c>
    </row>
    <row r="1349" spans="46:50" hidden="1">
      <c r="AT1349" s="152" t="s">
        <v>5018</v>
      </c>
      <c r="AU1349" s="153" t="s">
        <v>4057</v>
      </c>
      <c r="AV1349" s="154" t="s">
        <v>1047</v>
      </c>
      <c r="AW1349" s="155" t="s">
        <v>5019</v>
      </c>
      <c r="AX1349" s="154" t="s">
        <v>5020</v>
      </c>
    </row>
    <row r="1350" spans="46:50" hidden="1">
      <c r="AT1350" s="152" t="s">
        <v>5021</v>
      </c>
      <c r="AU1350" s="153" t="s">
        <v>4057</v>
      </c>
      <c r="AV1350" s="154" t="s">
        <v>1047</v>
      </c>
      <c r="AW1350" s="155" t="s">
        <v>5022</v>
      </c>
      <c r="AX1350" s="154" t="s">
        <v>5023</v>
      </c>
    </row>
    <row r="1351" spans="46:50" hidden="1">
      <c r="AT1351" s="152" t="s">
        <v>5024</v>
      </c>
      <c r="AU1351" s="153" t="s">
        <v>4057</v>
      </c>
      <c r="AV1351" s="154" t="s">
        <v>1047</v>
      </c>
      <c r="AW1351" s="155" t="s">
        <v>5025</v>
      </c>
      <c r="AX1351" s="154" t="s">
        <v>5026</v>
      </c>
    </row>
    <row r="1352" spans="46:50" hidden="1">
      <c r="AT1352" s="152" t="s">
        <v>5027</v>
      </c>
      <c r="AU1352" s="153" t="s">
        <v>4057</v>
      </c>
      <c r="AV1352" s="154" t="s">
        <v>1047</v>
      </c>
      <c r="AW1352" s="155" t="s">
        <v>5028</v>
      </c>
      <c r="AX1352" s="154" t="s">
        <v>5029</v>
      </c>
    </row>
    <row r="1353" spans="46:50" hidden="1">
      <c r="AT1353" s="152" t="s">
        <v>5030</v>
      </c>
      <c r="AU1353" s="153" t="s">
        <v>4057</v>
      </c>
      <c r="AV1353" s="154" t="s">
        <v>1047</v>
      </c>
      <c r="AW1353" s="155" t="s">
        <v>5031</v>
      </c>
      <c r="AX1353" s="154" t="s">
        <v>5032</v>
      </c>
    </row>
    <row r="1354" spans="46:50" hidden="1">
      <c r="AT1354" s="152" t="s">
        <v>5033</v>
      </c>
      <c r="AU1354" s="153" t="s">
        <v>4057</v>
      </c>
      <c r="AV1354" s="154" t="s">
        <v>1047</v>
      </c>
      <c r="AW1354" s="155" t="s">
        <v>5034</v>
      </c>
      <c r="AX1354" s="154" t="s">
        <v>5035</v>
      </c>
    </row>
    <row r="1355" spans="46:50" hidden="1">
      <c r="AT1355" s="152" t="s">
        <v>5036</v>
      </c>
      <c r="AU1355" s="153" t="s">
        <v>4057</v>
      </c>
      <c r="AV1355" s="154" t="s">
        <v>1047</v>
      </c>
      <c r="AW1355" s="155" t="s">
        <v>5037</v>
      </c>
      <c r="AX1355" s="154" t="s">
        <v>5038</v>
      </c>
    </row>
    <row r="1356" spans="46:50" hidden="1">
      <c r="AT1356" s="152" t="s">
        <v>5039</v>
      </c>
      <c r="AU1356" s="153" t="s">
        <v>4057</v>
      </c>
      <c r="AV1356" s="154" t="s">
        <v>1047</v>
      </c>
      <c r="AW1356" s="155" t="s">
        <v>5040</v>
      </c>
      <c r="AX1356" s="154" t="s">
        <v>5041</v>
      </c>
    </row>
    <row r="1357" spans="46:50" hidden="1">
      <c r="AT1357" s="152" t="s">
        <v>5042</v>
      </c>
      <c r="AU1357" s="153" t="s">
        <v>4057</v>
      </c>
      <c r="AV1357" s="154" t="s">
        <v>1047</v>
      </c>
      <c r="AW1357" s="155" t="s">
        <v>5043</v>
      </c>
      <c r="AX1357" s="154" t="s">
        <v>5044</v>
      </c>
    </row>
    <row r="1358" spans="46:50" hidden="1">
      <c r="AT1358" s="152" t="s">
        <v>5045</v>
      </c>
      <c r="AU1358" s="153" t="s">
        <v>4057</v>
      </c>
      <c r="AV1358" s="154" t="s">
        <v>1047</v>
      </c>
      <c r="AW1358" s="155" t="s">
        <v>5046</v>
      </c>
      <c r="AX1358" s="154" t="s">
        <v>5047</v>
      </c>
    </row>
    <row r="1359" spans="46:50" hidden="1">
      <c r="AT1359" s="152" t="s">
        <v>5048</v>
      </c>
      <c r="AU1359" s="153" t="s">
        <v>4057</v>
      </c>
      <c r="AV1359" s="154" t="s">
        <v>1047</v>
      </c>
      <c r="AW1359" s="155" t="s">
        <v>5049</v>
      </c>
      <c r="AX1359" s="154" t="s">
        <v>5050</v>
      </c>
    </row>
    <row r="1360" spans="46:50" hidden="1">
      <c r="AT1360" s="152" t="s">
        <v>5051</v>
      </c>
      <c r="AU1360" s="153" t="s">
        <v>4057</v>
      </c>
      <c r="AV1360" s="154" t="s">
        <v>1047</v>
      </c>
      <c r="AW1360" s="155" t="s">
        <v>5052</v>
      </c>
      <c r="AX1360" s="154" t="s">
        <v>5053</v>
      </c>
    </row>
    <row r="1361" spans="46:50" hidden="1">
      <c r="AT1361" s="152" t="s">
        <v>5054</v>
      </c>
      <c r="AU1361" s="153" t="s">
        <v>4057</v>
      </c>
      <c r="AV1361" s="154" t="s">
        <v>1047</v>
      </c>
      <c r="AW1361" s="155" t="s">
        <v>5055</v>
      </c>
      <c r="AX1361" s="154" t="s">
        <v>5056</v>
      </c>
    </row>
    <row r="1362" spans="46:50" hidden="1">
      <c r="AT1362" s="152" t="s">
        <v>5057</v>
      </c>
      <c r="AU1362" s="153" t="s">
        <v>4057</v>
      </c>
      <c r="AV1362" s="154" t="s">
        <v>1047</v>
      </c>
      <c r="AW1362" s="155" t="s">
        <v>5058</v>
      </c>
      <c r="AX1362" s="154" t="s">
        <v>5059</v>
      </c>
    </row>
    <row r="1363" spans="46:50" hidden="1">
      <c r="AT1363" s="152" t="s">
        <v>5060</v>
      </c>
      <c r="AU1363" s="153" t="s">
        <v>4057</v>
      </c>
      <c r="AV1363" s="154" t="s">
        <v>1047</v>
      </c>
      <c r="AW1363" s="155" t="s">
        <v>5061</v>
      </c>
      <c r="AX1363" s="154" t="s">
        <v>5062</v>
      </c>
    </row>
    <row r="1364" spans="46:50" hidden="1">
      <c r="AT1364" s="152" t="s">
        <v>5063</v>
      </c>
      <c r="AU1364" s="153" t="s">
        <v>4057</v>
      </c>
      <c r="AV1364" s="154" t="s">
        <v>1047</v>
      </c>
      <c r="AW1364" s="155" t="s">
        <v>5064</v>
      </c>
      <c r="AX1364" s="154" t="s">
        <v>5065</v>
      </c>
    </row>
    <row r="1365" spans="46:50" hidden="1">
      <c r="AT1365" s="152" t="s">
        <v>5066</v>
      </c>
      <c r="AU1365" s="153" t="s">
        <v>4057</v>
      </c>
      <c r="AV1365" s="154" t="s">
        <v>1047</v>
      </c>
      <c r="AW1365" s="155" t="s">
        <v>5067</v>
      </c>
      <c r="AX1365" s="154" t="s">
        <v>5068</v>
      </c>
    </row>
    <row r="1366" spans="46:50" hidden="1">
      <c r="AT1366" s="152" t="s">
        <v>5069</v>
      </c>
      <c r="AU1366" s="153" t="s">
        <v>4057</v>
      </c>
      <c r="AV1366" s="154" t="s">
        <v>1047</v>
      </c>
      <c r="AW1366" s="155" t="s">
        <v>5070</v>
      </c>
      <c r="AX1366" s="154" t="s">
        <v>5071</v>
      </c>
    </row>
    <row r="1367" spans="46:50" hidden="1">
      <c r="AT1367" s="152" t="s">
        <v>5072</v>
      </c>
      <c r="AU1367" s="153" t="s">
        <v>4057</v>
      </c>
      <c r="AV1367" s="154" t="s">
        <v>1047</v>
      </c>
      <c r="AW1367" s="155" t="s">
        <v>5073</v>
      </c>
      <c r="AX1367" s="154" t="s">
        <v>5074</v>
      </c>
    </row>
    <row r="1368" spans="46:50" hidden="1">
      <c r="AT1368" s="152" t="s">
        <v>5075</v>
      </c>
      <c r="AU1368" s="153" t="s">
        <v>4057</v>
      </c>
      <c r="AV1368" s="154" t="s">
        <v>1047</v>
      </c>
      <c r="AW1368" s="155" t="s">
        <v>5076</v>
      </c>
      <c r="AX1368" s="154" t="s">
        <v>5077</v>
      </c>
    </row>
    <row r="1369" spans="46:50" hidden="1">
      <c r="AT1369" s="152" t="s">
        <v>5078</v>
      </c>
      <c r="AU1369" s="153" t="s">
        <v>4057</v>
      </c>
      <c r="AV1369" s="154" t="s">
        <v>1047</v>
      </c>
      <c r="AW1369" s="155" t="s">
        <v>5079</v>
      </c>
      <c r="AX1369" s="154" t="s">
        <v>5080</v>
      </c>
    </row>
    <row r="1370" spans="46:50" hidden="1">
      <c r="AT1370" s="152" t="s">
        <v>5081</v>
      </c>
      <c r="AU1370" s="153" t="s">
        <v>4057</v>
      </c>
      <c r="AV1370" s="154" t="s">
        <v>1047</v>
      </c>
      <c r="AW1370" s="155" t="s">
        <v>5082</v>
      </c>
      <c r="AX1370" s="154" t="s">
        <v>5083</v>
      </c>
    </row>
    <row r="1371" spans="46:50" hidden="1">
      <c r="AT1371" s="152" t="s">
        <v>5084</v>
      </c>
      <c r="AU1371" s="153" t="s">
        <v>4057</v>
      </c>
      <c r="AV1371" s="154" t="s">
        <v>1047</v>
      </c>
      <c r="AW1371" s="155" t="s">
        <v>5085</v>
      </c>
      <c r="AX1371" s="154" t="s">
        <v>5086</v>
      </c>
    </row>
    <row r="1372" spans="46:50" hidden="1">
      <c r="AT1372" s="152" t="s">
        <v>5087</v>
      </c>
      <c r="AU1372" s="153" t="s">
        <v>4057</v>
      </c>
      <c r="AV1372" s="154" t="s">
        <v>1047</v>
      </c>
      <c r="AW1372" s="155" t="s">
        <v>5088</v>
      </c>
      <c r="AX1372" s="154" t="s">
        <v>5089</v>
      </c>
    </row>
    <row r="1373" spans="46:50" hidden="1">
      <c r="AT1373" s="152" t="s">
        <v>5090</v>
      </c>
      <c r="AU1373" s="153" t="s">
        <v>4057</v>
      </c>
      <c r="AV1373" s="154" t="s">
        <v>1047</v>
      </c>
      <c r="AW1373" s="155" t="s">
        <v>5091</v>
      </c>
      <c r="AX1373" s="154" t="s">
        <v>5092</v>
      </c>
    </row>
    <row r="1374" spans="46:50" hidden="1">
      <c r="AT1374" s="152" t="s">
        <v>5093</v>
      </c>
      <c r="AU1374" s="153" t="s">
        <v>4057</v>
      </c>
      <c r="AV1374" s="154" t="s">
        <v>1047</v>
      </c>
      <c r="AW1374" s="155" t="s">
        <v>5094</v>
      </c>
      <c r="AX1374" s="154" t="s">
        <v>5095</v>
      </c>
    </row>
    <row r="1375" spans="46:50" hidden="1">
      <c r="AT1375" s="152" t="s">
        <v>5096</v>
      </c>
      <c r="AU1375" s="153" t="s">
        <v>4057</v>
      </c>
      <c r="AV1375" s="154" t="s">
        <v>1047</v>
      </c>
      <c r="AW1375" s="155" t="s">
        <v>5097</v>
      </c>
      <c r="AX1375" s="154" t="s">
        <v>5098</v>
      </c>
    </row>
    <row r="1376" spans="46:50" hidden="1">
      <c r="AT1376" s="152" t="s">
        <v>5099</v>
      </c>
      <c r="AU1376" s="153" t="s">
        <v>4057</v>
      </c>
      <c r="AV1376" s="154" t="s">
        <v>1047</v>
      </c>
      <c r="AW1376" s="155" t="s">
        <v>5100</v>
      </c>
      <c r="AX1376" s="154" t="s">
        <v>5101</v>
      </c>
    </row>
    <row r="1377" spans="46:50" hidden="1">
      <c r="AT1377" s="152" t="s">
        <v>5102</v>
      </c>
      <c r="AU1377" s="153" t="s">
        <v>4057</v>
      </c>
      <c r="AV1377" s="154" t="s">
        <v>1047</v>
      </c>
      <c r="AW1377" s="155" t="s">
        <v>5103</v>
      </c>
      <c r="AX1377" s="154" t="s">
        <v>5104</v>
      </c>
    </row>
    <row r="1378" spans="46:50" hidden="1">
      <c r="AT1378" s="152" t="s">
        <v>5105</v>
      </c>
      <c r="AU1378" s="153" t="s">
        <v>4057</v>
      </c>
      <c r="AV1378" s="154" t="s">
        <v>1047</v>
      </c>
      <c r="AW1378" s="155" t="s">
        <v>5106</v>
      </c>
      <c r="AX1378" s="154" t="s">
        <v>5107</v>
      </c>
    </row>
    <row r="1379" spans="46:50" hidden="1">
      <c r="AT1379" s="152" t="s">
        <v>5108</v>
      </c>
      <c r="AU1379" s="153" t="s">
        <v>4057</v>
      </c>
      <c r="AV1379" s="154" t="s">
        <v>1047</v>
      </c>
      <c r="AW1379" s="155" t="s">
        <v>5109</v>
      </c>
      <c r="AX1379" s="154" t="s">
        <v>5110</v>
      </c>
    </row>
    <row r="1380" spans="46:50" hidden="1">
      <c r="AT1380" s="152" t="s">
        <v>5111</v>
      </c>
      <c r="AU1380" s="153" t="s">
        <v>4057</v>
      </c>
      <c r="AV1380" s="154" t="s">
        <v>1047</v>
      </c>
      <c r="AW1380" s="155" t="s">
        <v>5112</v>
      </c>
      <c r="AX1380" s="154" t="s">
        <v>5113</v>
      </c>
    </row>
    <row r="1381" spans="46:50" hidden="1">
      <c r="AT1381" s="152" t="s">
        <v>5114</v>
      </c>
      <c r="AU1381" s="153" t="s">
        <v>4057</v>
      </c>
      <c r="AV1381" s="154" t="s">
        <v>1047</v>
      </c>
      <c r="AW1381" s="155" t="s">
        <v>5115</v>
      </c>
      <c r="AX1381" s="154" t="s">
        <v>5116</v>
      </c>
    </row>
    <row r="1382" spans="46:50" hidden="1">
      <c r="AT1382" s="152" t="s">
        <v>5117</v>
      </c>
      <c r="AU1382" s="153" t="s">
        <v>4057</v>
      </c>
      <c r="AV1382" s="154" t="s">
        <v>1047</v>
      </c>
      <c r="AW1382" s="155" t="s">
        <v>5118</v>
      </c>
      <c r="AX1382" s="154" t="s">
        <v>5119</v>
      </c>
    </row>
    <row r="1383" spans="46:50" hidden="1">
      <c r="AT1383" s="152" t="s">
        <v>5120</v>
      </c>
      <c r="AU1383" s="153" t="s">
        <v>4057</v>
      </c>
      <c r="AV1383" s="154" t="s">
        <v>1047</v>
      </c>
      <c r="AW1383" s="155" t="s">
        <v>5121</v>
      </c>
      <c r="AX1383" s="154" t="s">
        <v>5122</v>
      </c>
    </row>
    <row r="1384" spans="46:50" hidden="1">
      <c r="AT1384" s="152" t="s">
        <v>5123</v>
      </c>
      <c r="AU1384" s="153" t="s">
        <v>4057</v>
      </c>
      <c r="AV1384" s="154" t="s">
        <v>1047</v>
      </c>
      <c r="AW1384" s="155" t="s">
        <v>5124</v>
      </c>
      <c r="AX1384" s="154" t="s">
        <v>5125</v>
      </c>
    </row>
    <row r="1385" spans="46:50" hidden="1">
      <c r="AT1385" s="152" t="s">
        <v>5126</v>
      </c>
      <c r="AU1385" s="153" t="s">
        <v>4057</v>
      </c>
      <c r="AV1385" s="154" t="s">
        <v>1047</v>
      </c>
      <c r="AW1385" s="155" t="s">
        <v>5127</v>
      </c>
      <c r="AX1385" s="154" t="s">
        <v>5128</v>
      </c>
    </row>
    <row r="1386" spans="46:50" hidden="1">
      <c r="AT1386" s="152" t="s">
        <v>5129</v>
      </c>
      <c r="AU1386" s="153" t="s">
        <v>4057</v>
      </c>
      <c r="AV1386" s="154" t="s">
        <v>1047</v>
      </c>
      <c r="AW1386" s="155" t="s">
        <v>5130</v>
      </c>
      <c r="AX1386" s="154" t="s">
        <v>5131</v>
      </c>
    </row>
    <row r="1387" spans="46:50" hidden="1">
      <c r="AT1387" s="152" t="s">
        <v>5132</v>
      </c>
      <c r="AU1387" s="153" t="s">
        <v>4057</v>
      </c>
      <c r="AV1387" s="154" t="s">
        <v>1047</v>
      </c>
      <c r="AW1387" s="155" t="s">
        <v>5133</v>
      </c>
      <c r="AX1387" s="154" t="s">
        <v>5134</v>
      </c>
    </row>
    <row r="1388" spans="46:50" hidden="1">
      <c r="AT1388" s="152" t="s">
        <v>5135</v>
      </c>
      <c r="AU1388" s="153" t="s">
        <v>4057</v>
      </c>
      <c r="AV1388" s="154" t="s">
        <v>1047</v>
      </c>
      <c r="AW1388" s="155" t="s">
        <v>5136</v>
      </c>
      <c r="AX1388" s="154" t="s">
        <v>5137</v>
      </c>
    </row>
    <row r="1389" spans="46:50" hidden="1">
      <c r="AT1389" s="152" t="s">
        <v>5138</v>
      </c>
      <c r="AU1389" s="153" t="s">
        <v>4057</v>
      </c>
      <c r="AV1389" s="154" t="s">
        <v>1047</v>
      </c>
      <c r="AW1389" s="155" t="s">
        <v>5139</v>
      </c>
      <c r="AX1389" s="154" t="s">
        <v>5140</v>
      </c>
    </row>
    <row r="1390" spans="46:50" hidden="1">
      <c r="AT1390" s="152" t="s">
        <v>5141</v>
      </c>
      <c r="AU1390" s="153" t="s">
        <v>4057</v>
      </c>
      <c r="AV1390" s="154" t="s">
        <v>1047</v>
      </c>
      <c r="AW1390" s="155" t="s">
        <v>5142</v>
      </c>
      <c r="AX1390" s="154" t="s">
        <v>5143</v>
      </c>
    </row>
    <row r="1391" spans="46:50" hidden="1">
      <c r="AT1391" s="152" t="s">
        <v>5144</v>
      </c>
      <c r="AU1391" s="153" t="s">
        <v>4057</v>
      </c>
      <c r="AV1391" s="154" t="s">
        <v>1047</v>
      </c>
      <c r="AW1391" s="155" t="s">
        <v>5145</v>
      </c>
      <c r="AX1391" s="154" t="s">
        <v>5146</v>
      </c>
    </row>
    <row r="1392" spans="46:50" hidden="1">
      <c r="AT1392" s="152" t="s">
        <v>5147</v>
      </c>
      <c r="AU1392" s="153" t="s">
        <v>4057</v>
      </c>
      <c r="AV1392" s="154" t="s">
        <v>1047</v>
      </c>
      <c r="AW1392" s="155" t="s">
        <v>5148</v>
      </c>
      <c r="AX1392" s="154" t="s">
        <v>5149</v>
      </c>
    </row>
    <row r="1393" spans="46:50" hidden="1">
      <c r="AT1393" s="152" t="s">
        <v>5150</v>
      </c>
      <c r="AU1393" s="153" t="s">
        <v>4057</v>
      </c>
      <c r="AV1393" s="154" t="s">
        <v>1047</v>
      </c>
      <c r="AW1393" s="155" t="s">
        <v>5151</v>
      </c>
      <c r="AX1393" s="154" t="s">
        <v>5152</v>
      </c>
    </row>
    <row r="1394" spans="46:50" hidden="1">
      <c r="AT1394" s="152" t="s">
        <v>5153</v>
      </c>
      <c r="AU1394" s="153" t="s">
        <v>4057</v>
      </c>
      <c r="AV1394" s="154" t="s">
        <v>1047</v>
      </c>
      <c r="AW1394" s="155" t="s">
        <v>5154</v>
      </c>
      <c r="AX1394" s="154" t="s">
        <v>5155</v>
      </c>
    </row>
    <row r="1395" spans="46:50" hidden="1">
      <c r="AT1395" s="152" t="s">
        <v>5156</v>
      </c>
      <c r="AU1395" s="153" t="s">
        <v>4057</v>
      </c>
      <c r="AV1395" s="154" t="s">
        <v>1047</v>
      </c>
      <c r="AW1395" s="155" t="s">
        <v>5157</v>
      </c>
      <c r="AX1395" s="154" t="s">
        <v>5158</v>
      </c>
    </row>
    <row r="1396" spans="46:50" hidden="1">
      <c r="AT1396" s="152" t="s">
        <v>5159</v>
      </c>
      <c r="AU1396" s="153" t="s">
        <v>4057</v>
      </c>
      <c r="AV1396" s="154" t="s">
        <v>1047</v>
      </c>
      <c r="AW1396" s="155" t="s">
        <v>5160</v>
      </c>
      <c r="AX1396" s="154" t="s">
        <v>5161</v>
      </c>
    </row>
    <row r="1397" spans="46:50" hidden="1">
      <c r="AT1397" s="152" t="s">
        <v>5162</v>
      </c>
      <c r="AU1397" s="153" t="s">
        <v>4057</v>
      </c>
      <c r="AV1397" s="154" t="s">
        <v>1047</v>
      </c>
      <c r="AW1397" s="155" t="s">
        <v>5163</v>
      </c>
      <c r="AX1397" s="154" t="s">
        <v>5164</v>
      </c>
    </row>
    <row r="1398" spans="46:50" hidden="1">
      <c r="AT1398" s="152" t="s">
        <v>5165</v>
      </c>
      <c r="AU1398" s="153" t="s">
        <v>4057</v>
      </c>
      <c r="AV1398" s="154" t="s">
        <v>1047</v>
      </c>
      <c r="AW1398" s="155" t="s">
        <v>5166</v>
      </c>
      <c r="AX1398" s="154" t="s">
        <v>5167</v>
      </c>
    </row>
    <row r="1399" spans="46:50" hidden="1">
      <c r="AT1399" s="152" t="s">
        <v>5168</v>
      </c>
      <c r="AU1399" s="153" t="s">
        <v>4057</v>
      </c>
      <c r="AV1399" s="154" t="s">
        <v>1047</v>
      </c>
      <c r="AW1399" s="155" t="s">
        <v>5169</v>
      </c>
      <c r="AX1399" s="154" t="s">
        <v>5170</v>
      </c>
    </row>
    <row r="1400" spans="46:50" hidden="1">
      <c r="AT1400" s="152" t="s">
        <v>5171</v>
      </c>
      <c r="AU1400" s="153" t="s">
        <v>4057</v>
      </c>
      <c r="AV1400" s="154" t="s">
        <v>1047</v>
      </c>
      <c r="AW1400" s="155" t="s">
        <v>5172</v>
      </c>
      <c r="AX1400" s="154" t="s">
        <v>5173</v>
      </c>
    </row>
    <row r="1401" spans="46:50" hidden="1">
      <c r="AT1401" s="152" t="s">
        <v>5174</v>
      </c>
      <c r="AU1401" s="153" t="s">
        <v>4057</v>
      </c>
      <c r="AV1401" s="154" t="s">
        <v>1047</v>
      </c>
      <c r="AW1401" s="155" t="s">
        <v>5175</v>
      </c>
      <c r="AX1401" s="154" t="s">
        <v>5176</v>
      </c>
    </row>
    <row r="1402" spans="46:50" hidden="1">
      <c r="AT1402" s="152" t="s">
        <v>5177</v>
      </c>
      <c r="AU1402" s="153" t="s">
        <v>4057</v>
      </c>
      <c r="AV1402" s="154" t="s">
        <v>1047</v>
      </c>
      <c r="AW1402" s="155" t="s">
        <v>5178</v>
      </c>
      <c r="AX1402" s="154" t="s">
        <v>5179</v>
      </c>
    </row>
    <row r="1403" spans="46:50" hidden="1">
      <c r="AT1403" s="152" t="s">
        <v>5180</v>
      </c>
      <c r="AU1403" s="153" t="s">
        <v>4057</v>
      </c>
      <c r="AV1403" s="154" t="s">
        <v>1047</v>
      </c>
      <c r="AW1403" s="155" t="s">
        <v>5181</v>
      </c>
      <c r="AX1403" s="154" t="s">
        <v>5182</v>
      </c>
    </row>
    <row r="1404" spans="46:50" hidden="1">
      <c r="AT1404" s="152" t="s">
        <v>5183</v>
      </c>
      <c r="AU1404" s="153" t="s">
        <v>4057</v>
      </c>
      <c r="AV1404" s="154" t="s">
        <v>1047</v>
      </c>
      <c r="AW1404" s="155" t="s">
        <v>5184</v>
      </c>
      <c r="AX1404" s="154" t="s">
        <v>5185</v>
      </c>
    </row>
    <row r="1405" spans="46:50" hidden="1">
      <c r="AT1405" s="152" t="s">
        <v>5186</v>
      </c>
      <c r="AU1405" s="153" t="s">
        <v>4057</v>
      </c>
      <c r="AV1405" s="154" t="s">
        <v>1047</v>
      </c>
      <c r="AW1405" s="155" t="s">
        <v>5187</v>
      </c>
      <c r="AX1405" s="154" t="s">
        <v>5188</v>
      </c>
    </row>
    <row r="1406" spans="46:50" hidden="1">
      <c r="AT1406" s="152" t="s">
        <v>5189</v>
      </c>
      <c r="AU1406" s="153" t="s">
        <v>4057</v>
      </c>
      <c r="AV1406" s="154" t="s">
        <v>1047</v>
      </c>
      <c r="AW1406" s="155" t="s">
        <v>5190</v>
      </c>
      <c r="AX1406" s="154" t="s">
        <v>5191</v>
      </c>
    </row>
    <row r="1407" spans="46:50" hidden="1">
      <c r="AT1407" s="152" t="s">
        <v>5192</v>
      </c>
      <c r="AU1407" s="153" t="s">
        <v>4057</v>
      </c>
      <c r="AV1407" s="154" t="s">
        <v>1047</v>
      </c>
      <c r="AW1407" s="155" t="s">
        <v>5193</v>
      </c>
      <c r="AX1407" s="154" t="s">
        <v>5194</v>
      </c>
    </row>
    <row r="1408" spans="46:50" hidden="1">
      <c r="AT1408" s="152" t="s">
        <v>5195</v>
      </c>
      <c r="AU1408" s="153" t="s">
        <v>4057</v>
      </c>
      <c r="AV1408" s="154" t="s">
        <v>1047</v>
      </c>
      <c r="AW1408" s="155" t="s">
        <v>5196</v>
      </c>
      <c r="AX1408" s="154" t="s">
        <v>5197</v>
      </c>
    </row>
    <row r="1409" spans="46:50" hidden="1">
      <c r="AT1409" s="152" t="s">
        <v>5198</v>
      </c>
      <c r="AU1409" s="153" t="s">
        <v>4057</v>
      </c>
      <c r="AV1409" s="154" t="s">
        <v>1047</v>
      </c>
      <c r="AW1409" s="155" t="s">
        <v>5199</v>
      </c>
      <c r="AX1409" s="154" t="s">
        <v>5200</v>
      </c>
    </row>
    <row r="1410" spans="46:50" hidden="1">
      <c r="AT1410" s="152" t="s">
        <v>5201</v>
      </c>
      <c r="AU1410" s="153" t="s">
        <v>4057</v>
      </c>
      <c r="AV1410" s="154" t="s">
        <v>1047</v>
      </c>
      <c r="AW1410" s="155" t="s">
        <v>5202</v>
      </c>
      <c r="AX1410" s="154" t="s">
        <v>5203</v>
      </c>
    </row>
    <row r="1411" spans="46:50" hidden="1">
      <c r="AT1411" s="152" t="s">
        <v>5204</v>
      </c>
      <c r="AU1411" s="153" t="s">
        <v>4057</v>
      </c>
      <c r="AV1411" s="154" t="s">
        <v>1047</v>
      </c>
      <c r="AW1411" s="155" t="s">
        <v>5205</v>
      </c>
      <c r="AX1411" s="154" t="s">
        <v>5206</v>
      </c>
    </row>
    <row r="1412" spans="46:50" hidden="1">
      <c r="AT1412" s="152" t="s">
        <v>5207</v>
      </c>
      <c r="AU1412" s="153" t="s">
        <v>4057</v>
      </c>
      <c r="AV1412" s="154" t="s">
        <v>1047</v>
      </c>
      <c r="AW1412" s="155" t="s">
        <v>5208</v>
      </c>
      <c r="AX1412" s="154" t="s">
        <v>5209</v>
      </c>
    </row>
    <row r="1413" spans="46:50" hidden="1">
      <c r="AT1413" s="152" t="s">
        <v>5210</v>
      </c>
      <c r="AU1413" s="153" t="s">
        <v>4057</v>
      </c>
      <c r="AV1413" s="154" t="s">
        <v>1047</v>
      </c>
      <c r="AW1413" s="155" t="s">
        <v>5211</v>
      </c>
      <c r="AX1413" s="154" t="s">
        <v>5212</v>
      </c>
    </row>
    <row r="1414" spans="46:50" hidden="1">
      <c r="AT1414" s="152" t="s">
        <v>5213</v>
      </c>
      <c r="AU1414" s="153" t="s">
        <v>4057</v>
      </c>
      <c r="AV1414" s="154" t="s">
        <v>1047</v>
      </c>
      <c r="AW1414" s="155" t="s">
        <v>5214</v>
      </c>
      <c r="AX1414" s="154" t="s">
        <v>5215</v>
      </c>
    </row>
    <row r="1415" spans="46:50" hidden="1">
      <c r="AT1415" s="152" t="s">
        <v>5216</v>
      </c>
      <c r="AU1415" s="153" t="s">
        <v>4057</v>
      </c>
      <c r="AV1415" s="154" t="s">
        <v>1047</v>
      </c>
      <c r="AW1415" s="155" t="s">
        <v>5217</v>
      </c>
      <c r="AX1415" s="154" t="s">
        <v>5218</v>
      </c>
    </row>
    <row r="1416" spans="46:50" hidden="1">
      <c r="AT1416" s="152" t="s">
        <v>5219</v>
      </c>
      <c r="AU1416" s="153" t="s">
        <v>4057</v>
      </c>
      <c r="AV1416" s="154" t="s">
        <v>1047</v>
      </c>
      <c r="AW1416" s="155" t="s">
        <v>5220</v>
      </c>
      <c r="AX1416" s="154" t="s">
        <v>5221</v>
      </c>
    </row>
    <row r="1417" spans="46:50" hidden="1">
      <c r="AT1417" s="152" t="s">
        <v>5222</v>
      </c>
      <c r="AU1417" s="153" t="s">
        <v>4057</v>
      </c>
      <c r="AV1417" s="154" t="s">
        <v>1047</v>
      </c>
      <c r="AW1417" s="155" t="s">
        <v>5223</v>
      </c>
      <c r="AX1417" s="154" t="s">
        <v>5224</v>
      </c>
    </row>
    <row r="1418" spans="46:50" hidden="1">
      <c r="AT1418" s="152" t="s">
        <v>5225</v>
      </c>
      <c r="AU1418" s="153" t="s">
        <v>4057</v>
      </c>
      <c r="AV1418" s="154" t="s">
        <v>1047</v>
      </c>
      <c r="AW1418" s="155" t="s">
        <v>5226</v>
      </c>
      <c r="AX1418" s="154" t="s">
        <v>5227</v>
      </c>
    </row>
    <row r="1419" spans="46:50" hidden="1">
      <c r="AT1419" s="152" t="s">
        <v>5228</v>
      </c>
      <c r="AU1419" s="153" t="s">
        <v>4057</v>
      </c>
      <c r="AV1419" s="154" t="s">
        <v>1047</v>
      </c>
      <c r="AW1419" s="155" t="s">
        <v>5229</v>
      </c>
      <c r="AX1419" s="154" t="s">
        <v>5230</v>
      </c>
    </row>
    <row r="1420" spans="46:50" hidden="1">
      <c r="AT1420" s="152" t="s">
        <v>5231</v>
      </c>
      <c r="AU1420" s="153" t="s">
        <v>4057</v>
      </c>
      <c r="AV1420" s="154" t="s">
        <v>1047</v>
      </c>
      <c r="AW1420" s="155" t="s">
        <v>5232</v>
      </c>
      <c r="AX1420" s="154" t="s">
        <v>5233</v>
      </c>
    </row>
    <row r="1421" spans="46:50" hidden="1">
      <c r="AT1421" s="152" t="s">
        <v>5234</v>
      </c>
      <c r="AU1421" s="153" t="s">
        <v>4057</v>
      </c>
      <c r="AV1421" s="154" t="s">
        <v>1047</v>
      </c>
      <c r="AW1421" s="155" t="s">
        <v>5235</v>
      </c>
      <c r="AX1421" s="154" t="s">
        <v>5236</v>
      </c>
    </row>
    <row r="1422" spans="46:50" hidden="1">
      <c r="AT1422" s="152" t="s">
        <v>5237</v>
      </c>
      <c r="AU1422" s="153" t="s">
        <v>4057</v>
      </c>
      <c r="AV1422" s="154" t="s">
        <v>1047</v>
      </c>
      <c r="AW1422" s="155" t="s">
        <v>5238</v>
      </c>
      <c r="AX1422" s="154" t="s">
        <v>5239</v>
      </c>
    </row>
    <row r="1423" spans="46:50" hidden="1">
      <c r="AT1423" s="152" t="s">
        <v>5240</v>
      </c>
      <c r="AU1423" s="153" t="s">
        <v>4057</v>
      </c>
      <c r="AV1423" s="154" t="s">
        <v>1047</v>
      </c>
      <c r="AW1423" s="155" t="s">
        <v>5241</v>
      </c>
      <c r="AX1423" s="154" t="s">
        <v>5242</v>
      </c>
    </row>
    <row r="1424" spans="46:50" hidden="1">
      <c r="AT1424" s="152" t="s">
        <v>5243</v>
      </c>
      <c r="AU1424" s="153" t="s">
        <v>4057</v>
      </c>
      <c r="AV1424" s="154" t="s">
        <v>1047</v>
      </c>
      <c r="AW1424" s="155" t="s">
        <v>5244</v>
      </c>
      <c r="AX1424" s="154" t="s">
        <v>5245</v>
      </c>
    </row>
    <row r="1425" spans="46:50" hidden="1">
      <c r="AT1425" s="152" t="s">
        <v>5246</v>
      </c>
      <c r="AU1425" s="153" t="s">
        <v>4057</v>
      </c>
      <c r="AV1425" s="154" t="s">
        <v>1047</v>
      </c>
      <c r="AW1425" s="155" t="s">
        <v>5247</v>
      </c>
      <c r="AX1425" s="154" t="s">
        <v>5248</v>
      </c>
    </row>
    <row r="1426" spans="46:50" hidden="1">
      <c r="AT1426" s="152" t="s">
        <v>5249</v>
      </c>
      <c r="AU1426" s="153" t="s">
        <v>4057</v>
      </c>
      <c r="AV1426" s="154" t="s">
        <v>1047</v>
      </c>
      <c r="AW1426" s="155" t="s">
        <v>5250</v>
      </c>
      <c r="AX1426" s="154" t="s">
        <v>5251</v>
      </c>
    </row>
    <row r="1427" spans="46:50" hidden="1">
      <c r="AT1427" s="152" t="s">
        <v>5252</v>
      </c>
      <c r="AU1427" s="153" t="s">
        <v>4057</v>
      </c>
      <c r="AV1427" s="154" t="s">
        <v>1047</v>
      </c>
      <c r="AW1427" s="155" t="s">
        <v>5253</v>
      </c>
      <c r="AX1427" s="154" t="s">
        <v>5254</v>
      </c>
    </row>
    <row r="1428" spans="46:50" hidden="1">
      <c r="AT1428" s="152" t="s">
        <v>5255</v>
      </c>
      <c r="AU1428" s="153" t="s">
        <v>4057</v>
      </c>
      <c r="AV1428" s="154" t="s">
        <v>1047</v>
      </c>
      <c r="AW1428" s="155" t="s">
        <v>5256</v>
      </c>
      <c r="AX1428" s="154" t="s">
        <v>5257</v>
      </c>
    </row>
    <row r="1429" spans="46:50" hidden="1">
      <c r="AT1429" s="152" t="s">
        <v>5258</v>
      </c>
      <c r="AU1429" s="153" t="s">
        <v>4057</v>
      </c>
      <c r="AV1429" s="154" t="s">
        <v>1047</v>
      </c>
      <c r="AW1429" s="155" t="s">
        <v>5259</v>
      </c>
      <c r="AX1429" s="154" t="s">
        <v>5260</v>
      </c>
    </row>
    <row r="1430" spans="46:50" hidden="1">
      <c r="AT1430" s="152" t="s">
        <v>5261</v>
      </c>
      <c r="AU1430" s="153" t="s">
        <v>4057</v>
      </c>
      <c r="AV1430" s="154" t="s">
        <v>1047</v>
      </c>
      <c r="AW1430" s="155" t="s">
        <v>5262</v>
      </c>
      <c r="AX1430" s="154" t="s">
        <v>5263</v>
      </c>
    </row>
    <row r="1431" spans="46:50" hidden="1">
      <c r="AT1431" s="152" t="s">
        <v>5264</v>
      </c>
      <c r="AU1431" s="153" t="s">
        <v>4057</v>
      </c>
      <c r="AV1431" s="154" t="s">
        <v>1047</v>
      </c>
      <c r="AW1431" s="155" t="s">
        <v>5265</v>
      </c>
      <c r="AX1431" s="154" t="s">
        <v>5266</v>
      </c>
    </row>
    <row r="1432" spans="46:50" hidden="1">
      <c r="AT1432" s="152" t="s">
        <v>5267</v>
      </c>
      <c r="AU1432" s="153" t="s">
        <v>4057</v>
      </c>
      <c r="AV1432" s="154" t="s">
        <v>1047</v>
      </c>
      <c r="AW1432" s="155" t="s">
        <v>5268</v>
      </c>
      <c r="AX1432" s="154" t="s">
        <v>5269</v>
      </c>
    </row>
    <row r="1433" spans="46:50" hidden="1">
      <c r="AT1433" s="152" t="s">
        <v>5270</v>
      </c>
      <c r="AU1433" s="153" t="s">
        <v>4057</v>
      </c>
      <c r="AV1433" s="154" t="s">
        <v>1047</v>
      </c>
      <c r="AW1433" s="155" t="s">
        <v>5271</v>
      </c>
      <c r="AX1433" s="154" t="s">
        <v>5272</v>
      </c>
    </row>
    <row r="1434" spans="46:50" hidden="1">
      <c r="AT1434" s="152" t="s">
        <v>5273</v>
      </c>
      <c r="AU1434" s="153" t="s">
        <v>4057</v>
      </c>
      <c r="AV1434" s="154" t="s">
        <v>1047</v>
      </c>
      <c r="AW1434" s="155" t="s">
        <v>5274</v>
      </c>
      <c r="AX1434" s="154" t="s">
        <v>5275</v>
      </c>
    </row>
    <row r="1435" spans="46:50" hidden="1">
      <c r="AT1435" s="152" t="s">
        <v>5276</v>
      </c>
      <c r="AU1435" s="153" t="s">
        <v>4057</v>
      </c>
      <c r="AV1435" s="154" t="s">
        <v>1047</v>
      </c>
      <c r="AW1435" s="155" t="s">
        <v>5277</v>
      </c>
      <c r="AX1435" s="154" t="s">
        <v>5278</v>
      </c>
    </row>
    <row r="1436" spans="46:50" hidden="1">
      <c r="AT1436" s="152" t="s">
        <v>5279</v>
      </c>
      <c r="AU1436" s="153" t="s">
        <v>4057</v>
      </c>
      <c r="AV1436" s="154" t="s">
        <v>1047</v>
      </c>
      <c r="AW1436" s="155" t="s">
        <v>5280</v>
      </c>
      <c r="AX1436" s="154" t="s">
        <v>5281</v>
      </c>
    </row>
    <row r="1437" spans="46:50" hidden="1">
      <c r="AT1437" s="152" t="s">
        <v>5282</v>
      </c>
      <c r="AU1437" s="153" t="s">
        <v>4057</v>
      </c>
      <c r="AV1437" s="154" t="s">
        <v>1047</v>
      </c>
      <c r="AW1437" s="155" t="s">
        <v>5283</v>
      </c>
      <c r="AX1437" s="154" t="s">
        <v>5284</v>
      </c>
    </row>
    <row r="1438" spans="46:50" hidden="1">
      <c r="AT1438" s="152" t="s">
        <v>5285</v>
      </c>
      <c r="AU1438" s="153" t="s">
        <v>4057</v>
      </c>
      <c r="AV1438" s="154" t="s">
        <v>1047</v>
      </c>
      <c r="AW1438" s="155" t="s">
        <v>5286</v>
      </c>
      <c r="AX1438" s="154" t="s">
        <v>5287</v>
      </c>
    </row>
    <row r="1439" spans="46:50" hidden="1">
      <c r="AT1439" s="152" t="s">
        <v>5288</v>
      </c>
      <c r="AU1439" s="153" t="s">
        <v>4057</v>
      </c>
      <c r="AV1439" s="154" t="s">
        <v>1047</v>
      </c>
      <c r="AW1439" s="155" t="s">
        <v>5289</v>
      </c>
      <c r="AX1439" s="154" t="s">
        <v>5290</v>
      </c>
    </row>
    <row r="1440" spans="46:50" hidden="1">
      <c r="AT1440" s="152" t="s">
        <v>5291</v>
      </c>
      <c r="AU1440" s="153" t="s">
        <v>4057</v>
      </c>
      <c r="AV1440" s="154" t="s">
        <v>1047</v>
      </c>
      <c r="AW1440" s="155" t="s">
        <v>5292</v>
      </c>
      <c r="AX1440" s="154" t="s">
        <v>5293</v>
      </c>
    </row>
    <row r="1441" spans="46:50" hidden="1">
      <c r="AT1441" s="152" t="s">
        <v>5294</v>
      </c>
      <c r="AU1441" s="153" t="s">
        <v>4057</v>
      </c>
      <c r="AV1441" s="154" t="s">
        <v>1047</v>
      </c>
      <c r="AW1441" s="155" t="s">
        <v>5295</v>
      </c>
      <c r="AX1441" s="154" t="s">
        <v>5296</v>
      </c>
    </row>
    <row r="1442" spans="46:50" hidden="1">
      <c r="AT1442" s="152" t="s">
        <v>5297</v>
      </c>
      <c r="AU1442" s="153" t="s">
        <v>4057</v>
      </c>
      <c r="AV1442" s="154" t="s">
        <v>1047</v>
      </c>
      <c r="AW1442" s="155" t="s">
        <v>5298</v>
      </c>
      <c r="AX1442" s="154" t="s">
        <v>5299</v>
      </c>
    </row>
    <row r="1443" spans="46:50" hidden="1">
      <c r="AT1443" s="152" t="s">
        <v>5300</v>
      </c>
      <c r="AU1443" s="153" t="s">
        <v>4057</v>
      </c>
      <c r="AV1443" s="154" t="s">
        <v>1047</v>
      </c>
      <c r="AW1443" s="155" t="s">
        <v>5301</v>
      </c>
      <c r="AX1443" s="154" t="s">
        <v>5302</v>
      </c>
    </row>
    <row r="1444" spans="46:50" hidden="1">
      <c r="AT1444" s="152" t="s">
        <v>5303</v>
      </c>
      <c r="AU1444" s="153" t="s">
        <v>4057</v>
      </c>
      <c r="AV1444" s="154" t="s">
        <v>1047</v>
      </c>
      <c r="AW1444" s="155" t="s">
        <v>5304</v>
      </c>
      <c r="AX1444" s="154" t="s">
        <v>5305</v>
      </c>
    </row>
    <row r="1445" spans="46:50" hidden="1">
      <c r="AT1445" s="152" t="s">
        <v>5306</v>
      </c>
      <c r="AU1445" s="153" t="s">
        <v>4057</v>
      </c>
      <c r="AV1445" s="154" t="s">
        <v>1047</v>
      </c>
      <c r="AW1445" s="155" t="s">
        <v>5307</v>
      </c>
      <c r="AX1445" s="154" t="s">
        <v>5308</v>
      </c>
    </row>
    <row r="1446" spans="46:50" hidden="1">
      <c r="AT1446" s="152" t="s">
        <v>5309</v>
      </c>
      <c r="AU1446" s="153" t="s">
        <v>4057</v>
      </c>
      <c r="AV1446" s="154" t="s">
        <v>1047</v>
      </c>
      <c r="AW1446" s="155" t="s">
        <v>5310</v>
      </c>
      <c r="AX1446" s="154" t="s">
        <v>5311</v>
      </c>
    </row>
    <row r="1447" spans="46:50" hidden="1">
      <c r="AT1447" s="152" t="s">
        <v>5312</v>
      </c>
      <c r="AU1447" s="153" t="s">
        <v>4057</v>
      </c>
      <c r="AV1447" s="154" t="s">
        <v>1047</v>
      </c>
      <c r="AW1447" s="155" t="s">
        <v>5313</v>
      </c>
      <c r="AX1447" s="154" t="s">
        <v>5314</v>
      </c>
    </row>
    <row r="1448" spans="46:50" hidden="1">
      <c r="AT1448" s="152" t="s">
        <v>5315</v>
      </c>
      <c r="AU1448" s="153" t="s">
        <v>4057</v>
      </c>
      <c r="AV1448" s="154" t="s">
        <v>1047</v>
      </c>
      <c r="AW1448" s="155" t="s">
        <v>5316</v>
      </c>
      <c r="AX1448" s="154" t="s">
        <v>5317</v>
      </c>
    </row>
    <row r="1449" spans="46:50" hidden="1">
      <c r="AT1449" s="152" t="s">
        <v>5318</v>
      </c>
      <c r="AU1449" s="153" t="s">
        <v>4057</v>
      </c>
      <c r="AV1449" s="154" t="s">
        <v>1047</v>
      </c>
      <c r="AW1449" s="155" t="s">
        <v>5319</v>
      </c>
      <c r="AX1449" s="154" t="s">
        <v>5320</v>
      </c>
    </row>
    <row r="1450" spans="46:50" hidden="1">
      <c r="AT1450" s="152" t="s">
        <v>5321</v>
      </c>
      <c r="AU1450" s="153" t="s">
        <v>4057</v>
      </c>
      <c r="AV1450" s="154" t="s">
        <v>1047</v>
      </c>
      <c r="AW1450" s="155" t="s">
        <v>5322</v>
      </c>
      <c r="AX1450" s="154" t="s">
        <v>5323</v>
      </c>
    </row>
    <row r="1451" spans="46:50" hidden="1">
      <c r="AT1451" s="152" t="s">
        <v>5324</v>
      </c>
      <c r="AU1451" s="153" t="s">
        <v>4057</v>
      </c>
      <c r="AV1451" s="154" t="s">
        <v>1047</v>
      </c>
      <c r="AW1451" s="155" t="s">
        <v>5325</v>
      </c>
      <c r="AX1451" s="154" t="s">
        <v>5326</v>
      </c>
    </row>
    <row r="1452" spans="46:50" hidden="1">
      <c r="AT1452" s="152" t="s">
        <v>5327</v>
      </c>
      <c r="AU1452" s="153" t="s">
        <v>4057</v>
      </c>
      <c r="AV1452" s="154" t="s">
        <v>1047</v>
      </c>
      <c r="AW1452" s="155" t="s">
        <v>5328</v>
      </c>
      <c r="AX1452" s="154" t="s">
        <v>5329</v>
      </c>
    </row>
    <row r="1453" spans="46:50" hidden="1">
      <c r="AT1453" s="152" t="s">
        <v>5330</v>
      </c>
      <c r="AU1453" s="153" t="s">
        <v>4057</v>
      </c>
      <c r="AV1453" s="154" t="s">
        <v>1047</v>
      </c>
      <c r="AW1453" s="155" t="s">
        <v>5331</v>
      </c>
      <c r="AX1453" s="154" t="s">
        <v>5332</v>
      </c>
    </row>
    <row r="1454" spans="46:50" hidden="1">
      <c r="AT1454" s="152" t="s">
        <v>5333</v>
      </c>
      <c r="AU1454" s="153" t="s">
        <v>4057</v>
      </c>
      <c r="AV1454" s="154" t="s">
        <v>1047</v>
      </c>
      <c r="AW1454" s="155" t="s">
        <v>5334</v>
      </c>
      <c r="AX1454" s="154" t="s">
        <v>5335</v>
      </c>
    </row>
    <row r="1455" spans="46:50" hidden="1">
      <c r="AT1455" s="152" t="s">
        <v>5336</v>
      </c>
      <c r="AU1455" s="153" t="s">
        <v>4057</v>
      </c>
      <c r="AV1455" s="154" t="s">
        <v>1047</v>
      </c>
      <c r="AW1455" s="155" t="s">
        <v>5337</v>
      </c>
      <c r="AX1455" s="154" t="s">
        <v>5338</v>
      </c>
    </row>
    <row r="1456" spans="46:50" hidden="1">
      <c r="AT1456" s="152" t="s">
        <v>5339</v>
      </c>
      <c r="AU1456" s="153" t="s">
        <v>4057</v>
      </c>
      <c r="AV1456" s="154" t="s">
        <v>1047</v>
      </c>
      <c r="AW1456" s="155" t="s">
        <v>5340</v>
      </c>
      <c r="AX1456" s="154" t="s">
        <v>5341</v>
      </c>
    </row>
    <row r="1457" spans="46:50" hidden="1">
      <c r="AT1457" s="152" t="s">
        <v>5342</v>
      </c>
      <c r="AU1457" s="153" t="s">
        <v>4057</v>
      </c>
      <c r="AV1457" s="154" t="s">
        <v>1047</v>
      </c>
      <c r="AW1457" s="155" t="s">
        <v>5343</v>
      </c>
      <c r="AX1457" s="154" t="s">
        <v>5344</v>
      </c>
    </row>
    <row r="1458" spans="46:50" hidden="1">
      <c r="AT1458" s="152" t="s">
        <v>5345</v>
      </c>
      <c r="AU1458" s="153" t="s">
        <v>4057</v>
      </c>
      <c r="AV1458" s="154" t="s">
        <v>1047</v>
      </c>
      <c r="AW1458" s="155" t="s">
        <v>5346</v>
      </c>
      <c r="AX1458" s="154" t="s">
        <v>5347</v>
      </c>
    </row>
    <row r="1459" spans="46:50" hidden="1">
      <c r="AT1459" s="152" t="s">
        <v>5348</v>
      </c>
      <c r="AU1459" s="153" t="s">
        <v>4057</v>
      </c>
      <c r="AV1459" s="154" t="s">
        <v>1047</v>
      </c>
      <c r="AW1459" s="155" t="s">
        <v>5349</v>
      </c>
      <c r="AX1459" s="154" t="s">
        <v>5350</v>
      </c>
    </row>
    <row r="1460" spans="46:50" hidden="1">
      <c r="AT1460" s="152" t="s">
        <v>5351</v>
      </c>
      <c r="AU1460" s="153" t="s">
        <v>4057</v>
      </c>
      <c r="AV1460" s="154" t="s">
        <v>1047</v>
      </c>
      <c r="AW1460" s="155" t="s">
        <v>5352</v>
      </c>
      <c r="AX1460" s="154" t="s">
        <v>5353</v>
      </c>
    </row>
    <row r="1461" spans="46:50" hidden="1">
      <c r="AT1461" s="152" t="s">
        <v>5354</v>
      </c>
      <c r="AU1461" s="153" t="s">
        <v>4057</v>
      </c>
      <c r="AV1461" s="154" t="s">
        <v>1047</v>
      </c>
      <c r="AW1461" s="155" t="s">
        <v>5355</v>
      </c>
      <c r="AX1461" s="154" t="s">
        <v>5356</v>
      </c>
    </row>
    <row r="1462" spans="46:50" hidden="1">
      <c r="AT1462" s="152" t="s">
        <v>5357</v>
      </c>
      <c r="AU1462" s="153" t="s">
        <v>4057</v>
      </c>
      <c r="AV1462" s="154" t="s">
        <v>1047</v>
      </c>
      <c r="AW1462" s="155" t="s">
        <v>5358</v>
      </c>
      <c r="AX1462" s="154" t="s">
        <v>5359</v>
      </c>
    </row>
    <row r="1463" spans="46:50" hidden="1">
      <c r="AT1463" s="152" t="s">
        <v>5360</v>
      </c>
      <c r="AU1463" s="153" t="s">
        <v>4057</v>
      </c>
      <c r="AV1463" s="154" t="s">
        <v>1047</v>
      </c>
      <c r="AW1463" s="155" t="s">
        <v>5361</v>
      </c>
      <c r="AX1463" s="154" t="s">
        <v>5362</v>
      </c>
    </row>
    <row r="1464" spans="46:50" hidden="1">
      <c r="AT1464" s="152" t="s">
        <v>5363</v>
      </c>
      <c r="AU1464" s="153" t="s">
        <v>4057</v>
      </c>
      <c r="AV1464" s="154" t="s">
        <v>1047</v>
      </c>
      <c r="AW1464" s="155" t="s">
        <v>5364</v>
      </c>
      <c r="AX1464" s="154" t="s">
        <v>5365</v>
      </c>
    </row>
    <row r="1465" spans="46:50" hidden="1">
      <c r="AT1465" s="152" t="s">
        <v>5366</v>
      </c>
      <c r="AU1465" s="153" t="s">
        <v>4057</v>
      </c>
      <c r="AV1465" s="154" t="s">
        <v>1047</v>
      </c>
      <c r="AW1465" s="155" t="s">
        <v>5367</v>
      </c>
      <c r="AX1465" s="154" t="s">
        <v>5368</v>
      </c>
    </row>
    <row r="1466" spans="46:50" hidden="1">
      <c r="AT1466" s="152" t="s">
        <v>5369</v>
      </c>
      <c r="AU1466" s="153" t="s">
        <v>4057</v>
      </c>
      <c r="AV1466" s="154" t="s">
        <v>1047</v>
      </c>
      <c r="AW1466" s="155" t="s">
        <v>5370</v>
      </c>
      <c r="AX1466" s="154" t="s">
        <v>5371</v>
      </c>
    </row>
    <row r="1467" spans="46:50" hidden="1">
      <c r="AT1467" s="152" t="s">
        <v>5372</v>
      </c>
      <c r="AU1467" s="153" t="s">
        <v>4057</v>
      </c>
      <c r="AV1467" s="154" t="s">
        <v>1047</v>
      </c>
      <c r="AW1467" s="155" t="s">
        <v>5373</v>
      </c>
      <c r="AX1467" s="154" t="s">
        <v>5374</v>
      </c>
    </row>
    <row r="1468" spans="46:50" hidden="1">
      <c r="AT1468" s="152" t="s">
        <v>5375</v>
      </c>
      <c r="AU1468" s="153" t="s">
        <v>4057</v>
      </c>
      <c r="AV1468" s="154" t="s">
        <v>1047</v>
      </c>
      <c r="AW1468" s="155" t="s">
        <v>5376</v>
      </c>
      <c r="AX1468" s="154" t="s">
        <v>5377</v>
      </c>
    </row>
    <row r="1469" spans="46:50" hidden="1">
      <c r="AT1469" s="152" t="s">
        <v>5378</v>
      </c>
      <c r="AU1469" s="153" t="s">
        <v>4057</v>
      </c>
      <c r="AV1469" s="154" t="s">
        <v>1047</v>
      </c>
      <c r="AW1469" s="155" t="s">
        <v>5379</v>
      </c>
      <c r="AX1469" s="154" t="s">
        <v>5380</v>
      </c>
    </row>
    <row r="1470" spans="46:50" hidden="1">
      <c r="AT1470" s="152" t="s">
        <v>5381</v>
      </c>
      <c r="AU1470" s="153" t="s">
        <v>4057</v>
      </c>
      <c r="AV1470" s="154" t="s">
        <v>1047</v>
      </c>
      <c r="AW1470" s="155" t="s">
        <v>5382</v>
      </c>
      <c r="AX1470" s="154" t="s">
        <v>5383</v>
      </c>
    </row>
    <row r="1471" spans="46:50" hidden="1">
      <c r="AT1471" s="152" t="s">
        <v>5384</v>
      </c>
      <c r="AU1471" s="153" t="s">
        <v>4057</v>
      </c>
      <c r="AV1471" s="154" t="s">
        <v>1047</v>
      </c>
      <c r="AW1471" s="155" t="s">
        <v>5385</v>
      </c>
      <c r="AX1471" s="154" t="s">
        <v>5386</v>
      </c>
    </row>
    <row r="1472" spans="46:50" hidden="1">
      <c r="AT1472" s="152" t="s">
        <v>5387</v>
      </c>
      <c r="AU1472" s="153" t="s">
        <v>4057</v>
      </c>
      <c r="AV1472" s="154" t="s">
        <v>1047</v>
      </c>
      <c r="AW1472" s="155" t="s">
        <v>5388</v>
      </c>
      <c r="AX1472" s="154" t="s">
        <v>5389</v>
      </c>
    </row>
    <row r="1473" spans="46:50" hidden="1">
      <c r="AT1473" s="152" t="s">
        <v>5390</v>
      </c>
      <c r="AU1473" s="153" t="s">
        <v>4057</v>
      </c>
      <c r="AV1473" s="154" t="s">
        <v>1047</v>
      </c>
      <c r="AW1473" s="155" t="s">
        <v>5391</v>
      </c>
      <c r="AX1473" s="154" t="s">
        <v>5392</v>
      </c>
    </row>
    <row r="1474" spans="46:50" hidden="1">
      <c r="AT1474" s="152" t="s">
        <v>5393</v>
      </c>
      <c r="AU1474" s="153" t="s">
        <v>4057</v>
      </c>
      <c r="AV1474" s="154" t="s">
        <v>1047</v>
      </c>
      <c r="AW1474" s="155" t="s">
        <v>5394</v>
      </c>
      <c r="AX1474" s="154" t="s">
        <v>5395</v>
      </c>
    </row>
    <row r="1475" spans="46:50" hidden="1">
      <c r="AT1475" s="152" t="s">
        <v>5396</v>
      </c>
      <c r="AU1475" s="153" t="s">
        <v>4057</v>
      </c>
      <c r="AV1475" s="154" t="s">
        <v>1047</v>
      </c>
      <c r="AW1475" s="155" t="s">
        <v>5397</v>
      </c>
      <c r="AX1475" s="154" t="s">
        <v>5398</v>
      </c>
    </row>
    <row r="1476" spans="46:50" hidden="1">
      <c r="AT1476" s="152" t="s">
        <v>5399</v>
      </c>
      <c r="AU1476" s="153" t="s">
        <v>4057</v>
      </c>
      <c r="AV1476" s="154" t="s">
        <v>1047</v>
      </c>
      <c r="AW1476" s="155" t="s">
        <v>5400</v>
      </c>
      <c r="AX1476" s="154" t="s">
        <v>5401</v>
      </c>
    </row>
    <row r="1477" spans="46:50" hidden="1">
      <c r="AT1477" s="152" t="s">
        <v>5402</v>
      </c>
      <c r="AU1477" s="153" t="s">
        <v>4057</v>
      </c>
      <c r="AV1477" s="154" t="s">
        <v>1047</v>
      </c>
      <c r="AW1477" s="155" t="s">
        <v>5403</v>
      </c>
      <c r="AX1477" s="154" t="s">
        <v>5404</v>
      </c>
    </row>
    <row r="1478" spans="46:50" hidden="1">
      <c r="AT1478" s="152" t="s">
        <v>5405</v>
      </c>
      <c r="AU1478" s="153" t="s">
        <v>4057</v>
      </c>
      <c r="AV1478" s="154" t="s">
        <v>1047</v>
      </c>
      <c r="AW1478" s="155" t="s">
        <v>5406</v>
      </c>
      <c r="AX1478" s="154" t="s">
        <v>5407</v>
      </c>
    </row>
    <row r="1479" spans="46:50" hidden="1">
      <c r="AT1479" s="152" t="s">
        <v>5408</v>
      </c>
      <c r="AU1479" s="153" t="s">
        <v>4057</v>
      </c>
      <c r="AV1479" s="154" t="s">
        <v>1047</v>
      </c>
      <c r="AW1479" s="155" t="s">
        <v>5409</v>
      </c>
      <c r="AX1479" s="154" t="s">
        <v>5410</v>
      </c>
    </row>
    <row r="1480" spans="46:50" hidden="1">
      <c r="AT1480" s="152" t="s">
        <v>5411</v>
      </c>
      <c r="AU1480" s="153" t="s">
        <v>4057</v>
      </c>
      <c r="AV1480" s="154" t="s">
        <v>1047</v>
      </c>
      <c r="AW1480" s="155" t="s">
        <v>5412</v>
      </c>
      <c r="AX1480" s="154" t="s">
        <v>5413</v>
      </c>
    </row>
    <row r="1481" spans="46:50" hidden="1">
      <c r="AT1481" s="152" t="s">
        <v>5414</v>
      </c>
      <c r="AU1481" s="153" t="s">
        <v>4057</v>
      </c>
      <c r="AV1481" s="154" t="s">
        <v>1047</v>
      </c>
      <c r="AW1481" s="155" t="s">
        <v>5415</v>
      </c>
      <c r="AX1481" s="154" t="s">
        <v>5416</v>
      </c>
    </row>
    <row r="1482" spans="46:50" hidden="1">
      <c r="AT1482" s="152" t="s">
        <v>5417</v>
      </c>
      <c r="AU1482" s="153" t="s">
        <v>4057</v>
      </c>
      <c r="AV1482" s="154" t="s">
        <v>1047</v>
      </c>
      <c r="AW1482" s="155" t="s">
        <v>5418</v>
      </c>
      <c r="AX1482" s="154" t="s">
        <v>5419</v>
      </c>
    </row>
    <row r="1483" spans="46:50" hidden="1">
      <c r="AT1483" s="152" t="s">
        <v>5420</v>
      </c>
      <c r="AU1483" s="153" t="s">
        <v>4057</v>
      </c>
      <c r="AV1483" s="154" t="s">
        <v>1047</v>
      </c>
      <c r="AW1483" s="155" t="s">
        <v>5421</v>
      </c>
      <c r="AX1483" s="154" t="s">
        <v>5422</v>
      </c>
    </row>
    <row r="1484" spans="46:50" hidden="1">
      <c r="AT1484" s="152" t="s">
        <v>5423</v>
      </c>
      <c r="AU1484" s="153" t="s">
        <v>4057</v>
      </c>
      <c r="AV1484" s="154" t="s">
        <v>1047</v>
      </c>
      <c r="AW1484" s="155" t="s">
        <v>5424</v>
      </c>
      <c r="AX1484" s="154" t="s">
        <v>5425</v>
      </c>
    </row>
    <row r="1485" spans="46:50" hidden="1">
      <c r="AT1485" s="152" t="s">
        <v>5426</v>
      </c>
      <c r="AU1485" s="153" t="s">
        <v>4057</v>
      </c>
      <c r="AV1485" s="154" t="s">
        <v>1047</v>
      </c>
      <c r="AW1485" s="155" t="s">
        <v>5427</v>
      </c>
      <c r="AX1485" s="154" t="s">
        <v>5428</v>
      </c>
    </row>
    <row r="1486" spans="46:50" hidden="1">
      <c r="AT1486" s="152" t="s">
        <v>5429</v>
      </c>
      <c r="AU1486" s="153" t="s">
        <v>4057</v>
      </c>
      <c r="AV1486" s="154" t="s">
        <v>1047</v>
      </c>
      <c r="AW1486" s="155" t="s">
        <v>5430</v>
      </c>
      <c r="AX1486" s="154" t="s">
        <v>5431</v>
      </c>
    </row>
    <row r="1487" spans="46:50" hidden="1">
      <c r="AT1487" s="152" t="s">
        <v>5432</v>
      </c>
      <c r="AU1487" s="153" t="s">
        <v>4057</v>
      </c>
      <c r="AV1487" s="154" t="s">
        <v>1047</v>
      </c>
      <c r="AW1487" s="155" t="s">
        <v>5433</v>
      </c>
      <c r="AX1487" s="154" t="s">
        <v>5434</v>
      </c>
    </row>
    <row r="1488" spans="46:50" hidden="1">
      <c r="AT1488" s="152" t="s">
        <v>5435</v>
      </c>
      <c r="AU1488" s="153" t="s">
        <v>4057</v>
      </c>
      <c r="AV1488" s="154" t="s">
        <v>1047</v>
      </c>
      <c r="AW1488" s="155" t="s">
        <v>5436</v>
      </c>
      <c r="AX1488" s="154" t="s">
        <v>5437</v>
      </c>
    </row>
    <row r="1489" spans="46:50" hidden="1">
      <c r="AT1489" s="152" t="s">
        <v>5438</v>
      </c>
      <c r="AU1489" s="153" t="s">
        <v>4057</v>
      </c>
      <c r="AV1489" s="154" t="s">
        <v>1047</v>
      </c>
      <c r="AW1489" s="155" t="s">
        <v>5439</v>
      </c>
      <c r="AX1489" s="154" t="s">
        <v>5440</v>
      </c>
    </row>
    <row r="1490" spans="46:50" hidden="1">
      <c r="AT1490" s="152" t="s">
        <v>5441</v>
      </c>
      <c r="AU1490" s="153" t="s">
        <v>4057</v>
      </c>
      <c r="AV1490" s="154" t="s">
        <v>1047</v>
      </c>
      <c r="AW1490" s="155" t="s">
        <v>5442</v>
      </c>
      <c r="AX1490" s="154" t="s">
        <v>5443</v>
      </c>
    </row>
    <row r="1491" spans="46:50" hidden="1">
      <c r="AT1491" s="152" t="s">
        <v>5444</v>
      </c>
      <c r="AU1491" s="153" t="s">
        <v>4057</v>
      </c>
      <c r="AV1491" s="154" t="s">
        <v>1047</v>
      </c>
      <c r="AW1491" s="155" t="s">
        <v>5445</v>
      </c>
      <c r="AX1491" s="154" t="s">
        <v>5446</v>
      </c>
    </row>
    <row r="1492" spans="46:50" hidden="1">
      <c r="AT1492" s="152" t="s">
        <v>5447</v>
      </c>
      <c r="AU1492" s="153" t="s">
        <v>4057</v>
      </c>
      <c r="AV1492" s="154" t="s">
        <v>1047</v>
      </c>
      <c r="AW1492" s="155" t="s">
        <v>5448</v>
      </c>
      <c r="AX1492" s="154" t="s">
        <v>5449</v>
      </c>
    </row>
    <row r="1493" spans="46:50" hidden="1">
      <c r="AT1493" s="152" t="s">
        <v>5450</v>
      </c>
      <c r="AU1493" s="153" t="s">
        <v>4057</v>
      </c>
      <c r="AV1493" s="154" t="s">
        <v>1047</v>
      </c>
      <c r="AW1493" s="155" t="s">
        <v>5451</v>
      </c>
      <c r="AX1493" s="154" t="s">
        <v>5452</v>
      </c>
    </row>
    <row r="1494" spans="46:50" hidden="1">
      <c r="AT1494" s="152" t="s">
        <v>5453</v>
      </c>
      <c r="AU1494" s="153" t="s">
        <v>4057</v>
      </c>
      <c r="AV1494" s="154" t="s">
        <v>1047</v>
      </c>
      <c r="AW1494" s="155" t="s">
        <v>5454</v>
      </c>
      <c r="AX1494" s="154" t="s">
        <v>5455</v>
      </c>
    </row>
    <row r="1495" spans="46:50" hidden="1">
      <c r="AT1495" s="152" t="s">
        <v>5456</v>
      </c>
      <c r="AU1495" s="153" t="s">
        <v>4057</v>
      </c>
      <c r="AV1495" s="154" t="s">
        <v>1047</v>
      </c>
      <c r="AW1495" s="155" t="s">
        <v>5457</v>
      </c>
      <c r="AX1495" s="154" t="s">
        <v>5458</v>
      </c>
    </row>
    <row r="1496" spans="46:50" hidden="1">
      <c r="AT1496" s="152" t="s">
        <v>5459</v>
      </c>
      <c r="AU1496" s="153" t="s">
        <v>4057</v>
      </c>
      <c r="AV1496" s="154" t="s">
        <v>1047</v>
      </c>
      <c r="AW1496" s="155" t="s">
        <v>5460</v>
      </c>
      <c r="AX1496" s="154" t="s">
        <v>5461</v>
      </c>
    </row>
    <row r="1497" spans="46:50" hidden="1">
      <c r="AT1497" s="152" t="s">
        <v>5462</v>
      </c>
      <c r="AU1497" s="153" t="s">
        <v>4057</v>
      </c>
      <c r="AV1497" s="154" t="s">
        <v>1047</v>
      </c>
      <c r="AW1497" s="155" t="s">
        <v>5463</v>
      </c>
      <c r="AX1497" s="154" t="s">
        <v>5464</v>
      </c>
    </row>
    <row r="1498" spans="46:50" hidden="1">
      <c r="AT1498" s="152" t="s">
        <v>5465</v>
      </c>
      <c r="AU1498" s="153" t="s">
        <v>4057</v>
      </c>
      <c r="AV1498" s="154" t="s">
        <v>1047</v>
      </c>
      <c r="AW1498" s="155" t="s">
        <v>5466</v>
      </c>
      <c r="AX1498" s="154" t="s">
        <v>5467</v>
      </c>
    </row>
    <row r="1499" spans="46:50" hidden="1">
      <c r="AT1499" s="152" t="s">
        <v>5468</v>
      </c>
      <c r="AU1499" s="153" t="s">
        <v>4057</v>
      </c>
      <c r="AV1499" s="154" t="s">
        <v>1047</v>
      </c>
      <c r="AW1499" s="155" t="s">
        <v>5469</v>
      </c>
      <c r="AX1499" s="154" t="s">
        <v>5470</v>
      </c>
    </row>
    <row r="1500" spans="46:50" hidden="1">
      <c r="AT1500" s="152" t="s">
        <v>5471</v>
      </c>
      <c r="AU1500" s="153" t="s">
        <v>4057</v>
      </c>
      <c r="AV1500" s="154" t="s">
        <v>1047</v>
      </c>
      <c r="AW1500" s="155" t="s">
        <v>5472</v>
      </c>
      <c r="AX1500" s="154" t="s">
        <v>5473</v>
      </c>
    </row>
    <row r="1501" spans="46:50" hidden="1">
      <c r="AT1501" s="152" t="s">
        <v>5474</v>
      </c>
      <c r="AU1501" s="153" t="s">
        <v>4057</v>
      </c>
      <c r="AV1501" s="154" t="s">
        <v>1047</v>
      </c>
      <c r="AW1501" s="155" t="s">
        <v>5475</v>
      </c>
      <c r="AX1501" s="154" t="s">
        <v>5476</v>
      </c>
    </row>
    <row r="1502" spans="46:50" hidden="1">
      <c r="AT1502" s="152" t="s">
        <v>5477</v>
      </c>
      <c r="AU1502" s="153" t="s">
        <v>4057</v>
      </c>
      <c r="AV1502" s="154" t="s">
        <v>1047</v>
      </c>
      <c r="AW1502" s="155" t="s">
        <v>5478</v>
      </c>
      <c r="AX1502" s="154" t="s">
        <v>5479</v>
      </c>
    </row>
    <row r="1503" spans="46:50" hidden="1">
      <c r="AT1503" s="152" t="s">
        <v>5480</v>
      </c>
      <c r="AU1503" s="153" t="s">
        <v>4057</v>
      </c>
      <c r="AV1503" s="154" t="s">
        <v>1047</v>
      </c>
      <c r="AW1503" s="155" t="s">
        <v>5481</v>
      </c>
      <c r="AX1503" s="154" t="s">
        <v>5482</v>
      </c>
    </row>
    <row r="1504" spans="46:50" hidden="1">
      <c r="AT1504" s="152" t="s">
        <v>5483</v>
      </c>
      <c r="AU1504" s="153" t="s">
        <v>4057</v>
      </c>
      <c r="AV1504" s="154" t="s">
        <v>1047</v>
      </c>
      <c r="AW1504" s="155" t="s">
        <v>5484</v>
      </c>
      <c r="AX1504" s="154" t="s">
        <v>5485</v>
      </c>
    </row>
    <row r="1505" spans="46:50" hidden="1">
      <c r="AT1505" s="152" t="s">
        <v>5486</v>
      </c>
      <c r="AU1505" s="153" t="s">
        <v>4057</v>
      </c>
      <c r="AV1505" s="154" t="s">
        <v>1047</v>
      </c>
      <c r="AW1505" s="155" t="s">
        <v>5487</v>
      </c>
      <c r="AX1505" s="154" t="s">
        <v>5488</v>
      </c>
    </row>
    <row r="1506" spans="46:50" hidden="1">
      <c r="AT1506" s="152" t="s">
        <v>5489</v>
      </c>
      <c r="AU1506" s="153" t="s">
        <v>4057</v>
      </c>
      <c r="AV1506" s="154" t="s">
        <v>1047</v>
      </c>
      <c r="AW1506" s="155" t="s">
        <v>5490</v>
      </c>
      <c r="AX1506" s="154" t="s">
        <v>5491</v>
      </c>
    </row>
    <row r="1507" spans="46:50" hidden="1">
      <c r="AT1507" s="152" t="s">
        <v>5492</v>
      </c>
      <c r="AU1507" s="153" t="s">
        <v>4057</v>
      </c>
      <c r="AV1507" s="154" t="s">
        <v>1047</v>
      </c>
      <c r="AW1507" s="155" t="s">
        <v>5493</v>
      </c>
      <c r="AX1507" s="154" t="s">
        <v>5494</v>
      </c>
    </row>
    <row r="1508" spans="46:50" hidden="1">
      <c r="AT1508" s="152" t="s">
        <v>5495</v>
      </c>
      <c r="AU1508" s="153" t="s">
        <v>4057</v>
      </c>
      <c r="AV1508" s="154" t="s">
        <v>1047</v>
      </c>
      <c r="AW1508" s="155" t="s">
        <v>5496</v>
      </c>
      <c r="AX1508" s="154" t="s">
        <v>5497</v>
      </c>
    </row>
    <row r="1509" spans="46:50" hidden="1">
      <c r="AT1509" s="152" t="s">
        <v>5498</v>
      </c>
      <c r="AU1509" s="153" t="s">
        <v>4057</v>
      </c>
      <c r="AV1509" s="154" t="s">
        <v>1047</v>
      </c>
      <c r="AW1509" s="155" t="s">
        <v>5499</v>
      </c>
      <c r="AX1509" s="154" t="s">
        <v>5500</v>
      </c>
    </row>
    <row r="1510" spans="46:50" hidden="1">
      <c r="AT1510" s="152" t="s">
        <v>5501</v>
      </c>
      <c r="AU1510" s="153" t="s">
        <v>4057</v>
      </c>
      <c r="AV1510" s="154" t="s">
        <v>1047</v>
      </c>
      <c r="AW1510" s="155" t="s">
        <v>5502</v>
      </c>
      <c r="AX1510" s="154" t="s">
        <v>5503</v>
      </c>
    </row>
    <row r="1511" spans="46:50" hidden="1">
      <c r="AT1511" s="152" t="s">
        <v>5504</v>
      </c>
      <c r="AU1511" s="153" t="s">
        <v>4057</v>
      </c>
      <c r="AV1511" s="154" t="s">
        <v>1047</v>
      </c>
      <c r="AW1511" s="155" t="s">
        <v>5505</v>
      </c>
      <c r="AX1511" s="154" t="s">
        <v>5506</v>
      </c>
    </row>
    <row r="1512" spans="46:50" hidden="1">
      <c r="AT1512" s="152" t="s">
        <v>5507</v>
      </c>
      <c r="AU1512" s="153" t="s">
        <v>4057</v>
      </c>
      <c r="AV1512" s="154" t="s">
        <v>1047</v>
      </c>
      <c r="AW1512" s="155" t="s">
        <v>5508</v>
      </c>
      <c r="AX1512" s="154" t="s">
        <v>5509</v>
      </c>
    </row>
    <row r="1513" spans="46:50" hidden="1">
      <c r="AT1513" s="152" t="s">
        <v>5510</v>
      </c>
      <c r="AU1513" s="153" t="s">
        <v>4057</v>
      </c>
      <c r="AV1513" s="154" t="s">
        <v>1047</v>
      </c>
      <c r="AW1513" s="155" t="s">
        <v>5511</v>
      </c>
      <c r="AX1513" s="154" t="s">
        <v>5512</v>
      </c>
    </row>
    <row r="1514" spans="46:50" hidden="1">
      <c r="AT1514" s="152" t="s">
        <v>5513</v>
      </c>
      <c r="AU1514" s="153" t="s">
        <v>4057</v>
      </c>
      <c r="AV1514" s="154" t="s">
        <v>1047</v>
      </c>
      <c r="AW1514" s="155" t="s">
        <v>5514</v>
      </c>
      <c r="AX1514" s="154" t="s">
        <v>5515</v>
      </c>
    </row>
    <row r="1515" spans="46:50" hidden="1">
      <c r="AT1515" s="152" t="s">
        <v>5516</v>
      </c>
      <c r="AU1515" s="153" t="s">
        <v>4057</v>
      </c>
      <c r="AV1515" s="154" t="s">
        <v>1047</v>
      </c>
      <c r="AW1515" s="155" t="s">
        <v>5517</v>
      </c>
      <c r="AX1515" s="154" t="s">
        <v>5518</v>
      </c>
    </row>
    <row r="1516" spans="46:50" hidden="1">
      <c r="AT1516" s="152" t="s">
        <v>5519</v>
      </c>
      <c r="AU1516" s="153" t="s">
        <v>4057</v>
      </c>
      <c r="AV1516" s="154" t="s">
        <v>1047</v>
      </c>
      <c r="AW1516" s="155" t="s">
        <v>5520</v>
      </c>
      <c r="AX1516" s="154" t="s">
        <v>5521</v>
      </c>
    </row>
    <row r="1517" spans="46:50" hidden="1">
      <c r="AT1517" s="152" t="s">
        <v>5522</v>
      </c>
      <c r="AU1517" s="153" t="s">
        <v>4057</v>
      </c>
      <c r="AV1517" s="154" t="s">
        <v>1047</v>
      </c>
      <c r="AW1517" s="155" t="s">
        <v>5523</v>
      </c>
      <c r="AX1517" s="154" t="s">
        <v>5524</v>
      </c>
    </row>
    <row r="1518" spans="46:50" hidden="1">
      <c r="AT1518" s="152" t="s">
        <v>5525</v>
      </c>
      <c r="AU1518" s="153" t="s">
        <v>4057</v>
      </c>
      <c r="AV1518" s="154" t="s">
        <v>1047</v>
      </c>
      <c r="AW1518" s="155" t="s">
        <v>5526</v>
      </c>
      <c r="AX1518" s="154" t="s">
        <v>5527</v>
      </c>
    </row>
    <row r="1519" spans="46:50" hidden="1">
      <c r="AT1519" s="152" t="s">
        <v>5528</v>
      </c>
      <c r="AU1519" s="153" t="s">
        <v>4057</v>
      </c>
      <c r="AV1519" s="154" t="s">
        <v>1047</v>
      </c>
      <c r="AW1519" s="155" t="s">
        <v>5529</v>
      </c>
      <c r="AX1519" s="154" t="s">
        <v>5530</v>
      </c>
    </row>
    <row r="1520" spans="46:50" hidden="1">
      <c r="AT1520" s="152" t="s">
        <v>5531</v>
      </c>
      <c r="AU1520" s="153" t="s">
        <v>4057</v>
      </c>
      <c r="AV1520" s="154" t="s">
        <v>1047</v>
      </c>
      <c r="AW1520" s="155" t="s">
        <v>5532</v>
      </c>
      <c r="AX1520" s="154" t="s">
        <v>5533</v>
      </c>
    </row>
    <row r="1521" spans="46:50" hidden="1">
      <c r="AT1521" s="152" t="s">
        <v>5534</v>
      </c>
      <c r="AU1521" s="153" t="s">
        <v>4057</v>
      </c>
      <c r="AV1521" s="154" t="s">
        <v>1047</v>
      </c>
      <c r="AW1521" s="155" t="s">
        <v>5535</v>
      </c>
      <c r="AX1521" s="154" t="s">
        <v>5536</v>
      </c>
    </row>
    <row r="1522" spans="46:50" hidden="1">
      <c r="AT1522" s="152" t="s">
        <v>5537</v>
      </c>
      <c r="AU1522" s="153" t="s">
        <v>4057</v>
      </c>
      <c r="AV1522" s="154" t="s">
        <v>1047</v>
      </c>
      <c r="AW1522" s="155" t="s">
        <v>5538</v>
      </c>
      <c r="AX1522" s="154" t="s">
        <v>5539</v>
      </c>
    </row>
    <row r="1523" spans="46:50" hidden="1">
      <c r="AT1523" s="152" t="s">
        <v>5540</v>
      </c>
      <c r="AU1523" s="153" t="s">
        <v>4057</v>
      </c>
      <c r="AV1523" s="154" t="s">
        <v>1047</v>
      </c>
      <c r="AW1523" s="155" t="s">
        <v>5541</v>
      </c>
      <c r="AX1523" s="154" t="s">
        <v>5542</v>
      </c>
    </row>
    <row r="1524" spans="46:50" hidden="1">
      <c r="AT1524" s="152" t="s">
        <v>5543</v>
      </c>
      <c r="AU1524" s="153" t="s">
        <v>4057</v>
      </c>
      <c r="AV1524" s="154" t="s">
        <v>1047</v>
      </c>
      <c r="AW1524" s="155" t="s">
        <v>5544</v>
      </c>
      <c r="AX1524" s="154" t="s">
        <v>5545</v>
      </c>
    </row>
    <row r="1525" spans="46:50" hidden="1">
      <c r="AT1525" s="152" t="s">
        <v>5546</v>
      </c>
      <c r="AU1525" s="153" t="s">
        <v>4057</v>
      </c>
      <c r="AV1525" s="154" t="s">
        <v>1047</v>
      </c>
      <c r="AW1525" s="155" t="s">
        <v>5547</v>
      </c>
      <c r="AX1525" s="154" t="s">
        <v>5548</v>
      </c>
    </row>
    <row r="1526" spans="46:50" hidden="1">
      <c r="AT1526" s="152" t="s">
        <v>5549</v>
      </c>
      <c r="AU1526" s="153" t="s">
        <v>4057</v>
      </c>
      <c r="AV1526" s="154" t="s">
        <v>1047</v>
      </c>
      <c r="AW1526" s="155" t="s">
        <v>5550</v>
      </c>
      <c r="AX1526" s="154" t="s">
        <v>5551</v>
      </c>
    </row>
    <row r="1527" spans="46:50" hidden="1">
      <c r="AT1527" s="152" t="s">
        <v>5552</v>
      </c>
      <c r="AU1527" s="153" t="s">
        <v>4057</v>
      </c>
      <c r="AV1527" s="154" t="s">
        <v>1047</v>
      </c>
      <c r="AW1527" s="155" t="s">
        <v>5553</v>
      </c>
      <c r="AX1527" s="154" t="s">
        <v>5554</v>
      </c>
    </row>
    <row r="1528" spans="46:50" hidden="1">
      <c r="AT1528" s="152" t="s">
        <v>5555</v>
      </c>
      <c r="AU1528" s="153" t="s">
        <v>4057</v>
      </c>
      <c r="AV1528" s="154" t="s">
        <v>1047</v>
      </c>
      <c r="AW1528" s="155" t="s">
        <v>5556</v>
      </c>
      <c r="AX1528" s="154" t="s">
        <v>5557</v>
      </c>
    </row>
    <row r="1529" spans="46:50" hidden="1">
      <c r="AT1529" s="152" t="s">
        <v>5558</v>
      </c>
      <c r="AU1529" s="153" t="s">
        <v>4057</v>
      </c>
      <c r="AV1529" s="154" t="s">
        <v>1047</v>
      </c>
      <c r="AW1529" s="155" t="s">
        <v>5559</v>
      </c>
      <c r="AX1529" s="154" t="s">
        <v>5560</v>
      </c>
    </row>
    <row r="1530" spans="46:50" hidden="1">
      <c r="AT1530" s="152" t="s">
        <v>5561</v>
      </c>
      <c r="AU1530" s="153" t="s">
        <v>4057</v>
      </c>
      <c r="AV1530" s="154" t="s">
        <v>1047</v>
      </c>
      <c r="AW1530" s="155" t="s">
        <v>5562</v>
      </c>
      <c r="AX1530" s="154" t="s">
        <v>5563</v>
      </c>
    </row>
    <row r="1531" spans="46:50" hidden="1">
      <c r="AT1531" s="152" t="s">
        <v>5564</v>
      </c>
      <c r="AU1531" s="153" t="s">
        <v>4057</v>
      </c>
      <c r="AV1531" s="154" t="s">
        <v>1047</v>
      </c>
      <c r="AW1531" s="155" t="s">
        <v>5565</v>
      </c>
      <c r="AX1531" s="154" t="s">
        <v>5566</v>
      </c>
    </row>
    <row r="1532" spans="46:50" hidden="1">
      <c r="AT1532" s="152" t="s">
        <v>5567</v>
      </c>
      <c r="AU1532" s="153" t="s">
        <v>4057</v>
      </c>
      <c r="AV1532" s="154" t="s">
        <v>1047</v>
      </c>
      <c r="AW1532" s="155" t="s">
        <v>5568</v>
      </c>
      <c r="AX1532" s="154" t="s">
        <v>5569</v>
      </c>
    </row>
    <row r="1533" spans="46:50" hidden="1">
      <c r="AT1533" s="152" t="s">
        <v>5570</v>
      </c>
      <c r="AU1533" s="153" t="s">
        <v>4057</v>
      </c>
      <c r="AV1533" s="154" t="s">
        <v>1047</v>
      </c>
      <c r="AW1533" s="155" t="s">
        <v>5571</v>
      </c>
      <c r="AX1533" s="154" t="s">
        <v>5572</v>
      </c>
    </row>
    <row r="1534" spans="46:50" hidden="1">
      <c r="AT1534" s="152" t="s">
        <v>5573</v>
      </c>
      <c r="AU1534" s="153" t="s">
        <v>4057</v>
      </c>
      <c r="AV1534" s="154" t="s">
        <v>1047</v>
      </c>
      <c r="AW1534" s="155" t="s">
        <v>5574</v>
      </c>
      <c r="AX1534" s="154" t="s">
        <v>5575</v>
      </c>
    </row>
    <row r="1535" spans="46:50" hidden="1">
      <c r="AT1535" s="152" t="s">
        <v>5576</v>
      </c>
      <c r="AU1535" s="153" t="s">
        <v>4057</v>
      </c>
      <c r="AV1535" s="154" t="s">
        <v>1047</v>
      </c>
      <c r="AW1535" s="155" t="s">
        <v>5577</v>
      </c>
      <c r="AX1535" s="154" t="s">
        <v>5578</v>
      </c>
    </row>
    <row r="1536" spans="46:50" hidden="1">
      <c r="AT1536" s="152" t="s">
        <v>5579</v>
      </c>
      <c r="AU1536" s="153" t="s">
        <v>4057</v>
      </c>
      <c r="AV1536" s="154" t="s">
        <v>1047</v>
      </c>
      <c r="AW1536" s="155" t="s">
        <v>5580</v>
      </c>
      <c r="AX1536" s="154" t="s">
        <v>5581</v>
      </c>
    </row>
    <row r="1537" spans="46:50" hidden="1">
      <c r="AT1537" s="152" t="s">
        <v>5582</v>
      </c>
      <c r="AU1537" s="153" t="s">
        <v>4057</v>
      </c>
      <c r="AV1537" s="154" t="s">
        <v>1047</v>
      </c>
      <c r="AW1537" s="155" t="s">
        <v>5583</v>
      </c>
      <c r="AX1537" s="154" t="s">
        <v>5584</v>
      </c>
    </row>
    <row r="1538" spans="46:50" hidden="1">
      <c r="AT1538" s="152" t="s">
        <v>5585</v>
      </c>
      <c r="AU1538" s="153" t="s">
        <v>4057</v>
      </c>
      <c r="AV1538" s="154" t="s">
        <v>1047</v>
      </c>
      <c r="AW1538" s="155" t="s">
        <v>5586</v>
      </c>
      <c r="AX1538" s="154" t="s">
        <v>5587</v>
      </c>
    </row>
    <row r="1539" spans="46:50" hidden="1">
      <c r="AT1539" s="152" t="s">
        <v>5588</v>
      </c>
      <c r="AU1539" s="153" t="s">
        <v>4057</v>
      </c>
      <c r="AV1539" s="154" t="s">
        <v>1047</v>
      </c>
      <c r="AW1539" s="155" t="s">
        <v>5589</v>
      </c>
      <c r="AX1539" s="154" t="s">
        <v>5590</v>
      </c>
    </row>
    <row r="1540" spans="46:50" hidden="1">
      <c r="AT1540" s="152" t="s">
        <v>5591</v>
      </c>
      <c r="AU1540" s="153" t="s">
        <v>4057</v>
      </c>
      <c r="AV1540" s="154" t="s">
        <v>1047</v>
      </c>
      <c r="AW1540" s="155" t="s">
        <v>5592</v>
      </c>
      <c r="AX1540" s="154" t="s">
        <v>5593</v>
      </c>
    </row>
    <row r="1541" spans="46:50" hidden="1">
      <c r="AT1541" s="152" t="s">
        <v>5594</v>
      </c>
      <c r="AU1541" s="153" t="s">
        <v>4057</v>
      </c>
      <c r="AV1541" s="154" t="s">
        <v>1047</v>
      </c>
      <c r="AW1541" s="155" t="s">
        <v>5595</v>
      </c>
      <c r="AX1541" s="154" t="s">
        <v>5596</v>
      </c>
    </row>
    <row r="1542" spans="46:50" hidden="1">
      <c r="AT1542" s="152" t="s">
        <v>5597</v>
      </c>
      <c r="AU1542" s="153" t="s">
        <v>4057</v>
      </c>
      <c r="AV1542" s="154" t="s">
        <v>1047</v>
      </c>
      <c r="AW1542" s="155" t="s">
        <v>5598</v>
      </c>
      <c r="AX1542" s="154" t="s">
        <v>5599</v>
      </c>
    </row>
    <row r="1543" spans="46:50" hidden="1">
      <c r="AT1543" s="152" t="s">
        <v>5600</v>
      </c>
      <c r="AU1543" s="153" t="s">
        <v>4057</v>
      </c>
      <c r="AV1543" s="154" t="s">
        <v>1047</v>
      </c>
      <c r="AW1543" s="155" t="s">
        <v>5601</v>
      </c>
      <c r="AX1543" s="154" t="s">
        <v>5602</v>
      </c>
    </row>
    <row r="1544" spans="46:50" hidden="1">
      <c r="AT1544" s="152" t="s">
        <v>5603</v>
      </c>
      <c r="AU1544" s="153" t="s">
        <v>4057</v>
      </c>
      <c r="AV1544" s="154" t="s">
        <v>1047</v>
      </c>
      <c r="AW1544" s="155" t="s">
        <v>5604</v>
      </c>
      <c r="AX1544" s="154" t="s">
        <v>5605</v>
      </c>
    </row>
    <row r="1545" spans="46:50" hidden="1">
      <c r="AT1545" s="152" t="s">
        <v>5606</v>
      </c>
      <c r="AU1545" s="153" t="s">
        <v>4057</v>
      </c>
      <c r="AV1545" s="154" t="s">
        <v>1047</v>
      </c>
      <c r="AW1545" s="155" t="s">
        <v>5607</v>
      </c>
      <c r="AX1545" s="154" t="s">
        <v>5608</v>
      </c>
    </row>
    <row r="1546" spans="46:50" hidden="1">
      <c r="AT1546" s="152" t="s">
        <v>5609</v>
      </c>
      <c r="AU1546" s="153" t="s">
        <v>4057</v>
      </c>
      <c r="AV1546" s="154" t="s">
        <v>1047</v>
      </c>
      <c r="AW1546" s="155" t="s">
        <v>5610</v>
      </c>
      <c r="AX1546" s="154" t="s">
        <v>5611</v>
      </c>
    </row>
    <row r="1547" spans="46:50" hidden="1">
      <c r="AT1547" s="152" t="s">
        <v>5612</v>
      </c>
      <c r="AU1547" s="153" t="s">
        <v>4057</v>
      </c>
      <c r="AV1547" s="154" t="s">
        <v>1047</v>
      </c>
      <c r="AW1547" s="155" t="s">
        <v>5613</v>
      </c>
      <c r="AX1547" s="154" t="s">
        <v>5614</v>
      </c>
    </row>
    <row r="1548" spans="46:50" hidden="1">
      <c r="AT1548" s="152" t="s">
        <v>5615</v>
      </c>
      <c r="AU1548" s="153" t="s">
        <v>4057</v>
      </c>
      <c r="AV1548" s="154" t="s">
        <v>1047</v>
      </c>
      <c r="AW1548" s="155" t="s">
        <v>5616</v>
      </c>
      <c r="AX1548" s="154" t="s">
        <v>5617</v>
      </c>
    </row>
    <row r="1549" spans="46:50" hidden="1">
      <c r="AT1549" s="152" t="s">
        <v>5618</v>
      </c>
      <c r="AU1549" s="153" t="s">
        <v>4057</v>
      </c>
      <c r="AV1549" s="154" t="s">
        <v>1047</v>
      </c>
      <c r="AW1549" s="155" t="s">
        <v>5619</v>
      </c>
      <c r="AX1549" s="154" t="s">
        <v>5620</v>
      </c>
    </row>
    <row r="1550" spans="46:50" hidden="1">
      <c r="AT1550" s="152" t="s">
        <v>5621</v>
      </c>
      <c r="AU1550" s="153" t="s">
        <v>4057</v>
      </c>
      <c r="AV1550" s="154" t="s">
        <v>1047</v>
      </c>
      <c r="AW1550" s="155" t="s">
        <v>5622</v>
      </c>
      <c r="AX1550" s="154" t="s">
        <v>5623</v>
      </c>
    </row>
    <row r="1551" spans="46:50" hidden="1">
      <c r="AT1551" s="152" t="s">
        <v>5624</v>
      </c>
      <c r="AU1551" s="153" t="s">
        <v>4057</v>
      </c>
      <c r="AV1551" s="154" t="s">
        <v>1047</v>
      </c>
      <c r="AW1551" s="155" t="s">
        <v>5625</v>
      </c>
      <c r="AX1551" s="154" t="s">
        <v>5626</v>
      </c>
    </row>
    <row r="1552" spans="46:50" hidden="1">
      <c r="AT1552" s="152" t="s">
        <v>5627</v>
      </c>
      <c r="AU1552" s="153" t="s">
        <v>4057</v>
      </c>
      <c r="AV1552" s="154" t="s">
        <v>1047</v>
      </c>
      <c r="AW1552" s="155" t="s">
        <v>5628</v>
      </c>
      <c r="AX1552" s="154" t="s">
        <v>5629</v>
      </c>
    </row>
    <row r="1553" spans="46:50" hidden="1">
      <c r="AT1553" s="152" t="s">
        <v>5630</v>
      </c>
      <c r="AU1553" s="153" t="s">
        <v>4057</v>
      </c>
      <c r="AV1553" s="154" t="s">
        <v>1047</v>
      </c>
      <c r="AW1553" s="155" t="s">
        <v>5631</v>
      </c>
      <c r="AX1553" s="154" t="s">
        <v>5632</v>
      </c>
    </row>
    <row r="1554" spans="46:50" hidden="1">
      <c r="AT1554" s="152" t="s">
        <v>5633</v>
      </c>
      <c r="AU1554" s="153" t="s">
        <v>4057</v>
      </c>
      <c r="AV1554" s="154" t="s">
        <v>1047</v>
      </c>
      <c r="AW1554" s="155" t="s">
        <v>5634</v>
      </c>
      <c r="AX1554" s="154" t="s">
        <v>5635</v>
      </c>
    </row>
    <row r="1555" spans="46:50" hidden="1">
      <c r="AT1555" s="152" t="s">
        <v>5636</v>
      </c>
      <c r="AU1555" s="153" t="s">
        <v>4057</v>
      </c>
      <c r="AV1555" s="154" t="s">
        <v>1047</v>
      </c>
      <c r="AW1555" s="155" t="s">
        <v>5637</v>
      </c>
      <c r="AX1555" s="154" t="s">
        <v>5638</v>
      </c>
    </row>
    <row r="1556" spans="46:50" hidden="1">
      <c r="AT1556" s="152" t="s">
        <v>5639</v>
      </c>
      <c r="AU1556" s="153" t="s">
        <v>4057</v>
      </c>
      <c r="AV1556" s="154" t="s">
        <v>1047</v>
      </c>
      <c r="AW1556" s="155" t="s">
        <v>5640</v>
      </c>
      <c r="AX1556" s="154" t="s">
        <v>5641</v>
      </c>
    </row>
    <row r="1557" spans="46:50" hidden="1">
      <c r="AT1557" s="152" t="s">
        <v>5642</v>
      </c>
      <c r="AU1557" s="153" t="s">
        <v>4057</v>
      </c>
      <c r="AV1557" s="154" t="s">
        <v>1047</v>
      </c>
      <c r="AW1557" s="155" t="s">
        <v>5643</v>
      </c>
      <c r="AX1557" s="154" t="s">
        <v>5644</v>
      </c>
    </row>
    <row r="1558" spans="46:50" hidden="1">
      <c r="AT1558" s="152" t="s">
        <v>5645</v>
      </c>
      <c r="AU1558" s="153" t="s">
        <v>4057</v>
      </c>
      <c r="AV1558" s="154" t="s">
        <v>1047</v>
      </c>
      <c r="AW1558" s="155" t="s">
        <v>5646</v>
      </c>
      <c r="AX1558" s="154" t="s">
        <v>5647</v>
      </c>
    </row>
    <row r="1559" spans="46:50" hidden="1">
      <c r="AT1559" s="152" t="s">
        <v>5648</v>
      </c>
      <c r="AU1559" s="153" t="s">
        <v>4057</v>
      </c>
      <c r="AV1559" s="154" t="s">
        <v>1047</v>
      </c>
      <c r="AW1559" s="155" t="s">
        <v>5649</v>
      </c>
      <c r="AX1559" s="154" t="s">
        <v>5650</v>
      </c>
    </row>
    <row r="1560" spans="46:50" hidden="1">
      <c r="AT1560" s="152" t="s">
        <v>5651</v>
      </c>
      <c r="AU1560" s="153" t="s">
        <v>4057</v>
      </c>
      <c r="AV1560" s="154" t="s">
        <v>1047</v>
      </c>
      <c r="AW1560" s="155" t="s">
        <v>5652</v>
      </c>
      <c r="AX1560" s="154" t="s">
        <v>5653</v>
      </c>
    </row>
    <row r="1561" spans="46:50" hidden="1">
      <c r="AT1561" s="152" t="s">
        <v>5654</v>
      </c>
      <c r="AU1561" s="153" t="s">
        <v>4057</v>
      </c>
      <c r="AV1561" s="154" t="s">
        <v>1047</v>
      </c>
      <c r="AW1561" s="155" t="s">
        <v>5655</v>
      </c>
      <c r="AX1561" s="154" t="s">
        <v>5656</v>
      </c>
    </row>
    <row r="1562" spans="46:50" hidden="1">
      <c r="AT1562" s="152" t="s">
        <v>5657</v>
      </c>
      <c r="AU1562" s="153" t="s">
        <v>4057</v>
      </c>
      <c r="AV1562" s="154" t="s">
        <v>1047</v>
      </c>
      <c r="AW1562" s="155" t="s">
        <v>5658</v>
      </c>
      <c r="AX1562" s="154" t="s">
        <v>5659</v>
      </c>
    </row>
    <row r="1563" spans="46:50" hidden="1">
      <c r="AT1563" s="152" t="s">
        <v>5660</v>
      </c>
      <c r="AU1563" s="153" t="s">
        <v>4057</v>
      </c>
      <c r="AV1563" s="154" t="s">
        <v>1047</v>
      </c>
      <c r="AW1563" s="155" t="s">
        <v>5661</v>
      </c>
      <c r="AX1563" s="154" t="s">
        <v>5662</v>
      </c>
    </row>
    <row r="1564" spans="46:50" hidden="1">
      <c r="AT1564" s="152" t="s">
        <v>5663</v>
      </c>
      <c r="AU1564" s="153" t="s">
        <v>4057</v>
      </c>
      <c r="AV1564" s="154" t="s">
        <v>1047</v>
      </c>
      <c r="AW1564" s="155" t="s">
        <v>5664</v>
      </c>
      <c r="AX1564" s="154" t="s">
        <v>5665</v>
      </c>
    </row>
    <row r="1565" spans="46:50" hidden="1">
      <c r="AT1565" s="152" t="s">
        <v>5666</v>
      </c>
      <c r="AU1565" s="153" t="s">
        <v>4057</v>
      </c>
      <c r="AV1565" s="154" t="s">
        <v>1047</v>
      </c>
      <c r="AW1565" s="155" t="s">
        <v>5667</v>
      </c>
      <c r="AX1565" s="154" t="s">
        <v>5668</v>
      </c>
    </row>
    <row r="1566" spans="46:50" hidden="1">
      <c r="AT1566" s="152" t="s">
        <v>5669</v>
      </c>
      <c r="AU1566" s="153" t="s">
        <v>4057</v>
      </c>
      <c r="AV1566" s="154" t="s">
        <v>1047</v>
      </c>
      <c r="AW1566" s="155" t="s">
        <v>5670</v>
      </c>
      <c r="AX1566" s="154" t="s">
        <v>5671</v>
      </c>
    </row>
    <row r="1567" spans="46:50" hidden="1">
      <c r="AT1567" s="152" t="s">
        <v>5672</v>
      </c>
      <c r="AU1567" s="153" t="s">
        <v>4057</v>
      </c>
      <c r="AV1567" s="154" t="s">
        <v>1047</v>
      </c>
      <c r="AW1567" s="155" t="s">
        <v>5673</v>
      </c>
      <c r="AX1567" s="154" t="s">
        <v>5674</v>
      </c>
    </row>
    <row r="1568" spans="46:50" hidden="1">
      <c r="AT1568" s="152" t="s">
        <v>5675</v>
      </c>
      <c r="AU1568" s="153" t="s">
        <v>4057</v>
      </c>
      <c r="AV1568" s="154" t="s">
        <v>1047</v>
      </c>
      <c r="AW1568" s="155" t="s">
        <v>5676</v>
      </c>
      <c r="AX1568" s="154" t="s">
        <v>5677</v>
      </c>
    </row>
    <row r="1569" spans="46:50" hidden="1">
      <c r="AT1569" s="152" t="s">
        <v>5678</v>
      </c>
      <c r="AU1569" s="153" t="s">
        <v>4057</v>
      </c>
      <c r="AV1569" s="154" t="s">
        <v>1047</v>
      </c>
      <c r="AW1569" s="155" t="s">
        <v>5679</v>
      </c>
      <c r="AX1569" s="154" t="s">
        <v>5680</v>
      </c>
    </row>
    <row r="1570" spans="46:50" hidden="1">
      <c r="AT1570" s="152" t="s">
        <v>5681</v>
      </c>
      <c r="AU1570" s="153" t="s">
        <v>4057</v>
      </c>
      <c r="AV1570" s="154" t="s">
        <v>1047</v>
      </c>
      <c r="AW1570" s="155" t="s">
        <v>5682</v>
      </c>
      <c r="AX1570" s="154" t="s">
        <v>5683</v>
      </c>
    </row>
    <row r="1571" spans="46:50" hidden="1">
      <c r="AT1571" s="152" t="s">
        <v>5684</v>
      </c>
      <c r="AU1571" s="153" t="s">
        <v>4057</v>
      </c>
      <c r="AV1571" s="154" t="s">
        <v>1047</v>
      </c>
      <c r="AW1571" s="155" t="s">
        <v>5685</v>
      </c>
      <c r="AX1571" s="154" t="s">
        <v>5686</v>
      </c>
    </row>
    <row r="1572" spans="46:50" hidden="1">
      <c r="AT1572" s="152" t="s">
        <v>5687</v>
      </c>
      <c r="AU1572" s="153" t="s">
        <v>4057</v>
      </c>
      <c r="AV1572" s="154" t="s">
        <v>1047</v>
      </c>
      <c r="AW1572" s="155" t="s">
        <v>5688</v>
      </c>
      <c r="AX1572" s="154" t="s">
        <v>5689</v>
      </c>
    </row>
    <row r="1573" spans="46:50" hidden="1">
      <c r="AT1573" s="152" t="s">
        <v>5690</v>
      </c>
      <c r="AU1573" s="153" t="s">
        <v>4057</v>
      </c>
      <c r="AV1573" s="154" t="s">
        <v>1047</v>
      </c>
      <c r="AW1573" s="155" t="s">
        <v>5691</v>
      </c>
      <c r="AX1573" s="154" t="s">
        <v>5692</v>
      </c>
    </row>
    <row r="1574" spans="46:50" hidden="1">
      <c r="AT1574" s="152" t="s">
        <v>5693</v>
      </c>
      <c r="AU1574" s="153" t="s">
        <v>4057</v>
      </c>
      <c r="AV1574" s="154" t="s">
        <v>1047</v>
      </c>
      <c r="AW1574" s="155" t="s">
        <v>5694</v>
      </c>
      <c r="AX1574" s="154" t="s">
        <v>5695</v>
      </c>
    </row>
    <row r="1575" spans="46:50" hidden="1">
      <c r="AT1575" s="152" t="s">
        <v>5696</v>
      </c>
      <c r="AU1575" s="153" t="s">
        <v>4057</v>
      </c>
      <c r="AV1575" s="154" t="s">
        <v>1047</v>
      </c>
      <c r="AW1575" s="155" t="s">
        <v>5697</v>
      </c>
      <c r="AX1575" s="154" t="s">
        <v>5698</v>
      </c>
    </row>
    <row r="1576" spans="46:50" hidden="1">
      <c r="AT1576" s="152" t="s">
        <v>5699</v>
      </c>
      <c r="AU1576" s="153" t="s">
        <v>4057</v>
      </c>
      <c r="AV1576" s="154" t="s">
        <v>1047</v>
      </c>
      <c r="AW1576" s="155" t="s">
        <v>5700</v>
      </c>
      <c r="AX1576" s="154" t="s">
        <v>5701</v>
      </c>
    </row>
    <row r="1577" spans="46:50" hidden="1">
      <c r="AT1577" s="152" t="s">
        <v>5702</v>
      </c>
      <c r="AU1577" s="153" t="s">
        <v>4057</v>
      </c>
      <c r="AV1577" s="154" t="s">
        <v>1047</v>
      </c>
      <c r="AW1577" s="155" t="s">
        <v>5703</v>
      </c>
      <c r="AX1577" s="154" t="s">
        <v>5704</v>
      </c>
    </row>
    <row r="1578" spans="46:50" hidden="1">
      <c r="AT1578" s="152" t="s">
        <v>5705</v>
      </c>
      <c r="AU1578" s="153" t="s">
        <v>4057</v>
      </c>
      <c r="AV1578" s="154" t="s">
        <v>1047</v>
      </c>
      <c r="AW1578" s="155" t="s">
        <v>5706</v>
      </c>
      <c r="AX1578" s="154" t="s">
        <v>5707</v>
      </c>
    </row>
    <row r="1579" spans="46:50" hidden="1">
      <c r="AT1579" s="152" t="s">
        <v>5708</v>
      </c>
      <c r="AU1579" s="153" t="s">
        <v>4057</v>
      </c>
      <c r="AV1579" s="154" t="s">
        <v>1047</v>
      </c>
      <c r="AW1579" s="155" t="s">
        <v>5709</v>
      </c>
      <c r="AX1579" s="154" t="s">
        <v>5710</v>
      </c>
    </row>
    <row r="1580" spans="46:50" hidden="1">
      <c r="AT1580" s="152" t="s">
        <v>5711</v>
      </c>
      <c r="AU1580" s="153" t="s">
        <v>4057</v>
      </c>
      <c r="AV1580" s="154" t="s">
        <v>1047</v>
      </c>
      <c r="AW1580" s="155" t="s">
        <v>5712</v>
      </c>
      <c r="AX1580" s="154" t="s">
        <v>5713</v>
      </c>
    </row>
    <row r="1581" spans="46:50" hidden="1">
      <c r="AT1581" s="152" t="s">
        <v>5714</v>
      </c>
      <c r="AU1581" s="153" t="s">
        <v>4057</v>
      </c>
      <c r="AV1581" s="154" t="s">
        <v>1047</v>
      </c>
      <c r="AW1581" s="155" t="s">
        <v>5715</v>
      </c>
      <c r="AX1581" s="154" t="s">
        <v>5716</v>
      </c>
    </row>
    <row r="1582" spans="46:50" hidden="1">
      <c r="AT1582" s="152" t="s">
        <v>5717</v>
      </c>
      <c r="AU1582" s="153" t="s">
        <v>4057</v>
      </c>
      <c r="AV1582" s="154" t="s">
        <v>1047</v>
      </c>
      <c r="AW1582" s="155" t="s">
        <v>5718</v>
      </c>
      <c r="AX1582" s="154" t="s">
        <v>5719</v>
      </c>
    </row>
    <row r="1583" spans="46:50" hidden="1">
      <c r="AT1583" s="152" t="s">
        <v>5720</v>
      </c>
      <c r="AU1583" s="153" t="s">
        <v>4057</v>
      </c>
      <c r="AV1583" s="154" t="s">
        <v>1047</v>
      </c>
      <c r="AW1583" s="155" t="s">
        <v>5721</v>
      </c>
      <c r="AX1583" s="154" t="s">
        <v>5722</v>
      </c>
    </row>
    <row r="1584" spans="46:50" hidden="1">
      <c r="AT1584" s="152" t="s">
        <v>5723</v>
      </c>
      <c r="AU1584" s="153" t="s">
        <v>4057</v>
      </c>
      <c r="AV1584" s="154" t="s">
        <v>1047</v>
      </c>
      <c r="AW1584" s="155" t="s">
        <v>5724</v>
      </c>
      <c r="AX1584" s="154" t="s">
        <v>5725</v>
      </c>
    </row>
    <row r="1585" spans="46:50" hidden="1">
      <c r="AT1585" s="152" t="s">
        <v>5726</v>
      </c>
      <c r="AU1585" s="153" t="s">
        <v>4057</v>
      </c>
      <c r="AV1585" s="154" t="s">
        <v>1047</v>
      </c>
      <c r="AW1585" s="155" t="s">
        <v>5727</v>
      </c>
      <c r="AX1585" s="154" t="s">
        <v>5728</v>
      </c>
    </row>
    <row r="1586" spans="46:50" hidden="1">
      <c r="AT1586" s="152" t="s">
        <v>5729</v>
      </c>
      <c r="AU1586" s="153" t="s">
        <v>4057</v>
      </c>
      <c r="AV1586" s="154" t="s">
        <v>1047</v>
      </c>
      <c r="AW1586" s="155" t="s">
        <v>5730</v>
      </c>
      <c r="AX1586" s="154" t="s">
        <v>5731</v>
      </c>
    </row>
    <row r="1587" spans="46:50" hidden="1">
      <c r="AT1587" s="152" t="s">
        <v>5732</v>
      </c>
      <c r="AU1587" s="153" t="s">
        <v>4057</v>
      </c>
      <c r="AV1587" s="154" t="s">
        <v>1047</v>
      </c>
      <c r="AW1587" s="155" t="s">
        <v>5733</v>
      </c>
      <c r="AX1587" s="154" t="s">
        <v>5734</v>
      </c>
    </row>
    <row r="1588" spans="46:50" hidden="1">
      <c r="AT1588" s="152" t="s">
        <v>5735</v>
      </c>
      <c r="AU1588" s="153" t="s">
        <v>4057</v>
      </c>
      <c r="AV1588" s="154" t="s">
        <v>1047</v>
      </c>
      <c r="AW1588" s="155" t="s">
        <v>5736</v>
      </c>
      <c r="AX1588" s="154" t="s">
        <v>5737</v>
      </c>
    </row>
    <row r="1589" spans="46:50" hidden="1">
      <c r="AT1589" s="152" t="s">
        <v>5738</v>
      </c>
      <c r="AU1589" s="153" t="s">
        <v>4057</v>
      </c>
      <c r="AV1589" s="154" t="s">
        <v>1047</v>
      </c>
      <c r="AW1589" s="155" t="s">
        <v>5739</v>
      </c>
      <c r="AX1589" s="154" t="s">
        <v>5740</v>
      </c>
    </row>
    <row r="1590" spans="46:50" hidden="1">
      <c r="AT1590" s="152" t="s">
        <v>5741</v>
      </c>
      <c r="AU1590" s="153" t="s">
        <v>4057</v>
      </c>
      <c r="AV1590" s="154" t="s">
        <v>1047</v>
      </c>
      <c r="AW1590" s="155" t="s">
        <v>5742</v>
      </c>
      <c r="AX1590" s="154" t="s">
        <v>5743</v>
      </c>
    </row>
    <row r="1591" spans="46:50" hidden="1">
      <c r="AT1591" s="152" t="s">
        <v>5744</v>
      </c>
      <c r="AU1591" s="153" t="s">
        <v>4057</v>
      </c>
      <c r="AV1591" s="154" t="s">
        <v>1047</v>
      </c>
      <c r="AW1591" s="155" t="s">
        <v>5745</v>
      </c>
      <c r="AX1591" s="154" t="s">
        <v>5746</v>
      </c>
    </row>
    <row r="1592" spans="46:50" hidden="1">
      <c r="AT1592" s="152" t="s">
        <v>5747</v>
      </c>
      <c r="AU1592" s="153" t="s">
        <v>4057</v>
      </c>
      <c r="AV1592" s="154" t="s">
        <v>1047</v>
      </c>
      <c r="AW1592" s="155" t="s">
        <v>5748</v>
      </c>
      <c r="AX1592" s="154" t="s">
        <v>5749</v>
      </c>
    </row>
    <row r="1593" spans="46:50" hidden="1">
      <c r="AT1593" s="152" t="s">
        <v>5750</v>
      </c>
      <c r="AU1593" s="153" t="s">
        <v>4057</v>
      </c>
      <c r="AV1593" s="154" t="s">
        <v>1047</v>
      </c>
      <c r="AW1593" s="155" t="s">
        <v>5751</v>
      </c>
      <c r="AX1593" s="154" t="s">
        <v>5752</v>
      </c>
    </row>
    <row r="1594" spans="46:50" hidden="1">
      <c r="AT1594" s="152" t="s">
        <v>5753</v>
      </c>
      <c r="AU1594" s="153" t="s">
        <v>4057</v>
      </c>
      <c r="AV1594" s="154" t="s">
        <v>1047</v>
      </c>
      <c r="AW1594" s="155" t="s">
        <v>5754</v>
      </c>
      <c r="AX1594" s="154" t="s">
        <v>5755</v>
      </c>
    </row>
    <row r="1595" spans="46:50" hidden="1">
      <c r="AT1595" s="152" t="s">
        <v>5756</v>
      </c>
      <c r="AU1595" s="153" t="s">
        <v>4057</v>
      </c>
      <c r="AV1595" s="154" t="s">
        <v>1047</v>
      </c>
      <c r="AW1595" s="155" t="s">
        <v>5757</v>
      </c>
      <c r="AX1595" s="154" t="s">
        <v>5758</v>
      </c>
    </row>
    <row r="1596" spans="46:50" hidden="1">
      <c r="AT1596" s="152" t="s">
        <v>5759</v>
      </c>
      <c r="AU1596" s="153" t="s">
        <v>4057</v>
      </c>
      <c r="AV1596" s="154" t="s">
        <v>1047</v>
      </c>
      <c r="AW1596" s="155" t="s">
        <v>5760</v>
      </c>
      <c r="AX1596" s="154" t="s">
        <v>5761</v>
      </c>
    </row>
    <row r="1597" spans="46:50" hidden="1">
      <c r="AT1597" s="152" t="s">
        <v>5762</v>
      </c>
      <c r="AU1597" s="153" t="s">
        <v>4057</v>
      </c>
      <c r="AV1597" s="154" t="s">
        <v>1047</v>
      </c>
      <c r="AW1597" s="155" t="s">
        <v>5763</v>
      </c>
      <c r="AX1597" s="154" t="s">
        <v>5764</v>
      </c>
    </row>
    <row r="1598" spans="46:50" hidden="1">
      <c r="AT1598" s="152" t="s">
        <v>5765</v>
      </c>
      <c r="AU1598" s="153" t="s">
        <v>5766</v>
      </c>
      <c r="AV1598" s="154" t="s">
        <v>1049</v>
      </c>
      <c r="AW1598" s="155" t="s">
        <v>5767</v>
      </c>
      <c r="AX1598" s="154" t="s">
        <v>5768</v>
      </c>
    </row>
    <row r="1599" spans="46:50" hidden="1">
      <c r="AT1599" s="152" t="s">
        <v>5769</v>
      </c>
      <c r="AU1599" s="153" t="s">
        <v>5766</v>
      </c>
      <c r="AV1599" s="154" t="s">
        <v>1049</v>
      </c>
      <c r="AW1599" s="155" t="s">
        <v>5770</v>
      </c>
      <c r="AX1599" s="154" t="s">
        <v>5771</v>
      </c>
    </row>
    <row r="1600" spans="46:50" hidden="1">
      <c r="AT1600" s="152" t="s">
        <v>5772</v>
      </c>
      <c r="AU1600" s="153" t="s">
        <v>5766</v>
      </c>
      <c r="AV1600" s="154" t="s">
        <v>1049</v>
      </c>
      <c r="AW1600" s="155" t="s">
        <v>5773</v>
      </c>
      <c r="AX1600" s="154" t="s">
        <v>2428</v>
      </c>
    </row>
    <row r="1601" spans="46:50" hidden="1">
      <c r="AT1601" s="152" t="s">
        <v>5774</v>
      </c>
      <c r="AU1601" s="153" t="s">
        <v>5766</v>
      </c>
      <c r="AV1601" s="154" t="s">
        <v>1049</v>
      </c>
      <c r="AW1601" s="155" t="s">
        <v>5775</v>
      </c>
      <c r="AX1601" s="154" t="s">
        <v>5776</v>
      </c>
    </row>
    <row r="1602" spans="46:50" hidden="1">
      <c r="AT1602" s="152" t="s">
        <v>5777</v>
      </c>
      <c r="AU1602" s="153" t="s">
        <v>5766</v>
      </c>
      <c r="AV1602" s="154" t="s">
        <v>1049</v>
      </c>
      <c r="AW1602" s="155" t="s">
        <v>5778</v>
      </c>
      <c r="AX1602" s="154" t="s">
        <v>5779</v>
      </c>
    </row>
    <row r="1603" spans="46:50" hidden="1">
      <c r="AT1603" s="152" t="s">
        <v>5780</v>
      </c>
      <c r="AU1603" s="153" t="s">
        <v>5766</v>
      </c>
      <c r="AV1603" s="154" t="s">
        <v>1049</v>
      </c>
      <c r="AW1603" s="155" t="s">
        <v>5781</v>
      </c>
      <c r="AX1603" s="154" t="s">
        <v>3856</v>
      </c>
    </row>
    <row r="1604" spans="46:50" hidden="1">
      <c r="AT1604" s="152" t="s">
        <v>5782</v>
      </c>
      <c r="AU1604" s="153" t="s">
        <v>5766</v>
      </c>
      <c r="AV1604" s="154" t="s">
        <v>1049</v>
      </c>
      <c r="AW1604" s="155" t="s">
        <v>5783</v>
      </c>
      <c r="AX1604" s="154" t="s">
        <v>5784</v>
      </c>
    </row>
    <row r="1605" spans="46:50" hidden="1">
      <c r="AT1605" s="152" t="s">
        <v>5785</v>
      </c>
      <c r="AU1605" s="153" t="s">
        <v>5766</v>
      </c>
      <c r="AV1605" s="154" t="s">
        <v>1049</v>
      </c>
      <c r="AW1605" s="155" t="s">
        <v>5786</v>
      </c>
      <c r="AX1605" s="154" t="s">
        <v>5787</v>
      </c>
    </row>
    <row r="1606" spans="46:50" hidden="1">
      <c r="AT1606" s="152" t="s">
        <v>5788</v>
      </c>
      <c r="AU1606" s="153" t="s">
        <v>5766</v>
      </c>
      <c r="AV1606" s="154" t="s">
        <v>1049</v>
      </c>
      <c r="AW1606" s="155" t="s">
        <v>5789</v>
      </c>
      <c r="AX1606" s="154" t="s">
        <v>5790</v>
      </c>
    </row>
    <row r="1607" spans="46:50" hidden="1">
      <c r="AT1607" s="152" t="s">
        <v>5791</v>
      </c>
      <c r="AU1607" s="153" t="s">
        <v>5766</v>
      </c>
      <c r="AV1607" s="154" t="s">
        <v>1049</v>
      </c>
      <c r="AW1607" s="155" t="s">
        <v>5792</v>
      </c>
      <c r="AX1607" s="154" t="s">
        <v>5793</v>
      </c>
    </row>
    <row r="1608" spans="46:50" hidden="1">
      <c r="AT1608" s="152" t="s">
        <v>5794</v>
      </c>
      <c r="AU1608" s="153" t="s">
        <v>5766</v>
      </c>
      <c r="AV1608" s="154" t="s">
        <v>1049</v>
      </c>
      <c r="AW1608" s="155" t="s">
        <v>5795</v>
      </c>
      <c r="AX1608" s="154" t="s">
        <v>5796</v>
      </c>
    </row>
    <row r="1609" spans="46:50" hidden="1">
      <c r="AT1609" s="152" t="s">
        <v>5797</v>
      </c>
      <c r="AU1609" s="153" t="s">
        <v>5766</v>
      </c>
      <c r="AV1609" s="154" t="s">
        <v>1049</v>
      </c>
      <c r="AW1609" s="155" t="s">
        <v>5798</v>
      </c>
      <c r="AX1609" s="154" t="s">
        <v>5799</v>
      </c>
    </row>
    <row r="1610" spans="46:50" hidden="1">
      <c r="AT1610" s="152" t="s">
        <v>5800</v>
      </c>
      <c r="AU1610" s="153" t="s">
        <v>5766</v>
      </c>
      <c r="AV1610" s="154" t="s">
        <v>1049</v>
      </c>
      <c r="AW1610" s="155" t="s">
        <v>5801</v>
      </c>
      <c r="AX1610" s="154" t="s">
        <v>5802</v>
      </c>
    </row>
    <row r="1611" spans="46:50" hidden="1">
      <c r="AT1611" s="152" t="s">
        <v>5803</v>
      </c>
      <c r="AU1611" s="153" t="s">
        <v>5766</v>
      </c>
      <c r="AV1611" s="154" t="s">
        <v>1049</v>
      </c>
      <c r="AW1611" s="155" t="s">
        <v>5804</v>
      </c>
      <c r="AX1611" s="154" t="s">
        <v>5805</v>
      </c>
    </row>
    <row r="1612" spans="46:50" hidden="1">
      <c r="AT1612" s="152" t="s">
        <v>5806</v>
      </c>
      <c r="AU1612" s="153" t="s">
        <v>5766</v>
      </c>
      <c r="AV1612" s="154" t="s">
        <v>1049</v>
      </c>
      <c r="AW1612" s="155" t="s">
        <v>5807</v>
      </c>
      <c r="AX1612" s="154" t="s">
        <v>5808</v>
      </c>
    </row>
    <row r="1613" spans="46:50" hidden="1">
      <c r="AT1613" s="152" t="s">
        <v>5809</v>
      </c>
      <c r="AU1613" s="153" t="s">
        <v>5766</v>
      </c>
      <c r="AV1613" s="154" t="s">
        <v>1049</v>
      </c>
      <c r="AW1613" s="155" t="s">
        <v>5810</v>
      </c>
      <c r="AX1613" s="154" t="s">
        <v>5811</v>
      </c>
    </row>
    <row r="1614" spans="46:50" hidden="1">
      <c r="AT1614" s="152" t="s">
        <v>5812</v>
      </c>
      <c r="AU1614" s="153" t="s">
        <v>5766</v>
      </c>
      <c r="AV1614" s="154" t="s">
        <v>1049</v>
      </c>
      <c r="AW1614" s="155" t="s">
        <v>5813</v>
      </c>
      <c r="AX1614" s="154" t="s">
        <v>5814</v>
      </c>
    </row>
    <row r="1615" spans="46:50" hidden="1">
      <c r="AT1615" s="152" t="s">
        <v>5815</v>
      </c>
      <c r="AU1615" s="153" t="s">
        <v>5766</v>
      </c>
      <c r="AV1615" s="154" t="s">
        <v>1049</v>
      </c>
      <c r="AW1615" s="155" t="s">
        <v>5816</v>
      </c>
      <c r="AX1615" s="154" t="s">
        <v>5817</v>
      </c>
    </row>
    <row r="1616" spans="46:50" hidden="1">
      <c r="AT1616" s="152" t="s">
        <v>5818</v>
      </c>
      <c r="AU1616" s="153" t="s">
        <v>5766</v>
      </c>
      <c r="AV1616" s="154" t="s">
        <v>1049</v>
      </c>
      <c r="AW1616" s="155" t="s">
        <v>5819</v>
      </c>
      <c r="AX1616" s="154" t="s">
        <v>5820</v>
      </c>
    </row>
    <row r="1617" spans="46:50" hidden="1">
      <c r="AT1617" s="152" t="s">
        <v>5821</v>
      </c>
      <c r="AU1617" s="153" t="s">
        <v>5766</v>
      </c>
      <c r="AV1617" s="154" t="s">
        <v>1049</v>
      </c>
      <c r="AW1617" s="155" t="s">
        <v>5822</v>
      </c>
      <c r="AX1617" s="154" t="s">
        <v>5823</v>
      </c>
    </row>
    <row r="1618" spans="46:50" hidden="1">
      <c r="AT1618" s="152" t="s">
        <v>5824</v>
      </c>
      <c r="AU1618" s="153" t="s">
        <v>5766</v>
      </c>
      <c r="AV1618" s="154" t="s">
        <v>1049</v>
      </c>
      <c r="AW1618" s="155" t="s">
        <v>5825</v>
      </c>
      <c r="AX1618" s="154" t="s">
        <v>5826</v>
      </c>
    </row>
    <row r="1619" spans="46:50" hidden="1">
      <c r="AT1619" s="152" t="s">
        <v>5827</v>
      </c>
      <c r="AU1619" s="153" t="s">
        <v>5766</v>
      </c>
      <c r="AV1619" s="154" t="s">
        <v>1049</v>
      </c>
      <c r="AW1619" s="155" t="s">
        <v>5828</v>
      </c>
      <c r="AX1619" s="154" t="s">
        <v>5829</v>
      </c>
    </row>
    <row r="1620" spans="46:50" hidden="1">
      <c r="AT1620" s="152" t="s">
        <v>5830</v>
      </c>
      <c r="AU1620" s="153" t="s">
        <v>5766</v>
      </c>
      <c r="AV1620" s="154" t="s">
        <v>1049</v>
      </c>
      <c r="AW1620" s="155" t="s">
        <v>5831</v>
      </c>
      <c r="AX1620" s="154" t="s">
        <v>5832</v>
      </c>
    </row>
    <row r="1621" spans="46:50" hidden="1">
      <c r="AT1621" s="152" t="s">
        <v>5833</v>
      </c>
      <c r="AU1621" s="153" t="s">
        <v>5766</v>
      </c>
      <c r="AV1621" s="154" t="s">
        <v>1049</v>
      </c>
      <c r="AW1621" s="155" t="s">
        <v>5834</v>
      </c>
      <c r="AX1621" s="154" t="s">
        <v>5835</v>
      </c>
    </row>
    <row r="1622" spans="46:50" hidden="1">
      <c r="AT1622" s="152" t="s">
        <v>5836</v>
      </c>
      <c r="AU1622" s="153" t="s">
        <v>5766</v>
      </c>
      <c r="AV1622" s="154" t="s">
        <v>1049</v>
      </c>
      <c r="AW1622" s="155" t="s">
        <v>5837</v>
      </c>
      <c r="AX1622" s="154" t="s">
        <v>5838</v>
      </c>
    </row>
    <row r="1623" spans="46:50" hidden="1">
      <c r="AT1623" s="152" t="s">
        <v>5839</v>
      </c>
      <c r="AU1623" s="153" t="s">
        <v>5766</v>
      </c>
      <c r="AV1623" s="154" t="s">
        <v>1049</v>
      </c>
      <c r="AW1623" s="155" t="s">
        <v>5840</v>
      </c>
      <c r="AX1623" s="154" t="s">
        <v>5841</v>
      </c>
    </row>
    <row r="1624" spans="46:50" hidden="1">
      <c r="AT1624" s="152" t="s">
        <v>5842</v>
      </c>
      <c r="AU1624" s="153" t="s">
        <v>5766</v>
      </c>
      <c r="AV1624" s="154" t="s">
        <v>1049</v>
      </c>
      <c r="AW1624" s="155" t="s">
        <v>5843</v>
      </c>
      <c r="AX1624" s="154" t="s">
        <v>5844</v>
      </c>
    </row>
    <row r="1625" spans="46:50" hidden="1">
      <c r="AT1625" s="152" t="s">
        <v>5845</v>
      </c>
      <c r="AU1625" s="153" t="s">
        <v>5766</v>
      </c>
      <c r="AV1625" s="154" t="s">
        <v>1049</v>
      </c>
      <c r="AW1625" s="155" t="s">
        <v>5846</v>
      </c>
      <c r="AX1625" s="154" t="s">
        <v>5847</v>
      </c>
    </row>
    <row r="1626" spans="46:50" hidden="1">
      <c r="AT1626" s="152" t="s">
        <v>5848</v>
      </c>
      <c r="AU1626" s="153" t="s">
        <v>5766</v>
      </c>
      <c r="AV1626" s="154" t="s">
        <v>1049</v>
      </c>
      <c r="AW1626" s="155" t="s">
        <v>5849</v>
      </c>
      <c r="AX1626" s="154" t="s">
        <v>5850</v>
      </c>
    </row>
    <row r="1627" spans="46:50" hidden="1">
      <c r="AT1627" s="152" t="s">
        <v>5851</v>
      </c>
      <c r="AU1627" s="153" t="s">
        <v>5766</v>
      </c>
      <c r="AV1627" s="154" t="s">
        <v>1049</v>
      </c>
      <c r="AW1627" s="155" t="s">
        <v>5852</v>
      </c>
      <c r="AX1627" s="154" t="s">
        <v>5853</v>
      </c>
    </row>
    <row r="1628" spans="46:50" hidden="1">
      <c r="AT1628" s="152" t="s">
        <v>5854</v>
      </c>
      <c r="AU1628" s="153" t="s">
        <v>5766</v>
      </c>
      <c r="AV1628" s="154" t="s">
        <v>1049</v>
      </c>
      <c r="AW1628" s="155" t="s">
        <v>5855</v>
      </c>
      <c r="AX1628" s="154" t="s">
        <v>5856</v>
      </c>
    </row>
    <row r="1629" spans="46:50" hidden="1">
      <c r="AT1629" s="152" t="s">
        <v>5857</v>
      </c>
      <c r="AU1629" s="153" t="s">
        <v>5766</v>
      </c>
      <c r="AV1629" s="154" t="s">
        <v>1049</v>
      </c>
      <c r="AW1629" s="155" t="s">
        <v>5858</v>
      </c>
      <c r="AX1629" s="154" t="s">
        <v>5859</v>
      </c>
    </row>
    <row r="1630" spans="46:50" hidden="1">
      <c r="AT1630" s="152" t="s">
        <v>5860</v>
      </c>
      <c r="AU1630" s="153" t="s">
        <v>5766</v>
      </c>
      <c r="AV1630" s="154" t="s">
        <v>1049</v>
      </c>
      <c r="AW1630" s="155" t="s">
        <v>5861</v>
      </c>
      <c r="AX1630" s="154" t="s">
        <v>5862</v>
      </c>
    </row>
    <row r="1631" spans="46:50" hidden="1">
      <c r="AT1631" s="152" t="s">
        <v>5863</v>
      </c>
      <c r="AU1631" s="153" t="s">
        <v>5766</v>
      </c>
      <c r="AV1631" s="154" t="s">
        <v>1049</v>
      </c>
      <c r="AW1631" s="155" t="s">
        <v>5864</v>
      </c>
      <c r="AX1631" s="154" t="s">
        <v>5865</v>
      </c>
    </row>
    <row r="1632" spans="46:50" hidden="1">
      <c r="AT1632" s="152" t="s">
        <v>5866</v>
      </c>
      <c r="AU1632" s="153" t="s">
        <v>5766</v>
      </c>
      <c r="AV1632" s="154" t="s">
        <v>1049</v>
      </c>
      <c r="AW1632" s="155" t="s">
        <v>5867</v>
      </c>
      <c r="AX1632" s="154" t="s">
        <v>5868</v>
      </c>
    </row>
    <row r="1633" spans="46:50" hidden="1">
      <c r="AT1633" s="152" t="s">
        <v>5869</v>
      </c>
      <c r="AU1633" s="153" t="s">
        <v>5766</v>
      </c>
      <c r="AV1633" s="154" t="s">
        <v>1049</v>
      </c>
      <c r="AW1633" s="155" t="s">
        <v>5870</v>
      </c>
      <c r="AX1633" s="154" t="s">
        <v>5871</v>
      </c>
    </row>
    <row r="1634" spans="46:50" hidden="1">
      <c r="AT1634" s="152" t="s">
        <v>5872</v>
      </c>
      <c r="AU1634" s="153" t="s">
        <v>5766</v>
      </c>
      <c r="AV1634" s="154" t="s">
        <v>1049</v>
      </c>
      <c r="AW1634" s="155" t="s">
        <v>5873</v>
      </c>
      <c r="AX1634" s="154" t="s">
        <v>3080</v>
      </c>
    </row>
    <row r="1635" spans="46:50" hidden="1">
      <c r="AT1635" s="152" t="s">
        <v>5874</v>
      </c>
      <c r="AU1635" s="153" t="s">
        <v>5766</v>
      </c>
      <c r="AV1635" s="154" t="s">
        <v>1049</v>
      </c>
      <c r="AW1635" s="155" t="s">
        <v>5875</v>
      </c>
      <c r="AX1635" s="154" t="s">
        <v>5876</v>
      </c>
    </row>
    <row r="1636" spans="46:50" hidden="1">
      <c r="AT1636" s="152" t="s">
        <v>5877</v>
      </c>
      <c r="AU1636" s="153" t="s">
        <v>5766</v>
      </c>
      <c r="AV1636" s="154" t="s">
        <v>1049</v>
      </c>
      <c r="AW1636" s="155" t="s">
        <v>5878</v>
      </c>
      <c r="AX1636" s="154" t="s">
        <v>5879</v>
      </c>
    </row>
    <row r="1637" spans="46:50" hidden="1">
      <c r="AT1637" s="152" t="s">
        <v>5880</v>
      </c>
      <c r="AU1637" s="153" t="s">
        <v>5766</v>
      </c>
      <c r="AV1637" s="154" t="s">
        <v>1049</v>
      </c>
      <c r="AW1637" s="155" t="s">
        <v>5881</v>
      </c>
      <c r="AX1637" s="154" t="s">
        <v>5882</v>
      </c>
    </row>
    <row r="1638" spans="46:50" hidden="1">
      <c r="AT1638" s="152" t="s">
        <v>5883</v>
      </c>
      <c r="AU1638" s="153" t="s">
        <v>5766</v>
      </c>
      <c r="AV1638" s="154" t="s">
        <v>1049</v>
      </c>
      <c r="AW1638" s="155" t="s">
        <v>5884</v>
      </c>
      <c r="AX1638" s="154" t="s">
        <v>5885</v>
      </c>
    </row>
    <row r="1639" spans="46:50" hidden="1">
      <c r="AT1639" s="152" t="s">
        <v>5886</v>
      </c>
      <c r="AU1639" s="153" t="s">
        <v>5766</v>
      </c>
      <c r="AV1639" s="154" t="s">
        <v>1049</v>
      </c>
      <c r="AW1639" s="155" t="s">
        <v>5887</v>
      </c>
      <c r="AX1639" s="154" t="s">
        <v>5888</v>
      </c>
    </row>
    <row r="1640" spans="46:50" hidden="1">
      <c r="AT1640" s="152" t="s">
        <v>5889</v>
      </c>
      <c r="AU1640" s="153" t="s">
        <v>5766</v>
      </c>
      <c r="AV1640" s="154" t="s">
        <v>1049</v>
      </c>
      <c r="AW1640" s="155" t="s">
        <v>5890</v>
      </c>
      <c r="AX1640" s="154" t="s">
        <v>5891</v>
      </c>
    </row>
    <row r="1641" spans="46:50" hidden="1">
      <c r="AT1641" s="152" t="s">
        <v>5892</v>
      </c>
      <c r="AU1641" s="153" t="s">
        <v>5766</v>
      </c>
      <c r="AV1641" s="154" t="s">
        <v>1049</v>
      </c>
      <c r="AW1641" s="155" t="s">
        <v>5893</v>
      </c>
      <c r="AX1641" s="154" t="s">
        <v>5894</v>
      </c>
    </row>
    <row r="1642" spans="46:50" hidden="1">
      <c r="AT1642" s="152" t="s">
        <v>5895</v>
      </c>
      <c r="AU1642" s="153" t="s">
        <v>5766</v>
      </c>
      <c r="AV1642" s="154" t="s">
        <v>1049</v>
      </c>
      <c r="AW1642" s="155" t="s">
        <v>5896</v>
      </c>
      <c r="AX1642" s="154" t="s">
        <v>5897</v>
      </c>
    </row>
    <row r="1643" spans="46:50" hidden="1">
      <c r="AT1643" s="152" t="s">
        <v>5898</v>
      </c>
      <c r="AU1643" s="153" t="s">
        <v>5766</v>
      </c>
      <c r="AV1643" s="154" t="s">
        <v>1049</v>
      </c>
      <c r="AW1643" s="155" t="s">
        <v>5899</v>
      </c>
      <c r="AX1643" s="154" t="s">
        <v>5900</v>
      </c>
    </row>
    <row r="1644" spans="46:50" hidden="1">
      <c r="AT1644" s="152" t="s">
        <v>5901</v>
      </c>
      <c r="AU1644" s="153" t="s">
        <v>5766</v>
      </c>
      <c r="AV1644" s="154" t="s">
        <v>1049</v>
      </c>
      <c r="AW1644" s="155" t="s">
        <v>5902</v>
      </c>
      <c r="AX1644" s="154" t="s">
        <v>3089</v>
      </c>
    </row>
    <row r="1645" spans="46:50" hidden="1">
      <c r="AT1645" s="152" t="s">
        <v>5903</v>
      </c>
      <c r="AU1645" s="153" t="s">
        <v>5766</v>
      </c>
      <c r="AV1645" s="154" t="s">
        <v>1049</v>
      </c>
      <c r="AW1645" s="155" t="s">
        <v>5904</v>
      </c>
      <c r="AX1645" s="154" t="s">
        <v>5905</v>
      </c>
    </row>
    <row r="1646" spans="46:50" hidden="1">
      <c r="AT1646" s="152" t="s">
        <v>5906</v>
      </c>
      <c r="AU1646" s="153" t="s">
        <v>5766</v>
      </c>
      <c r="AV1646" s="154" t="s">
        <v>1049</v>
      </c>
      <c r="AW1646" s="155" t="s">
        <v>5907</v>
      </c>
      <c r="AX1646" s="154" t="s">
        <v>5908</v>
      </c>
    </row>
    <row r="1647" spans="46:50" hidden="1">
      <c r="AT1647" s="152" t="s">
        <v>5909</v>
      </c>
      <c r="AU1647" s="153" t="s">
        <v>5766</v>
      </c>
      <c r="AV1647" s="154" t="s">
        <v>1049</v>
      </c>
      <c r="AW1647" s="155" t="s">
        <v>5910</v>
      </c>
      <c r="AX1647" s="154" t="s">
        <v>5911</v>
      </c>
    </row>
    <row r="1648" spans="46:50" hidden="1">
      <c r="AT1648" s="152" t="s">
        <v>5912</v>
      </c>
      <c r="AU1648" s="153" t="s">
        <v>5766</v>
      </c>
      <c r="AV1648" s="154" t="s">
        <v>1049</v>
      </c>
      <c r="AW1648" s="155" t="s">
        <v>5913</v>
      </c>
      <c r="AX1648" s="154" t="s">
        <v>5914</v>
      </c>
    </row>
    <row r="1649" spans="46:50" hidden="1">
      <c r="AT1649" s="152" t="s">
        <v>5915</v>
      </c>
      <c r="AU1649" s="153" t="s">
        <v>5766</v>
      </c>
      <c r="AV1649" s="154" t="s">
        <v>1049</v>
      </c>
      <c r="AW1649" s="155" t="s">
        <v>5916</v>
      </c>
      <c r="AX1649" s="154" t="s">
        <v>5917</v>
      </c>
    </row>
    <row r="1650" spans="46:50" hidden="1">
      <c r="AT1650" s="152" t="s">
        <v>5918</v>
      </c>
      <c r="AU1650" s="153" t="s">
        <v>5766</v>
      </c>
      <c r="AV1650" s="154" t="s">
        <v>1049</v>
      </c>
      <c r="AW1650" s="155" t="s">
        <v>5919</v>
      </c>
      <c r="AX1650" s="154" t="s">
        <v>5920</v>
      </c>
    </row>
    <row r="1651" spans="46:50" hidden="1">
      <c r="AT1651" s="152" t="s">
        <v>5921</v>
      </c>
      <c r="AU1651" s="153" t="s">
        <v>5766</v>
      </c>
      <c r="AV1651" s="154" t="s">
        <v>1049</v>
      </c>
      <c r="AW1651" s="155" t="s">
        <v>5922</v>
      </c>
      <c r="AX1651" s="154" t="s">
        <v>5923</v>
      </c>
    </row>
    <row r="1652" spans="46:50" hidden="1">
      <c r="AT1652" s="152" t="s">
        <v>5924</v>
      </c>
      <c r="AU1652" s="153" t="s">
        <v>5766</v>
      </c>
      <c r="AV1652" s="154" t="s">
        <v>1049</v>
      </c>
      <c r="AW1652" s="155" t="s">
        <v>5925</v>
      </c>
      <c r="AX1652" s="154" t="s">
        <v>5926</v>
      </c>
    </row>
    <row r="1653" spans="46:50" hidden="1">
      <c r="AT1653" s="152" t="s">
        <v>5927</v>
      </c>
      <c r="AU1653" s="153" t="s">
        <v>5766</v>
      </c>
      <c r="AV1653" s="154" t="s">
        <v>1049</v>
      </c>
      <c r="AW1653" s="155" t="s">
        <v>5928</v>
      </c>
      <c r="AX1653" s="154" t="s">
        <v>5929</v>
      </c>
    </row>
    <row r="1654" spans="46:50" hidden="1">
      <c r="AT1654" s="152" t="s">
        <v>5930</v>
      </c>
      <c r="AU1654" s="153" t="s">
        <v>5766</v>
      </c>
      <c r="AV1654" s="154" t="s">
        <v>1049</v>
      </c>
      <c r="AW1654" s="155" t="s">
        <v>5931</v>
      </c>
      <c r="AX1654" s="154" t="s">
        <v>5932</v>
      </c>
    </row>
    <row r="1655" spans="46:50" hidden="1">
      <c r="AT1655" s="152" t="s">
        <v>5933</v>
      </c>
      <c r="AU1655" s="153" t="s">
        <v>5766</v>
      </c>
      <c r="AV1655" s="154" t="s">
        <v>1049</v>
      </c>
      <c r="AW1655" s="155" t="s">
        <v>5934</v>
      </c>
      <c r="AX1655" s="154" t="s">
        <v>5935</v>
      </c>
    </row>
    <row r="1656" spans="46:50" hidden="1">
      <c r="AT1656" s="152" t="s">
        <v>5936</v>
      </c>
      <c r="AU1656" s="153" t="s">
        <v>5766</v>
      </c>
      <c r="AV1656" s="154" t="s">
        <v>1049</v>
      </c>
      <c r="AW1656" s="155" t="s">
        <v>5937</v>
      </c>
      <c r="AX1656" s="154" t="s">
        <v>5938</v>
      </c>
    </row>
    <row r="1657" spans="46:50" hidden="1">
      <c r="AT1657" s="152" t="s">
        <v>5939</v>
      </c>
      <c r="AU1657" s="153" t="s">
        <v>5766</v>
      </c>
      <c r="AV1657" s="154" t="s">
        <v>1049</v>
      </c>
      <c r="AW1657" s="155" t="s">
        <v>5940</v>
      </c>
      <c r="AX1657" s="154" t="s">
        <v>5941</v>
      </c>
    </row>
    <row r="1658" spans="46:50" hidden="1">
      <c r="AT1658" s="152" t="s">
        <v>5942</v>
      </c>
      <c r="AU1658" s="153" t="s">
        <v>5766</v>
      </c>
      <c r="AV1658" s="154" t="s">
        <v>1049</v>
      </c>
      <c r="AW1658" s="155" t="s">
        <v>5943</v>
      </c>
      <c r="AX1658" s="154" t="s">
        <v>2485</v>
      </c>
    </row>
    <row r="1659" spans="46:50" hidden="1">
      <c r="AT1659" s="152" t="s">
        <v>5944</v>
      </c>
      <c r="AU1659" s="153" t="s">
        <v>5766</v>
      </c>
      <c r="AV1659" s="154" t="s">
        <v>1049</v>
      </c>
      <c r="AW1659" s="155" t="s">
        <v>5945</v>
      </c>
      <c r="AX1659" s="154" t="s">
        <v>5946</v>
      </c>
    </row>
    <row r="1660" spans="46:50" hidden="1">
      <c r="AT1660" s="152" t="s">
        <v>5947</v>
      </c>
      <c r="AU1660" s="153" t="s">
        <v>5766</v>
      </c>
      <c r="AV1660" s="154" t="s">
        <v>1049</v>
      </c>
      <c r="AW1660" s="155" t="s">
        <v>5948</v>
      </c>
      <c r="AX1660" s="154" t="s">
        <v>5949</v>
      </c>
    </row>
    <row r="1661" spans="46:50" hidden="1">
      <c r="AT1661" s="152" t="s">
        <v>5950</v>
      </c>
      <c r="AU1661" s="153" t="s">
        <v>5766</v>
      </c>
      <c r="AV1661" s="154" t="s">
        <v>1049</v>
      </c>
      <c r="AW1661" s="155" t="s">
        <v>5951</v>
      </c>
      <c r="AX1661" s="154" t="s">
        <v>5952</v>
      </c>
    </row>
    <row r="1662" spans="46:50" hidden="1">
      <c r="AT1662" s="152" t="s">
        <v>5953</v>
      </c>
      <c r="AU1662" s="153" t="s">
        <v>5766</v>
      </c>
      <c r="AV1662" s="154" t="s">
        <v>1049</v>
      </c>
      <c r="AW1662" s="155" t="s">
        <v>5954</v>
      </c>
      <c r="AX1662" s="154" t="s">
        <v>5955</v>
      </c>
    </row>
    <row r="1663" spans="46:50" hidden="1">
      <c r="AT1663" s="152" t="s">
        <v>5956</v>
      </c>
      <c r="AU1663" s="153" t="s">
        <v>5766</v>
      </c>
      <c r="AV1663" s="154" t="s">
        <v>1049</v>
      </c>
      <c r="AW1663" s="155" t="s">
        <v>5957</v>
      </c>
      <c r="AX1663" s="154" t="s">
        <v>1774</v>
      </c>
    </row>
    <row r="1664" spans="46:50" hidden="1">
      <c r="AT1664" s="152" t="s">
        <v>5958</v>
      </c>
      <c r="AU1664" s="153" t="s">
        <v>5766</v>
      </c>
      <c r="AV1664" s="154" t="s">
        <v>1049</v>
      </c>
      <c r="AW1664" s="155" t="s">
        <v>5959</v>
      </c>
      <c r="AX1664" s="154" t="s">
        <v>1956</v>
      </c>
    </row>
    <row r="1665" spans="46:50" hidden="1">
      <c r="AT1665" s="152" t="s">
        <v>5960</v>
      </c>
      <c r="AU1665" s="153" t="s">
        <v>5766</v>
      </c>
      <c r="AV1665" s="154" t="s">
        <v>1049</v>
      </c>
      <c r="AW1665" s="155" t="s">
        <v>5961</v>
      </c>
      <c r="AX1665" s="154" t="s">
        <v>5962</v>
      </c>
    </row>
    <row r="1666" spans="46:50" hidden="1">
      <c r="AT1666" s="152" t="s">
        <v>5963</v>
      </c>
      <c r="AU1666" s="153" t="s">
        <v>5766</v>
      </c>
      <c r="AV1666" s="154" t="s">
        <v>1049</v>
      </c>
      <c r="AW1666" s="155" t="s">
        <v>5964</v>
      </c>
      <c r="AX1666" s="154" t="s">
        <v>5965</v>
      </c>
    </row>
    <row r="1667" spans="46:50" hidden="1">
      <c r="AT1667" s="152" t="s">
        <v>5966</v>
      </c>
      <c r="AU1667" s="153" t="s">
        <v>5766</v>
      </c>
      <c r="AV1667" s="154" t="s">
        <v>1049</v>
      </c>
      <c r="AW1667" s="155" t="s">
        <v>5967</v>
      </c>
      <c r="AX1667" s="154" t="s">
        <v>5968</v>
      </c>
    </row>
    <row r="1668" spans="46:50" hidden="1">
      <c r="AT1668" s="152" t="s">
        <v>5969</v>
      </c>
      <c r="AU1668" s="153" t="s">
        <v>5766</v>
      </c>
      <c r="AV1668" s="154" t="s">
        <v>1049</v>
      </c>
      <c r="AW1668" s="155" t="s">
        <v>5970</v>
      </c>
      <c r="AX1668" s="154" t="s">
        <v>5971</v>
      </c>
    </row>
    <row r="1669" spans="46:50" hidden="1">
      <c r="AT1669" s="152" t="s">
        <v>5972</v>
      </c>
      <c r="AU1669" s="153" t="s">
        <v>5766</v>
      </c>
      <c r="AV1669" s="154" t="s">
        <v>1049</v>
      </c>
      <c r="AW1669" s="155" t="s">
        <v>5973</v>
      </c>
      <c r="AX1669" s="154" t="s">
        <v>2505</v>
      </c>
    </row>
    <row r="1670" spans="46:50" hidden="1">
      <c r="AT1670" s="152" t="s">
        <v>5974</v>
      </c>
      <c r="AU1670" s="153" t="s">
        <v>5766</v>
      </c>
      <c r="AV1670" s="154" t="s">
        <v>1049</v>
      </c>
      <c r="AW1670" s="155" t="s">
        <v>5975</v>
      </c>
      <c r="AX1670" s="154" t="s">
        <v>5976</v>
      </c>
    </row>
    <row r="1671" spans="46:50" hidden="1">
      <c r="AT1671" s="152" t="s">
        <v>5977</v>
      </c>
      <c r="AU1671" s="153" t="s">
        <v>5766</v>
      </c>
      <c r="AV1671" s="154" t="s">
        <v>1049</v>
      </c>
      <c r="AW1671" s="155" t="s">
        <v>5978</v>
      </c>
      <c r="AX1671" s="154" t="s">
        <v>5979</v>
      </c>
    </row>
    <row r="1672" spans="46:50" hidden="1">
      <c r="AT1672" s="152" t="s">
        <v>5980</v>
      </c>
      <c r="AU1672" s="153" t="s">
        <v>5766</v>
      </c>
      <c r="AV1672" s="154" t="s">
        <v>1049</v>
      </c>
      <c r="AW1672" s="155" t="s">
        <v>5981</v>
      </c>
      <c r="AX1672" s="154" t="s">
        <v>5982</v>
      </c>
    </row>
    <row r="1673" spans="46:50" hidden="1">
      <c r="AT1673" s="152" t="s">
        <v>5983</v>
      </c>
      <c r="AU1673" s="153" t="s">
        <v>5766</v>
      </c>
      <c r="AV1673" s="154" t="s">
        <v>1049</v>
      </c>
      <c r="AW1673" s="155" t="s">
        <v>5984</v>
      </c>
      <c r="AX1673" s="154" t="s">
        <v>5985</v>
      </c>
    </row>
    <row r="1674" spans="46:50" hidden="1">
      <c r="AT1674" s="152" t="s">
        <v>5986</v>
      </c>
      <c r="AU1674" s="153" t="s">
        <v>5766</v>
      </c>
      <c r="AV1674" s="154" t="s">
        <v>1049</v>
      </c>
      <c r="AW1674" s="155" t="s">
        <v>5987</v>
      </c>
      <c r="AX1674" s="154" t="s">
        <v>5988</v>
      </c>
    </row>
    <row r="1675" spans="46:50" hidden="1">
      <c r="AT1675" s="152" t="s">
        <v>5989</v>
      </c>
      <c r="AU1675" s="153" t="s">
        <v>5766</v>
      </c>
      <c r="AV1675" s="154" t="s">
        <v>1049</v>
      </c>
      <c r="AW1675" s="155" t="s">
        <v>5990</v>
      </c>
      <c r="AX1675" s="154" t="s">
        <v>5991</v>
      </c>
    </row>
    <row r="1676" spans="46:50" hidden="1">
      <c r="AT1676" s="152" t="s">
        <v>5992</v>
      </c>
      <c r="AU1676" s="153" t="s">
        <v>5766</v>
      </c>
      <c r="AV1676" s="154" t="s">
        <v>1049</v>
      </c>
      <c r="AW1676" s="155" t="s">
        <v>5993</v>
      </c>
      <c r="AX1676" s="154" t="s">
        <v>5994</v>
      </c>
    </row>
    <row r="1677" spans="46:50" hidden="1">
      <c r="AT1677" s="152" t="s">
        <v>5995</v>
      </c>
      <c r="AU1677" s="153" t="s">
        <v>5766</v>
      </c>
      <c r="AV1677" s="154" t="s">
        <v>1049</v>
      </c>
      <c r="AW1677" s="155" t="s">
        <v>5996</v>
      </c>
      <c r="AX1677" s="154" t="s">
        <v>5997</v>
      </c>
    </row>
    <row r="1678" spans="46:50" hidden="1">
      <c r="AT1678" s="152" t="s">
        <v>5998</v>
      </c>
      <c r="AU1678" s="153" t="s">
        <v>5766</v>
      </c>
      <c r="AV1678" s="154" t="s">
        <v>1049</v>
      </c>
      <c r="AW1678" s="155" t="s">
        <v>5999</v>
      </c>
      <c r="AX1678" s="154" t="s">
        <v>6000</v>
      </c>
    </row>
    <row r="1679" spans="46:50" hidden="1">
      <c r="AT1679" s="152" t="s">
        <v>6001</v>
      </c>
      <c r="AU1679" s="153" t="s">
        <v>5766</v>
      </c>
      <c r="AV1679" s="154" t="s">
        <v>1049</v>
      </c>
      <c r="AW1679" s="155" t="s">
        <v>6002</v>
      </c>
      <c r="AX1679" s="154" t="s">
        <v>6003</v>
      </c>
    </row>
    <row r="1680" spans="46:50" hidden="1">
      <c r="AT1680" s="152" t="s">
        <v>6004</v>
      </c>
      <c r="AU1680" s="153" t="s">
        <v>5766</v>
      </c>
      <c r="AV1680" s="154" t="s">
        <v>1049</v>
      </c>
      <c r="AW1680" s="155" t="s">
        <v>6005</v>
      </c>
      <c r="AX1680" s="154" t="s">
        <v>6006</v>
      </c>
    </row>
    <row r="1681" spans="46:50" hidden="1">
      <c r="AT1681" s="152" t="s">
        <v>6007</v>
      </c>
      <c r="AU1681" s="153" t="s">
        <v>5766</v>
      </c>
      <c r="AV1681" s="154" t="s">
        <v>1049</v>
      </c>
      <c r="AW1681" s="155" t="s">
        <v>6008</v>
      </c>
      <c r="AX1681" s="154" t="s">
        <v>6009</v>
      </c>
    </row>
    <row r="1682" spans="46:50" hidden="1">
      <c r="AT1682" s="152" t="s">
        <v>6010</v>
      </c>
      <c r="AU1682" s="153" t="s">
        <v>5766</v>
      </c>
      <c r="AV1682" s="154" t="s">
        <v>1049</v>
      </c>
      <c r="AW1682" s="155" t="s">
        <v>6011</v>
      </c>
      <c r="AX1682" s="154" t="s">
        <v>6012</v>
      </c>
    </row>
    <row r="1683" spans="46:50" hidden="1">
      <c r="AT1683" s="152" t="s">
        <v>6013</v>
      </c>
      <c r="AU1683" s="153" t="s">
        <v>5766</v>
      </c>
      <c r="AV1683" s="154" t="s">
        <v>1049</v>
      </c>
      <c r="AW1683" s="155" t="s">
        <v>6014</v>
      </c>
      <c r="AX1683" s="154" t="s">
        <v>6015</v>
      </c>
    </row>
    <row r="1684" spans="46:50" hidden="1">
      <c r="AT1684" s="152" t="s">
        <v>6016</v>
      </c>
      <c r="AU1684" s="153" t="s">
        <v>5766</v>
      </c>
      <c r="AV1684" s="154" t="s">
        <v>1049</v>
      </c>
      <c r="AW1684" s="155" t="s">
        <v>6017</v>
      </c>
      <c r="AX1684" s="154" t="s">
        <v>6018</v>
      </c>
    </row>
    <row r="1685" spans="46:50" hidden="1">
      <c r="AT1685" s="152" t="s">
        <v>6019</v>
      </c>
      <c r="AU1685" s="153" t="s">
        <v>5766</v>
      </c>
      <c r="AV1685" s="154" t="s">
        <v>1049</v>
      </c>
      <c r="AW1685" s="155" t="s">
        <v>6020</v>
      </c>
      <c r="AX1685" s="154" t="s">
        <v>6021</v>
      </c>
    </row>
    <row r="1686" spans="46:50" hidden="1">
      <c r="AT1686" s="152" t="s">
        <v>6022</v>
      </c>
      <c r="AU1686" s="153" t="s">
        <v>5766</v>
      </c>
      <c r="AV1686" s="154" t="s">
        <v>1049</v>
      </c>
      <c r="AW1686" s="155" t="s">
        <v>6023</v>
      </c>
      <c r="AX1686" s="154" t="s">
        <v>6024</v>
      </c>
    </row>
    <row r="1687" spans="46:50" hidden="1">
      <c r="AT1687" s="152" t="s">
        <v>6025</v>
      </c>
      <c r="AU1687" s="153" t="s">
        <v>5766</v>
      </c>
      <c r="AV1687" s="154" t="s">
        <v>1049</v>
      </c>
      <c r="AW1687" s="155" t="s">
        <v>6026</v>
      </c>
      <c r="AX1687" s="154" t="s">
        <v>6027</v>
      </c>
    </row>
    <row r="1688" spans="46:50" hidden="1">
      <c r="AT1688" s="152" t="s">
        <v>6028</v>
      </c>
      <c r="AU1688" s="153" t="s">
        <v>5766</v>
      </c>
      <c r="AV1688" s="154" t="s">
        <v>1049</v>
      </c>
      <c r="AW1688" s="155" t="s">
        <v>6029</v>
      </c>
      <c r="AX1688" s="154" t="s">
        <v>6030</v>
      </c>
    </row>
    <row r="1689" spans="46:50" hidden="1">
      <c r="AT1689" s="152" t="s">
        <v>6031</v>
      </c>
      <c r="AU1689" s="153" t="s">
        <v>5766</v>
      </c>
      <c r="AV1689" s="154" t="s">
        <v>1049</v>
      </c>
      <c r="AW1689" s="155" t="s">
        <v>6032</v>
      </c>
      <c r="AX1689" s="154" t="s">
        <v>6033</v>
      </c>
    </row>
    <row r="1690" spans="46:50" hidden="1">
      <c r="AT1690" s="152" t="s">
        <v>6034</v>
      </c>
      <c r="AU1690" s="153" t="s">
        <v>5766</v>
      </c>
      <c r="AV1690" s="154" t="s">
        <v>1049</v>
      </c>
      <c r="AW1690" s="155" t="s">
        <v>6035</v>
      </c>
      <c r="AX1690" s="154" t="s">
        <v>6036</v>
      </c>
    </row>
    <row r="1691" spans="46:50" hidden="1">
      <c r="AT1691" s="152" t="s">
        <v>6037</v>
      </c>
      <c r="AU1691" s="153" t="s">
        <v>5766</v>
      </c>
      <c r="AV1691" s="154" t="s">
        <v>1049</v>
      </c>
      <c r="AW1691" s="155" t="s">
        <v>6038</v>
      </c>
      <c r="AX1691" s="154" t="s">
        <v>6039</v>
      </c>
    </row>
    <row r="1692" spans="46:50" hidden="1">
      <c r="AT1692" s="152" t="s">
        <v>6040</v>
      </c>
      <c r="AU1692" s="153" t="s">
        <v>5766</v>
      </c>
      <c r="AV1692" s="154" t="s">
        <v>1049</v>
      </c>
      <c r="AW1692" s="155" t="s">
        <v>6041</v>
      </c>
      <c r="AX1692" s="154" t="s">
        <v>6042</v>
      </c>
    </row>
    <row r="1693" spans="46:50" hidden="1">
      <c r="AT1693" s="152" t="s">
        <v>6043</v>
      </c>
      <c r="AU1693" s="153" t="s">
        <v>5766</v>
      </c>
      <c r="AV1693" s="154" t="s">
        <v>1049</v>
      </c>
      <c r="AW1693" s="155" t="s">
        <v>6044</v>
      </c>
      <c r="AX1693" s="154" t="s">
        <v>6045</v>
      </c>
    </row>
    <row r="1694" spans="46:50" hidden="1">
      <c r="AT1694" s="152" t="s">
        <v>6046</v>
      </c>
      <c r="AU1694" s="153" t="s">
        <v>5766</v>
      </c>
      <c r="AV1694" s="154" t="s">
        <v>1049</v>
      </c>
      <c r="AW1694" s="155" t="s">
        <v>6047</v>
      </c>
      <c r="AX1694" s="154" t="s">
        <v>6048</v>
      </c>
    </row>
    <row r="1695" spans="46:50" hidden="1">
      <c r="AT1695" s="152" t="s">
        <v>6049</v>
      </c>
      <c r="AU1695" s="153" t="s">
        <v>5766</v>
      </c>
      <c r="AV1695" s="154" t="s">
        <v>1049</v>
      </c>
      <c r="AW1695" s="155" t="s">
        <v>6050</v>
      </c>
      <c r="AX1695" s="154" t="s">
        <v>6051</v>
      </c>
    </row>
    <row r="1696" spans="46:50" hidden="1">
      <c r="AT1696" s="152" t="s">
        <v>6052</v>
      </c>
      <c r="AU1696" s="153" t="s">
        <v>5766</v>
      </c>
      <c r="AV1696" s="154" t="s">
        <v>1049</v>
      </c>
      <c r="AW1696" s="155" t="s">
        <v>6053</v>
      </c>
      <c r="AX1696" s="154" t="s">
        <v>6054</v>
      </c>
    </row>
    <row r="1697" spans="46:50" hidden="1">
      <c r="AT1697" s="152" t="s">
        <v>6055</v>
      </c>
      <c r="AU1697" s="153" t="s">
        <v>5766</v>
      </c>
      <c r="AV1697" s="154" t="s">
        <v>1049</v>
      </c>
      <c r="AW1697" s="155" t="s">
        <v>6056</v>
      </c>
      <c r="AX1697" s="154" t="s">
        <v>6057</v>
      </c>
    </row>
    <row r="1698" spans="46:50" hidden="1">
      <c r="AT1698" s="152" t="s">
        <v>6058</v>
      </c>
      <c r="AU1698" s="153" t="s">
        <v>5766</v>
      </c>
      <c r="AV1698" s="154" t="s">
        <v>1049</v>
      </c>
      <c r="AW1698" s="155" t="s">
        <v>6059</v>
      </c>
      <c r="AX1698" s="154" t="s">
        <v>6060</v>
      </c>
    </row>
    <row r="1699" spans="46:50" hidden="1">
      <c r="AT1699" s="152" t="s">
        <v>6061</v>
      </c>
      <c r="AU1699" s="153" t="s">
        <v>5766</v>
      </c>
      <c r="AV1699" s="154" t="s">
        <v>1049</v>
      </c>
      <c r="AW1699" s="155" t="s">
        <v>6062</v>
      </c>
      <c r="AX1699" s="154" t="s">
        <v>6063</v>
      </c>
    </row>
    <row r="1700" spans="46:50" hidden="1">
      <c r="AT1700" s="152" t="s">
        <v>6064</v>
      </c>
      <c r="AU1700" s="153" t="s">
        <v>5766</v>
      </c>
      <c r="AV1700" s="154" t="s">
        <v>1049</v>
      </c>
      <c r="AW1700" s="155" t="s">
        <v>6065</v>
      </c>
      <c r="AX1700" s="154" t="s">
        <v>6066</v>
      </c>
    </row>
    <row r="1701" spans="46:50" hidden="1">
      <c r="AT1701" s="152" t="s">
        <v>6067</v>
      </c>
      <c r="AU1701" s="153" t="s">
        <v>5766</v>
      </c>
      <c r="AV1701" s="154" t="s">
        <v>1049</v>
      </c>
      <c r="AW1701" s="155" t="s">
        <v>6068</v>
      </c>
      <c r="AX1701" s="154" t="s">
        <v>6069</v>
      </c>
    </row>
    <row r="1702" spans="46:50" hidden="1">
      <c r="AT1702" s="152" t="s">
        <v>6070</v>
      </c>
      <c r="AU1702" s="153" t="s">
        <v>5766</v>
      </c>
      <c r="AV1702" s="154" t="s">
        <v>1049</v>
      </c>
      <c r="AW1702" s="155" t="s">
        <v>6071</v>
      </c>
      <c r="AX1702" s="154" t="s">
        <v>1501</v>
      </c>
    </row>
    <row r="1703" spans="46:50" hidden="1">
      <c r="AT1703" s="152" t="s">
        <v>6072</v>
      </c>
      <c r="AU1703" s="153" t="s">
        <v>5766</v>
      </c>
      <c r="AV1703" s="154" t="s">
        <v>1049</v>
      </c>
      <c r="AW1703" s="155" t="s">
        <v>6073</v>
      </c>
      <c r="AX1703" s="154" t="s">
        <v>6074</v>
      </c>
    </row>
    <row r="1704" spans="46:50" hidden="1">
      <c r="AT1704" s="152" t="s">
        <v>6075</v>
      </c>
      <c r="AU1704" s="153" t="s">
        <v>5766</v>
      </c>
      <c r="AV1704" s="154" t="s">
        <v>1049</v>
      </c>
      <c r="AW1704" s="155" t="s">
        <v>6076</v>
      </c>
      <c r="AX1704" s="154" t="s">
        <v>6077</v>
      </c>
    </row>
    <row r="1705" spans="46:50" hidden="1">
      <c r="AT1705" s="152" t="s">
        <v>6078</v>
      </c>
      <c r="AU1705" s="153" t="s">
        <v>5766</v>
      </c>
      <c r="AV1705" s="154" t="s">
        <v>1049</v>
      </c>
      <c r="AW1705" s="155" t="s">
        <v>6079</v>
      </c>
      <c r="AX1705" s="154" t="s">
        <v>6080</v>
      </c>
    </row>
    <row r="1706" spans="46:50" hidden="1">
      <c r="AT1706" s="152" t="s">
        <v>6081</v>
      </c>
      <c r="AU1706" s="153" t="s">
        <v>5766</v>
      </c>
      <c r="AV1706" s="154" t="s">
        <v>1049</v>
      </c>
      <c r="AW1706" s="155" t="s">
        <v>6082</v>
      </c>
      <c r="AX1706" s="154" t="s">
        <v>6083</v>
      </c>
    </row>
    <row r="1707" spans="46:50" hidden="1">
      <c r="AT1707" s="152" t="s">
        <v>6084</v>
      </c>
      <c r="AU1707" s="153" t="s">
        <v>5766</v>
      </c>
      <c r="AV1707" s="154" t="s">
        <v>1049</v>
      </c>
      <c r="AW1707" s="155" t="s">
        <v>6085</v>
      </c>
      <c r="AX1707" s="154" t="s">
        <v>6086</v>
      </c>
    </row>
    <row r="1708" spans="46:50" hidden="1">
      <c r="AT1708" s="152" t="s">
        <v>6087</v>
      </c>
      <c r="AU1708" s="153" t="s">
        <v>5766</v>
      </c>
      <c r="AV1708" s="154" t="s">
        <v>1049</v>
      </c>
      <c r="AW1708" s="155" t="s">
        <v>6088</v>
      </c>
      <c r="AX1708" s="154" t="s">
        <v>1522</v>
      </c>
    </row>
    <row r="1709" spans="46:50" hidden="1">
      <c r="AT1709" s="152" t="s">
        <v>6089</v>
      </c>
      <c r="AU1709" s="153" t="s">
        <v>5766</v>
      </c>
      <c r="AV1709" s="154" t="s">
        <v>1049</v>
      </c>
      <c r="AW1709" s="155" t="s">
        <v>6090</v>
      </c>
      <c r="AX1709" s="154" t="s">
        <v>6091</v>
      </c>
    </row>
    <row r="1710" spans="46:50" hidden="1">
      <c r="AT1710" s="152" t="s">
        <v>6092</v>
      </c>
      <c r="AU1710" s="153" t="s">
        <v>5766</v>
      </c>
      <c r="AV1710" s="154" t="s">
        <v>1049</v>
      </c>
      <c r="AW1710" s="155" t="s">
        <v>6093</v>
      </c>
      <c r="AX1710" s="154" t="s">
        <v>6094</v>
      </c>
    </row>
    <row r="1711" spans="46:50" hidden="1">
      <c r="AT1711" s="152" t="s">
        <v>6095</v>
      </c>
      <c r="AU1711" s="153" t="s">
        <v>5766</v>
      </c>
      <c r="AV1711" s="154" t="s">
        <v>1049</v>
      </c>
      <c r="AW1711" s="155" t="s">
        <v>6096</v>
      </c>
      <c r="AX1711" s="154" t="s">
        <v>1049</v>
      </c>
    </row>
    <row r="1712" spans="46:50" hidden="1">
      <c r="AT1712" s="152" t="s">
        <v>6097</v>
      </c>
      <c r="AU1712" s="153" t="s">
        <v>5766</v>
      </c>
      <c r="AV1712" s="154" t="s">
        <v>1049</v>
      </c>
      <c r="AW1712" s="155" t="s">
        <v>6098</v>
      </c>
      <c r="AX1712" s="154" t="s">
        <v>6099</v>
      </c>
    </row>
    <row r="1713" spans="46:50" hidden="1">
      <c r="AT1713" s="152" t="s">
        <v>6100</v>
      </c>
      <c r="AU1713" s="153" t="s">
        <v>5766</v>
      </c>
      <c r="AV1713" s="154" t="s">
        <v>1049</v>
      </c>
      <c r="AW1713" s="155" t="s">
        <v>6101</v>
      </c>
      <c r="AX1713" s="154" t="s">
        <v>6102</v>
      </c>
    </row>
    <row r="1714" spans="46:50" hidden="1">
      <c r="AT1714" s="152" t="s">
        <v>6103</v>
      </c>
      <c r="AU1714" s="153" t="s">
        <v>5766</v>
      </c>
      <c r="AV1714" s="154" t="s">
        <v>1049</v>
      </c>
      <c r="AW1714" s="155" t="s">
        <v>6104</v>
      </c>
      <c r="AX1714" s="154" t="s">
        <v>6105</v>
      </c>
    </row>
    <row r="1715" spans="46:50" hidden="1">
      <c r="AT1715" s="152" t="s">
        <v>6106</v>
      </c>
      <c r="AU1715" s="153" t="s">
        <v>5766</v>
      </c>
      <c r="AV1715" s="154" t="s">
        <v>1049</v>
      </c>
      <c r="AW1715" s="155" t="s">
        <v>6107</v>
      </c>
      <c r="AX1715" s="154" t="s">
        <v>6108</v>
      </c>
    </row>
    <row r="1716" spans="46:50" hidden="1">
      <c r="AT1716" s="152" t="s">
        <v>6109</v>
      </c>
      <c r="AU1716" s="153" t="s">
        <v>5766</v>
      </c>
      <c r="AV1716" s="154" t="s">
        <v>1049</v>
      </c>
      <c r="AW1716" s="155" t="s">
        <v>6110</v>
      </c>
      <c r="AX1716" s="154" t="s">
        <v>6111</v>
      </c>
    </row>
    <row r="1717" spans="46:50" hidden="1">
      <c r="AT1717" s="152" t="s">
        <v>6112</v>
      </c>
      <c r="AU1717" s="153" t="s">
        <v>5766</v>
      </c>
      <c r="AV1717" s="154" t="s">
        <v>1049</v>
      </c>
      <c r="AW1717" s="155" t="s">
        <v>6113</v>
      </c>
      <c r="AX1717" s="154" t="s">
        <v>6114</v>
      </c>
    </row>
    <row r="1718" spans="46:50" hidden="1">
      <c r="AT1718" s="152" t="s">
        <v>6115</v>
      </c>
      <c r="AU1718" s="153" t="s">
        <v>5766</v>
      </c>
      <c r="AV1718" s="154" t="s">
        <v>1049</v>
      </c>
      <c r="AW1718" s="155" t="s">
        <v>6116</v>
      </c>
      <c r="AX1718" s="154" t="s">
        <v>6117</v>
      </c>
    </row>
    <row r="1719" spans="46:50" hidden="1">
      <c r="AT1719" s="152" t="s">
        <v>6118</v>
      </c>
      <c r="AU1719" s="153" t="s">
        <v>5766</v>
      </c>
      <c r="AV1719" s="154" t="s">
        <v>1049</v>
      </c>
      <c r="AW1719" s="155" t="s">
        <v>6119</v>
      </c>
      <c r="AX1719" s="154" t="s">
        <v>6120</v>
      </c>
    </row>
    <row r="1720" spans="46:50" hidden="1">
      <c r="AT1720" s="152" t="s">
        <v>6121</v>
      </c>
      <c r="AU1720" s="153" t="s">
        <v>5766</v>
      </c>
      <c r="AV1720" s="154" t="s">
        <v>1049</v>
      </c>
      <c r="AW1720" s="155" t="s">
        <v>6122</v>
      </c>
      <c r="AX1720" s="154" t="s">
        <v>6123</v>
      </c>
    </row>
    <row r="1721" spans="46:50" hidden="1">
      <c r="AT1721" s="152" t="s">
        <v>6124</v>
      </c>
      <c r="AU1721" s="153" t="s">
        <v>5766</v>
      </c>
      <c r="AV1721" s="154" t="s">
        <v>1049</v>
      </c>
      <c r="AW1721" s="155" t="s">
        <v>6125</v>
      </c>
      <c r="AX1721" s="154" t="s">
        <v>6126</v>
      </c>
    </row>
    <row r="1722" spans="46:50" hidden="1">
      <c r="AT1722" s="152" t="s">
        <v>6127</v>
      </c>
      <c r="AU1722" s="153" t="s">
        <v>5766</v>
      </c>
      <c r="AV1722" s="154" t="s">
        <v>1049</v>
      </c>
      <c r="AW1722" s="155" t="s">
        <v>6128</v>
      </c>
      <c r="AX1722" s="154" t="s">
        <v>6129</v>
      </c>
    </row>
    <row r="1723" spans="46:50" hidden="1">
      <c r="AT1723" s="152" t="s">
        <v>6130</v>
      </c>
      <c r="AU1723" s="153" t="s">
        <v>5766</v>
      </c>
      <c r="AV1723" s="154" t="s">
        <v>1049</v>
      </c>
      <c r="AW1723" s="155" t="s">
        <v>6131</v>
      </c>
      <c r="AX1723" s="154" t="s">
        <v>6132</v>
      </c>
    </row>
    <row r="1724" spans="46:50" hidden="1">
      <c r="AT1724" s="152" t="s">
        <v>6133</v>
      </c>
      <c r="AU1724" s="153" t="s">
        <v>5766</v>
      </c>
      <c r="AV1724" s="154" t="s">
        <v>1049</v>
      </c>
      <c r="AW1724" s="155" t="s">
        <v>6134</v>
      </c>
      <c r="AX1724" s="154" t="s">
        <v>6135</v>
      </c>
    </row>
    <row r="1725" spans="46:50" hidden="1">
      <c r="AT1725" s="152" t="s">
        <v>6136</v>
      </c>
      <c r="AU1725" s="153" t="s">
        <v>5766</v>
      </c>
      <c r="AV1725" s="154" t="s">
        <v>1049</v>
      </c>
      <c r="AW1725" s="155" t="s">
        <v>6137</v>
      </c>
      <c r="AX1725" s="154" t="s">
        <v>6138</v>
      </c>
    </row>
    <row r="1726" spans="46:50" hidden="1">
      <c r="AT1726" s="152" t="s">
        <v>6139</v>
      </c>
      <c r="AU1726" s="153" t="s">
        <v>5766</v>
      </c>
      <c r="AV1726" s="154" t="s">
        <v>1049</v>
      </c>
      <c r="AW1726" s="155" t="s">
        <v>6140</v>
      </c>
      <c r="AX1726" s="154" t="s">
        <v>6141</v>
      </c>
    </row>
    <row r="1727" spans="46:50" hidden="1">
      <c r="AT1727" s="152" t="s">
        <v>6142</v>
      </c>
      <c r="AU1727" s="153" t="s">
        <v>5766</v>
      </c>
      <c r="AV1727" s="154" t="s">
        <v>1049</v>
      </c>
      <c r="AW1727" s="155" t="s">
        <v>6143</v>
      </c>
      <c r="AX1727" s="154" t="s">
        <v>6144</v>
      </c>
    </row>
    <row r="1728" spans="46:50" hidden="1">
      <c r="AT1728" s="152" t="s">
        <v>6145</v>
      </c>
      <c r="AU1728" s="153" t="s">
        <v>5766</v>
      </c>
      <c r="AV1728" s="154" t="s">
        <v>1049</v>
      </c>
      <c r="AW1728" s="155" t="s">
        <v>6146</v>
      </c>
      <c r="AX1728" s="154" t="s">
        <v>6147</v>
      </c>
    </row>
    <row r="1729" spans="46:50" hidden="1">
      <c r="AT1729" s="152" t="s">
        <v>6148</v>
      </c>
      <c r="AU1729" s="153" t="s">
        <v>5766</v>
      </c>
      <c r="AV1729" s="154" t="s">
        <v>1049</v>
      </c>
      <c r="AW1729" s="155" t="s">
        <v>6149</v>
      </c>
      <c r="AX1729" s="154" t="s">
        <v>6150</v>
      </c>
    </row>
    <row r="1730" spans="46:50" hidden="1">
      <c r="AT1730" s="152" t="s">
        <v>6151</v>
      </c>
      <c r="AU1730" s="153" t="s">
        <v>5766</v>
      </c>
      <c r="AV1730" s="154" t="s">
        <v>1049</v>
      </c>
      <c r="AW1730" s="155" t="s">
        <v>6152</v>
      </c>
      <c r="AX1730" s="154" t="s">
        <v>6153</v>
      </c>
    </row>
    <row r="1731" spans="46:50" hidden="1">
      <c r="AT1731" s="152" t="s">
        <v>6154</v>
      </c>
      <c r="AU1731" s="153" t="s">
        <v>5766</v>
      </c>
      <c r="AV1731" s="154" t="s">
        <v>1049</v>
      </c>
      <c r="AW1731" s="155" t="s">
        <v>6155</v>
      </c>
      <c r="AX1731" s="154" t="s">
        <v>6156</v>
      </c>
    </row>
    <row r="1732" spans="46:50" hidden="1">
      <c r="AT1732" s="152" t="s">
        <v>6157</v>
      </c>
      <c r="AU1732" s="153" t="s">
        <v>5766</v>
      </c>
      <c r="AV1732" s="154" t="s">
        <v>1049</v>
      </c>
      <c r="AW1732" s="155" t="s">
        <v>6158</v>
      </c>
      <c r="AX1732" s="154" t="s">
        <v>6159</v>
      </c>
    </row>
    <row r="1733" spans="46:50" hidden="1">
      <c r="AT1733" s="152" t="s">
        <v>6160</v>
      </c>
      <c r="AU1733" s="153" t="s">
        <v>5766</v>
      </c>
      <c r="AV1733" s="154" t="s">
        <v>1049</v>
      </c>
      <c r="AW1733" s="155" t="s">
        <v>6161</v>
      </c>
      <c r="AX1733" s="154" t="s">
        <v>6162</v>
      </c>
    </row>
    <row r="1734" spans="46:50" hidden="1">
      <c r="AT1734" s="152" t="s">
        <v>6163</v>
      </c>
      <c r="AU1734" s="153" t="s">
        <v>5766</v>
      </c>
      <c r="AV1734" s="154" t="s">
        <v>1049</v>
      </c>
      <c r="AW1734" s="155" t="s">
        <v>6164</v>
      </c>
      <c r="AX1734" s="154" t="s">
        <v>6165</v>
      </c>
    </row>
    <row r="1735" spans="46:50" hidden="1">
      <c r="AT1735" s="152" t="s">
        <v>6166</v>
      </c>
      <c r="AU1735" s="153" t="s">
        <v>5766</v>
      </c>
      <c r="AV1735" s="154" t="s">
        <v>1049</v>
      </c>
      <c r="AW1735" s="155" t="s">
        <v>6167</v>
      </c>
      <c r="AX1735" s="154" t="s">
        <v>6168</v>
      </c>
    </row>
    <row r="1736" spans="46:50" hidden="1">
      <c r="AT1736" s="152" t="s">
        <v>6169</v>
      </c>
      <c r="AU1736" s="153" t="s">
        <v>5766</v>
      </c>
      <c r="AV1736" s="154" t="s">
        <v>1049</v>
      </c>
      <c r="AW1736" s="155" t="s">
        <v>6170</v>
      </c>
      <c r="AX1736" s="154" t="s">
        <v>6171</v>
      </c>
    </row>
    <row r="1737" spans="46:50" hidden="1">
      <c r="AT1737" s="152" t="s">
        <v>6172</v>
      </c>
      <c r="AU1737" s="153" t="s">
        <v>5766</v>
      </c>
      <c r="AV1737" s="154" t="s">
        <v>1049</v>
      </c>
      <c r="AW1737" s="155" t="s">
        <v>6173</v>
      </c>
      <c r="AX1737" s="154" t="s">
        <v>6174</v>
      </c>
    </row>
    <row r="1738" spans="46:50" hidden="1">
      <c r="AT1738" s="152" t="s">
        <v>6175</v>
      </c>
      <c r="AU1738" s="153" t="s">
        <v>5766</v>
      </c>
      <c r="AV1738" s="154" t="s">
        <v>1049</v>
      </c>
      <c r="AW1738" s="155" t="s">
        <v>6176</v>
      </c>
      <c r="AX1738" s="154" t="s">
        <v>6177</v>
      </c>
    </row>
    <row r="1739" spans="46:50" hidden="1">
      <c r="AT1739" s="152" t="s">
        <v>6178</v>
      </c>
      <c r="AU1739" s="153" t="s">
        <v>5766</v>
      </c>
      <c r="AV1739" s="154" t="s">
        <v>1049</v>
      </c>
      <c r="AW1739" s="155" t="s">
        <v>6179</v>
      </c>
      <c r="AX1739" s="154" t="s">
        <v>6180</v>
      </c>
    </row>
    <row r="1740" spans="46:50" hidden="1">
      <c r="AT1740" s="152" t="s">
        <v>6181</v>
      </c>
      <c r="AU1740" s="153" t="s">
        <v>5766</v>
      </c>
      <c r="AV1740" s="154" t="s">
        <v>1049</v>
      </c>
      <c r="AW1740" s="155" t="s">
        <v>6182</v>
      </c>
      <c r="AX1740" s="154" t="s">
        <v>6183</v>
      </c>
    </row>
    <row r="1741" spans="46:50" hidden="1">
      <c r="AT1741" s="152" t="s">
        <v>6184</v>
      </c>
      <c r="AU1741" s="153" t="s">
        <v>5766</v>
      </c>
      <c r="AV1741" s="154" t="s">
        <v>1049</v>
      </c>
      <c r="AW1741" s="155" t="s">
        <v>6185</v>
      </c>
      <c r="AX1741" s="154" t="s">
        <v>6186</v>
      </c>
    </row>
    <row r="1742" spans="46:50" hidden="1">
      <c r="AT1742" s="152" t="s">
        <v>6187</v>
      </c>
      <c r="AU1742" s="153" t="s">
        <v>5766</v>
      </c>
      <c r="AV1742" s="154" t="s">
        <v>1049</v>
      </c>
      <c r="AW1742" s="155" t="s">
        <v>6188</v>
      </c>
      <c r="AX1742" s="154" t="s">
        <v>6189</v>
      </c>
    </row>
    <row r="1743" spans="46:50" hidden="1">
      <c r="AT1743" s="152" t="s">
        <v>6190</v>
      </c>
      <c r="AU1743" s="153" t="s">
        <v>5766</v>
      </c>
      <c r="AV1743" s="154" t="s">
        <v>1049</v>
      </c>
      <c r="AW1743" s="155" t="s">
        <v>6191</v>
      </c>
      <c r="AX1743" s="154" t="s">
        <v>6192</v>
      </c>
    </row>
    <row r="1744" spans="46:50" hidden="1">
      <c r="AT1744" s="152" t="s">
        <v>6193</v>
      </c>
      <c r="AU1744" s="153" t="s">
        <v>5766</v>
      </c>
      <c r="AV1744" s="154" t="s">
        <v>1049</v>
      </c>
      <c r="AW1744" s="155" t="s">
        <v>6194</v>
      </c>
      <c r="AX1744" s="154" t="s">
        <v>6195</v>
      </c>
    </row>
    <row r="1745" spans="46:50" hidden="1">
      <c r="AT1745" s="152" t="s">
        <v>6196</v>
      </c>
      <c r="AU1745" s="153" t="s">
        <v>5766</v>
      </c>
      <c r="AV1745" s="154" t="s">
        <v>1049</v>
      </c>
      <c r="AW1745" s="155" t="s">
        <v>6197</v>
      </c>
      <c r="AX1745" s="154" t="s">
        <v>6198</v>
      </c>
    </row>
    <row r="1746" spans="46:50" hidden="1">
      <c r="AT1746" s="152" t="s">
        <v>6199</v>
      </c>
      <c r="AU1746" s="153" t="s">
        <v>5766</v>
      </c>
      <c r="AV1746" s="154" t="s">
        <v>1049</v>
      </c>
      <c r="AW1746" s="155" t="s">
        <v>6200</v>
      </c>
      <c r="AX1746" s="154" t="s">
        <v>6201</v>
      </c>
    </row>
    <row r="1747" spans="46:50" hidden="1">
      <c r="AT1747" s="152" t="s">
        <v>6202</v>
      </c>
      <c r="AU1747" s="153" t="s">
        <v>5766</v>
      </c>
      <c r="AV1747" s="154" t="s">
        <v>1049</v>
      </c>
      <c r="AW1747" s="155" t="s">
        <v>6203</v>
      </c>
      <c r="AX1747" s="154" t="s">
        <v>6204</v>
      </c>
    </row>
    <row r="1748" spans="46:50" hidden="1">
      <c r="AT1748" s="152" t="s">
        <v>6205</v>
      </c>
      <c r="AU1748" s="153" t="s">
        <v>5766</v>
      </c>
      <c r="AV1748" s="154" t="s">
        <v>1049</v>
      </c>
      <c r="AW1748" s="155" t="s">
        <v>6206</v>
      </c>
      <c r="AX1748" s="154" t="s">
        <v>6207</v>
      </c>
    </row>
    <row r="1749" spans="46:50" hidden="1">
      <c r="AT1749" s="152" t="s">
        <v>6208</v>
      </c>
      <c r="AU1749" s="153" t="s">
        <v>5766</v>
      </c>
      <c r="AV1749" s="154" t="s">
        <v>1049</v>
      </c>
      <c r="AW1749" s="155" t="s">
        <v>6209</v>
      </c>
      <c r="AX1749" s="154" t="s">
        <v>6210</v>
      </c>
    </row>
    <row r="1750" spans="46:50" hidden="1">
      <c r="AT1750" s="152" t="s">
        <v>6211</v>
      </c>
      <c r="AU1750" s="153" t="s">
        <v>5766</v>
      </c>
      <c r="AV1750" s="154" t="s">
        <v>1049</v>
      </c>
      <c r="AW1750" s="155" t="s">
        <v>6212</v>
      </c>
      <c r="AX1750" s="154" t="s">
        <v>6213</v>
      </c>
    </row>
    <row r="1751" spans="46:50" hidden="1">
      <c r="AT1751" s="152" t="s">
        <v>6214</v>
      </c>
      <c r="AU1751" s="153" t="s">
        <v>5766</v>
      </c>
      <c r="AV1751" s="154" t="s">
        <v>1049</v>
      </c>
      <c r="AW1751" s="155" t="s">
        <v>6215</v>
      </c>
      <c r="AX1751" s="154" t="s">
        <v>6216</v>
      </c>
    </row>
    <row r="1752" spans="46:50" hidden="1">
      <c r="AT1752" s="152" t="s">
        <v>6217</v>
      </c>
      <c r="AU1752" s="153" t="s">
        <v>5766</v>
      </c>
      <c r="AV1752" s="154" t="s">
        <v>1049</v>
      </c>
      <c r="AW1752" s="155" t="s">
        <v>6218</v>
      </c>
      <c r="AX1752" s="154" t="s">
        <v>6219</v>
      </c>
    </row>
    <row r="1753" spans="46:50" hidden="1">
      <c r="AT1753" s="152" t="s">
        <v>6220</v>
      </c>
      <c r="AU1753" s="153" t="s">
        <v>5766</v>
      </c>
      <c r="AV1753" s="154" t="s">
        <v>1049</v>
      </c>
      <c r="AW1753" s="155" t="s">
        <v>6221</v>
      </c>
      <c r="AX1753" s="154" t="s">
        <v>6222</v>
      </c>
    </row>
    <row r="1754" spans="46:50" hidden="1">
      <c r="AT1754" s="152" t="s">
        <v>6223</v>
      </c>
      <c r="AU1754" s="153" t="s">
        <v>5766</v>
      </c>
      <c r="AV1754" s="154" t="s">
        <v>1049</v>
      </c>
      <c r="AW1754" s="155" t="s">
        <v>6224</v>
      </c>
      <c r="AX1754" s="154" t="s">
        <v>6225</v>
      </c>
    </row>
    <row r="1755" spans="46:50" hidden="1">
      <c r="AT1755" s="152" t="s">
        <v>6226</v>
      </c>
      <c r="AU1755" s="153" t="s">
        <v>5766</v>
      </c>
      <c r="AV1755" s="154" t="s">
        <v>1049</v>
      </c>
      <c r="AW1755" s="155" t="s">
        <v>6227</v>
      </c>
      <c r="AX1755" s="154" t="s">
        <v>6228</v>
      </c>
    </row>
    <row r="1756" spans="46:50" hidden="1">
      <c r="AT1756" s="152" t="s">
        <v>6229</v>
      </c>
      <c r="AU1756" s="153" t="s">
        <v>5766</v>
      </c>
      <c r="AV1756" s="154" t="s">
        <v>1049</v>
      </c>
      <c r="AW1756" s="155" t="s">
        <v>6230</v>
      </c>
      <c r="AX1756" s="154" t="s">
        <v>6231</v>
      </c>
    </row>
    <row r="1757" spans="46:50" hidden="1">
      <c r="AT1757" s="152" t="s">
        <v>6232</v>
      </c>
      <c r="AU1757" s="153" t="s">
        <v>5766</v>
      </c>
      <c r="AV1757" s="154" t="s">
        <v>1049</v>
      </c>
      <c r="AW1757" s="155" t="s">
        <v>6233</v>
      </c>
      <c r="AX1757" s="154" t="s">
        <v>6234</v>
      </c>
    </row>
    <row r="1758" spans="46:50" hidden="1">
      <c r="AT1758" s="152" t="s">
        <v>6235</v>
      </c>
      <c r="AU1758" s="153" t="s">
        <v>5766</v>
      </c>
      <c r="AV1758" s="154" t="s">
        <v>1049</v>
      </c>
      <c r="AW1758" s="155" t="s">
        <v>6236</v>
      </c>
      <c r="AX1758" s="154" t="s">
        <v>6237</v>
      </c>
    </row>
    <row r="1759" spans="46:50" hidden="1">
      <c r="AT1759" s="152" t="s">
        <v>6238</v>
      </c>
      <c r="AU1759" s="153" t="s">
        <v>5766</v>
      </c>
      <c r="AV1759" s="154" t="s">
        <v>1049</v>
      </c>
      <c r="AW1759" s="155" t="s">
        <v>6239</v>
      </c>
      <c r="AX1759" s="154" t="s">
        <v>6240</v>
      </c>
    </row>
    <row r="1760" spans="46:50" hidden="1">
      <c r="AT1760" s="152" t="s">
        <v>6241</v>
      </c>
      <c r="AU1760" s="153" t="s">
        <v>5766</v>
      </c>
      <c r="AV1760" s="154" t="s">
        <v>1049</v>
      </c>
      <c r="AW1760" s="155" t="s">
        <v>6242</v>
      </c>
      <c r="AX1760" s="154" t="s">
        <v>6243</v>
      </c>
    </row>
    <row r="1761" spans="46:50" hidden="1">
      <c r="AT1761" s="152" t="s">
        <v>6244</v>
      </c>
      <c r="AU1761" s="153" t="s">
        <v>5766</v>
      </c>
      <c r="AV1761" s="154" t="s">
        <v>1049</v>
      </c>
      <c r="AW1761" s="155" t="s">
        <v>6245</v>
      </c>
      <c r="AX1761" s="154" t="s">
        <v>6246</v>
      </c>
    </row>
    <row r="1762" spans="46:50" hidden="1">
      <c r="AT1762" s="152" t="s">
        <v>6247</v>
      </c>
      <c r="AU1762" s="153" t="s">
        <v>5766</v>
      </c>
      <c r="AV1762" s="154" t="s">
        <v>1049</v>
      </c>
      <c r="AW1762" s="155" t="s">
        <v>6248</v>
      </c>
      <c r="AX1762" s="154" t="s">
        <v>6249</v>
      </c>
    </row>
    <row r="1763" spans="46:50" hidden="1">
      <c r="AT1763" s="152" t="s">
        <v>6250</v>
      </c>
      <c r="AU1763" s="153" t="s">
        <v>5766</v>
      </c>
      <c r="AV1763" s="154" t="s">
        <v>1049</v>
      </c>
      <c r="AW1763" s="155" t="s">
        <v>6251</v>
      </c>
      <c r="AX1763" s="154" t="s">
        <v>6252</v>
      </c>
    </row>
    <row r="1764" spans="46:50" hidden="1">
      <c r="AT1764" s="152" t="s">
        <v>6253</v>
      </c>
      <c r="AU1764" s="153" t="s">
        <v>5766</v>
      </c>
      <c r="AV1764" s="154" t="s">
        <v>1049</v>
      </c>
      <c r="AW1764" s="155" t="s">
        <v>6254</v>
      </c>
      <c r="AX1764" s="154" t="s">
        <v>6255</v>
      </c>
    </row>
    <row r="1765" spans="46:50" hidden="1">
      <c r="AT1765" s="152" t="s">
        <v>6256</v>
      </c>
      <c r="AU1765" s="153" t="s">
        <v>5766</v>
      </c>
      <c r="AV1765" s="154" t="s">
        <v>1049</v>
      </c>
      <c r="AW1765" s="155" t="s">
        <v>6257</v>
      </c>
      <c r="AX1765" s="154" t="s">
        <v>6258</v>
      </c>
    </row>
    <row r="1766" spans="46:50" hidden="1">
      <c r="AT1766" s="152" t="s">
        <v>6259</v>
      </c>
      <c r="AU1766" s="153" t="s">
        <v>5766</v>
      </c>
      <c r="AV1766" s="154" t="s">
        <v>1049</v>
      </c>
      <c r="AW1766" s="155" t="s">
        <v>6260</v>
      </c>
      <c r="AX1766" s="154" t="s">
        <v>6261</v>
      </c>
    </row>
    <row r="1767" spans="46:50" hidden="1">
      <c r="AT1767" s="152" t="s">
        <v>6262</v>
      </c>
      <c r="AU1767" s="153" t="s">
        <v>5766</v>
      </c>
      <c r="AV1767" s="154" t="s">
        <v>1049</v>
      </c>
      <c r="AW1767" s="155" t="s">
        <v>6263</v>
      </c>
      <c r="AX1767" s="154" t="s">
        <v>6264</v>
      </c>
    </row>
    <row r="1768" spans="46:50" hidden="1">
      <c r="AT1768" s="152" t="s">
        <v>6265</v>
      </c>
      <c r="AU1768" s="153" t="s">
        <v>5766</v>
      </c>
      <c r="AV1768" s="154" t="s">
        <v>1049</v>
      </c>
      <c r="AW1768" s="155" t="s">
        <v>6266</v>
      </c>
      <c r="AX1768" s="154" t="s">
        <v>6267</v>
      </c>
    </row>
    <row r="1769" spans="46:50" hidden="1">
      <c r="AT1769" s="152" t="s">
        <v>6268</v>
      </c>
      <c r="AU1769" s="153" t="s">
        <v>5766</v>
      </c>
      <c r="AV1769" s="154" t="s">
        <v>1049</v>
      </c>
      <c r="AW1769" s="155" t="s">
        <v>6269</v>
      </c>
      <c r="AX1769" s="154" t="s">
        <v>6270</v>
      </c>
    </row>
    <row r="1770" spans="46:50" hidden="1">
      <c r="AT1770" s="152" t="s">
        <v>6271</v>
      </c>
      <c r="AU1770" s="153" t="s">
        <v>5766</v>
      </c>
      <c r="AV1770" s="154" t="s">
        <v>1049</v>
      </c>
      <c r="AW1770" s="155" t="s">
        <v>6272</v>
      </c>
      <c r="AX1770" s="154" t="s">
        <v>6273</v>
      </c>
    </row>
    <row r="1771" spans="46:50" hidden="1">
      <c r="AT1771" s="152" t="s">
        <v>6274</v>
      </c>
      <c r="AU1771" s="153" t="s">
        <v>5766</v>
      </c>
      <c r="AV1771" s="154" t="s">
        <v>1049</v>
      </c>
      <c r="AW1771" s="155" t="s">
        <v>6275</v>
      </c>
      <c r="AX1771" s="154" t="s">
        <v>6276</v>
      </c>
    </row>
    <row r="1772" spans="46:50" hidden="1">
      <c r="AT1772" s="152" t="s">
        <v>6277</v>
      </c>
      <c r="AU1772" s="153" t="s">
        <v>5766</v>
      </c>
      <c r="AV1772" s="154" t="s">
        <v>1049</v>
      </c>
      <c r="AW1772" s="155" t="s">
        <v>6278</v>
      </c>
      <c r="AX1772" s="154" t="s">
        <v>6279</v>
      </c>
    </row>
    <row r="1773" spans="46:50" hidden="1">
      <c r="AT1773" s="152" t="s">
        <v>6280</v>
      </c>
      <c r="AU1773" s="153" t="s">
        <v>5766</v>
      </c>
      <c r="AV1773" s="154" t="s">
        <v>1049</v>
      </c>
      <c r="AW1773" s="155" t="s">
        <v>6281</v>
      </c>
      <c r="AX1773" s="154" t="s">
        <v>6282</v>
      </c>
    </row>
    <row r="1774" spans="46:50" hidden="1">
      <c r="AT1774" s="152" t="s">
        <v>6283</v>
      </c>
      <c r="AU1774" s="153" t="s">
        <v>5766</v>
      </c>
      <c r="AV1774" s="154" t="s">
        <v>1049</v>
      </c>
      <c r="AW1774" s="155" t="s">
        <v>6284</v>
      </c>
      <c r="AX1774" s="154" t="s">
        <v>6285</v>
      </c>
    </row>
    <row r="1775" spans="46:50" hidden="1">
      <c r="AT1775" s="152" t="s">
        <v>6286</v>
      </c>
      <c r="AU1775" s="153" t="s">
        <v>5766</v>
      </c>
      <c r="AV1775" s="154" t="s">
        <v>1049</v>
      </c>
      <c r="AW1775" s="155" t="s">
        <v>6287</v>
      </c>
      <c r="AX1775" s="154" t="s">
        <v>6288</v>
      </c>
    </row>
    <row r="1776" spans="46:50" hidden="1">
      <c r="AT1776" s="152" t="s">
        <v>6289</v>
      </c>
      <c r="AU1776" s="153" t="s">
        <v>5766</v>
      </c>
      <c r="AV1776" s="154" t="s">
        <v>1049</v>
      </c>
      <c r="AW1776" s="155" t="s">
        <v>6290</v>
      </c>
      <c r="AX1776" s="154" t="s">
        <v>6291</v>
      </c>
    </row>
    <row r="1777" spans="46:50" hidden="1">
      <c r="AT1777" s="152" t="s">
        <v>6292</v>
      </c>
      <c r="AU1777" s="153" t="s">
        <v>5766</v>
      </c>
      <c r="AV1777" s="154" t="s">
        <v>1049</v>
      </c>
      <c r="AW1777" s="155" t="s">
        <v>6293</v>
      </c>
      <c r="AX1777" s="154" t="s">
        <v>6294</v>
      </c>
    </row>
    <row r="1778" spans="46:50" hidden="1">
      <c r="AT1778" s="152" t="s">
        <v>6295</v>
      </c>
      <c r="AU1778" s="153" t="s">
        <v>5766</v>
      </c>
      <c r="AV1778" s="154" t="s">
        <v>1049</v>
      </c>
      <c r="AW1778" s="155" t="s">
        <v>6296</v>
      </c>
      <c r="AX1778" s="154" t="s">
        <v>6297</v>
      </c>
    </row>
    <row r="1779" spans="46:50" hidden="1">
      <c r="AT1779" s="152" t="s">
        <v>6298</v>
      </c>
      <c r="AU1779" s="153" t="s">
        <v>5766</v>
      </c>
      <c r="AV1779" s="154" t="s">
        <v>1049</v>
      </c>
      <c r="AW1779" s="155" t="s">
        <v>6299</v>
      </c>
      <c r="AX1779" s="154" t="s">
        <v>6300</v>
      </c>
    </row>
    <row r="1780" spans="46:50" hidden="1">
      <c r="AT1780" s="152" t="s">
        <v>6301</v>
      </c>
      <c r="AU1780" s="153" t="s">
        <v>5766</v>
      </c>
      <c r="AV1780" s="154" t="s">
        <v>1049</v>
      </c>
      <c r="AW1780" s="155" t="s">
        <v>6302</v>
      </c>
      <c r="AX1780" s="154" t="s">
        <v>6303</v>
      </c>
    </row>
    <row r="1781" spans="46:50" hidden="1">
      <c r="AT1781" s="152" t="s">
        <v>6304</v>
      </c>
      <c r="AU1781" s="153" t="s">
        <v>5766</v>
      </c>
      <c r="AV1781" s="154" t="s">
        <v>1049</v>
      </c>
      <c r="AW1781" s="155" t="s">
        <v>6305</v>
      </c>
      <c r="AX1781" s="154" t="s">
        <v>6306</v>
      </c>
    </row>
    <row r="1782" spans="46:50" hidden="1">
      <c r="AT1782" s="152" t="s">
        <v>6307</v>
      </c>
      <c r="AU1782" s="153" t="s">
        <v>5766</v>
      </c>
      <c r="AV1782" s="154" t="s">
        <v>1049</v>
      </c>
      <c r="AW1782" s="155" t="s">
        <v>6308</v>
      </c>
      <c r="AX1782" s="154" t="s">
        <v>6309</v>
      </c>
    </row>
    <row r="1783" spans="46:50" hidden="1">
      <c r="AT1783" s="152" t="s">
        <v>6310</v>
      </c>
      <c r="AU1783" s="153" t="s">
        <v>5766</v>
      </c>
      <c r="AV1783" s="154" t="s">
        <v>1049</v>
      </c>
      <c r="AW1783" s="155" t="s">
        <v>6311</v>
      </c>
      <c r="AX1783" s="154" t="s">
        <v>6312</v>
      </c>
    </row>
    <row r="1784" spans="46:50" hidden="1">
      <c r="AT1784" s="152" t="s">
        <v>6313</v>
      </c>
      <c r="AU1784" s="153" t="s">
        <v>5766</v>
      </c>
      <c r="AV1784" s="154" t="s">
        <v>1049</v>
      </c>
      <c r="AW1784" s="155" t="s">
        <v>6314</v>
      </c>
      <c r="AX1784" s="154" t="s">
        <v>6315</v>
      </c>
    </row>
    <row r="1785" spans="46:50" hidden="1">
      <c r="AT1785" s="152" t="s">
        <v>6316</v>
      </c>
      <c r="AU1785" s="153" t="s">
        <v>5766</v>
      </c>
      <c r="AV1785" s="154" t="s">
        <v>1049</v>
      </c>
      <c r="AW1785" s="155" t="s">
        <v>6317</v>
      </c>
      <c r="AX1785" s="154" t="s">
        <v>6318</v>
      </c>
    </row>
    <row r="1786" spans="46:50" hidden="1">
      <c r="AT1786" s="152" t="s">
        <v>6319</v>
      </c>
      <c r="AU1786" s="153" t="s">
        <v>5766</v>
      </c>
      <c r="AV1786" s="154" t="s">
        <v>1049</v>
      </c>
      <c r="AW1786" s="155" t="s">
        <v>6320</v>
      </c>
      <c r="AX1786" s="154" t="s">
        <v>6321</v>
      </c>
    </row>
    <row r="1787" spans="46:50" hidden="1">
      <c r="AT1787" s="152" t="s">
        <v>6322</v>
      </c>
      <c r="AU1787" s="153" t="s">
        <v>5766</v>
      </c>
      <c r="AV1787" s="154" t="s">
        <v>1049</v>
      </c>
      <c r="AW1787" s="155" t="s">
        <v>6323</v>
      </c>
      <c r="AX1787" s="154" t="s">
        <v>6324</v>
      </c>
    </row>
    <row r="1788" spans="46:50" hidden="1">
      <c r="AT1788" s="152" t="s">
        <v>6325</v>
      </c>
      <c r="AU1788" s="153" t="s">
        <v>5766</v>
      </c>
      <c r="AV1788" s="154" t="s">
        <v>1049</v>
      </c>
      <c r="AW1788" s="155" t="s">
        <v>6326</v>
      </c>
      <c r="AX1788" s="154" t="s">
        <v>6327</v>
      </c>
    </row>
    <row r="1789" spans="46:50" hidden="1">
      <c r="AT1789" s="152" t="s">
        <v>6328</v>
      </c>
      <c r="AU1789" s="153" t="s">
        <v>5766</v>
      </c>
      <c r="AV1789" s="154" t="s">
        <v>1049</v>
      </c>
      <c r="AW1789" s="155" t="s">
        <v>6329</v>
      </c>
      <c r="AX1789" s="154" t="s">
        <v>6330</v>
      </c>
    </row>
    <row r="1790" spans="46:50" hidden="1">
      <c r="AT1790" s="152" t="s">
        <v>6331</v>
      </c>
      <c r="AU1790" s="153" t="s">
        <v>5766</v>
      </c>
      <c r="AV1790" s="154" t="s">
        <v>1049</v>
      </c>
      <c r="AW1790" s="155" t="s">
        <v>6332</v>
      </c>
      <c r="AX1790" s="154" t="s">
        <v>6333</v>
      </c>
    </row>
    <row r="1791" spans="46:50" hidden="1">
      <c r="AT1791" s="152" t="s">
        <v>6334</v>
      </c>
      <c r="AU1791" s="153" t="s">
        <v>5766</v>
      </c>
      <c r="AV1791" s="154" t="s">
        <v>1049</v>
      </c>
      <c r="AW1791" s="155" t="s">
        <v>6335</v>
      </c>
      <c r="AX1791" s="154" t="s">
        <v>1636</v>
      </c>
    </row>
    <row r="1792" spans="46:50" hidden="1">
      <c r="AT1792" s="152" t="s">
        <v>6336</v>
      </c>
      <c r="AU1792" s="153" t="s">
        <v>5766</v>
      </c>
      <c r="AV1792" s="154" t="s">
        <v>1049</v>
      </c>
      <c r="AW1792" s="155" t="s">
        <v>6337</v>
      </c>
      <c r="AX1792" s="154" t="s">
        <v>2044</v>
      </c>
    </row>
    <row r="1793" spans="46:50" hidden="1">
      <c r="AT1793" s="152" t="s">
        <v>6338</v>
      </c>
      <c r="AU1793" s="153" t="s">
        <v>5766</v>
      </c>
      <c r="AV1793" s="154" t="s">
        <v>1049</v>
      </c>
      <c r="AW1793" s="155" t="s">
        <v>6339</v>
      </c>
      <c r="AX1793" s="154" t="s">
        <v>6340</v>
      </c>
    </row>
    <row r="1794" spans="46:50" hidden="1">
      <c r="AT1794" s="152" t="s">
        <v>6341</v>
      </c>
      <c r="AU1794" s="153" t="s">
        <v>5766</v>
      </c>
      <c r="AV1794" s="154" t="s">
        <v>1049</v>
      </c>
      <c r="AW1794" s="155" t="s">
        <v>6342</v>
      </c>
      <c r="AX1794" s="154" t="s">
        <v>6343</v>
      </c>
    </row>
    <row r="1795" spans="46:50" hidden="1">
      <c r="AT1795" s="152" t="s">
        <v>6344</v>
      </c>
      <c r="AU1795" s="153" t="s">
        <v>5766</v>
      </c>
      <c r="AV1795" s="154" t="s">
        <v>1049</v>
      </c>
      <c r="AW1795" s="155" t="s">
        <v>6345</v>
      </c>
      <c r="AX1795" s="154" t="s">
        <v>6346</v>
      </c>
    </row>
    <row r="1796" spans="46:50" hidden="1">
      <c r="AT1796" s="152" t="s">
        <v>6347</v>
      </c>
      <c r="AU1796" s="153" t="s">
        <v>5766</v>
      </c>
      <c r="AV1796" s="154" t="s">
        <v>1049</v>
      </c>
      <c r="AW1796" s="155" t="s">
        <v>6348</v>
      </c>
      <c r="AX1796" s="154" t="s">
        <v>6349</v>
      </c>
    </row>
    <row r="1797" spans="46:50" hidden="1">
      <c r="AT1797" s="152" t="s">
        <v>6350</v>
      </c>
      <c r="AU1797" s="153" t="s">
        <v>5766</v>
      </c>
      <c r="AV1797" s="154" t="s">
        <v>1049</v>
      </c>
      <c r="AW1797" s="155" t="s">
        <v>6351</v>
      </c>
      <c r="AX1797" s="154" t="s">
        <v>6352</v>
      </c>
    </row>
    <row r="1798" spans="46:50" hidden="1">
      <c r="AT1798" s="152" t="s">
        <v>6353</v>
      </c>
      <c r="AU1798" s="153" t="s">
        <v>5766</v>
      </c>
      <c r="AV1798" s="154" t="s">
        <v>1049</v>
      </c>
      <c r="AW1798" s="155" t="s">
        <v>6354</v>
      </c>
      <c r="AX1798" s="154" t="s">
        <v>6355</v>
      </c>
    </row>
    <row r="1799" spans="46:50" hidden="1">
      <c r="AT1799" s="152" t="s">
        <v>6356</v>
      </c>
      <c r="AU1799" s="153" t="s">
        <v>5766</v>
      </c>
      <c r="AV1799" s="154" t="s">
        <v>1049</v>
      </c>
      <c r="AW1799" s="155" t="s">
        <v>6357</v>
      </c>
      <c r="AX1799" s="154" t="s">
        <v>6358</v>
      </c>
    </row>
    <row r="1800" spans="46:50" hidden="1">
      <c r="AT1800" s="152" t="s">
        <v>6359</v>
      </c>
      <c r="AU1800" s="153" t="s">
        <v>5766</v>
      </c>
      <c r="AV1800" s="154" t="s">
        <v>1049</v>
      </c>
      <c r="AW1800" s="155" t="s">
        <v>6360</v>
      </c>
      <c r="AX1800" s="154" t="s">
        <v>6361</v>
      </c>
    </row>
    <row r="1801" spans="46:50" hidden="1">
      <c r="AT1801" s="152" t="s">
        <v>6362</v>
      </c>
      <c r="AU1801" s="153" t="s">
        <v>5766</v>
      </c>
      <c r="AV1801" s="154" t="s">
        <v>1049</v>
      </c>
      <c r="AW1801" s="155" t="s">
        <v>6363</v>
      </c>
      <c r="AX1801" s="154" t="s">
        <v>6364</v>
      </c>
    </row>
    <row r="1802" spans="46:50" hidden="1">
      <c r="AT1802" s="152" t="s">
        <v>6365</v>
      </c>
      <c r="AU1802" s="153" t="s">
        <v>5766</v>
      </c>
      <c r="AV1802" s="154" t="s">
        <v>1049</v>
      </c>
      <c r="AW1802" s="155" t="s">
        <v>6366</v>
      </c>
      <c r="AX1802" s="154" t="s">
        <v>6367</v>
      </c>
    </row>
    <row r="1803" spans="46:50" hidden="1">
      <c r="AT1803" s="152" t="s">
        <v>6368</v>
      </c>
      <c r="AU1803" s="153" t="s">
        <v>5766</v>
      </c>
      <c r="AV1803" s="154" t="s">
        <v>1049</v>
      </c>
      <c r="AW1803" s="155" t="s">
        <v>6369</v>
      </c>
      <c r="AX1803" s="154" t="s">
        <v>6370</v>
      </c>
    </row>
    <row r="1804" spans="46:50" hidden="1">
      <c r="AT1804" s="152" t="s">
        <v>6371</v>
      </c>
      <c r="AU1804" s="153" t="s">
        <v>5766</v>
      </c>
      <c r="AV1804" s="154" t="s">
        <v>1049</v>
      </c>
      <c r="AW1804" s="155" t="s">
        <v>6372</v>
      </c>
      <c r="AX1804" s="154" t="s">
        <v>6373</v>
      </c>
    </row>
    <row r="1805" spans="46:50" hidden="1">
      <c r="AT1805" s="152" t="s">
        <v>6374</v>
      </c>
      <c r="AU1805" s="153" t="s">
        <v>5766</v>
      </c>
      <c r="AV1805" s="154" t="s">
        <v>1049</v>
      </c>
      <c r="AW1805" s="155" t="s">
        <v>6375</v>
      </c>
      <c r="AX1805" s="154" t="s">
        <v>6376</v>
      </c>
    </row>
    <row r="1806" spans="46:50" hidden="1">
      <c r="AT1806" s="152" t="s">
        <v>6377</v>
      </c>
      <c r="AU1806" s="153" t="s">
        <v>5766</v>
      </c>
      <c r="AV1806" s="154" t="s">
        <v>1049</v>
      </c>
      <c r="AW1806" s="155" t="s">
        <v>6378</v>
      </c>
      <c r="AX1806" s="154" t="s">
        <v>6379</v>
      </c>
    </row>
    <row r="1807" spans="46:50" hidden="1">
      <c r="AT1807" s="152" t="s">
        <v>6380</v>
      </c>
      <c r="AU1807" s="153" t="s">
        <v>5766</v>
      </c>
      <c r="AV1807" s="154" t="s">
        <v>1049</v>
      </c>
      <c r="AW1807" s="155" t="s">
        <v>6381</v>
      </c>
      <c r="AX1807" s="154" t="s">
        <v>6382</v>
      </c>
    </row>
    <row r="1808" spans="46:50" hidden="1">
      <c r="AT1808" s="152" t="s">
        <v>6383</v>
      </c>
      <c r="AU1808" s="153" t="s">
        <v>5766</v>
      </c>
      <c r="AV1808" s="154" t="s">
        <v>1049</v>
      </c>
      <c r="AW1808" s="155" t="s">
        <v>6384</v>
      </c>
      <c r="AX1808" s="154" t="s">
        <v>1291</v>
      </c>
    </row>
    <row r="1809" spans="46:50" hidden="1">
      <c r="AT1809" s="152" t="s">
        <v>6385</v>
      </c>
      <c r="AU1809" s="153" t="s">
        <v>5766</v>
      </c>
      <c r="AV1809" s="154" t="s">
        <v>1049</v>
      </c>
      <c r="AW1809" s="155" t="s">
        <v>6386</v>
      </c>
      <c r="AX1809" s="154" t="s">
        <v>6387</v>
      </c>
    </row>
    <row r="1810" spans="46:50" hidden="1">
      <c r="AT1810" s="152" t="s">
        <v>6388</v>
      </c>
      <c r="AU1810" s="153" t="s">
        <v>5766</v>
      </c>
      <c r="AV1810" s="154" t="s">
        <v>1049</v>
      </c>
      <c r="AW1810" s="155" t="s">
        <v>6389</v>
      </c>
      <c r="AX1810" s="154" t="s">
        <v>6390</v>
      </c>
    </row>
    <row r="1811" spans="46:50" hidden="1">
      <c r="AT1811" s="152" t="s">
        <v>6391</v>
      </c>
      <c r="AU1811" s="153" t="s">
        <v>5766</v>
      </c>
      <c r="AV1811" s="154" t="s">
        <v>1049</v>
      </c>
      <c r="AW1811" s="155" t="s">
        <v>6392</v>
      </c>
      <c r="AX1811" s="154" t="s">
        <v>6393</v>
      </c>
    </row>
    <row r="1812" spans="46:50" hidden="1">
      <c r="AT1812" s="152" t="s">
        <v>6394</v>
      </c>
      <c r="AU1812" s="153" t="s">
        <v>5766</v>
      </c>
      <c r="AV1812" s="154" t="s">
        <v>1049</v>
      </c>
      <c r="AW1812" s="155" t="s">
        <v>6395</v>
      </c>
      <c r="AX1812" s="154" t="s">
        <v>6396</v>
      </c>
    </row>
    <row r="1813" spans="46:50" hidden="1">
      <c r="AT1813" s="152" t="s">
        <v>6397</v>
      </c>
      <c r="AU1813" s="153" t="s">
        <v>5766</v>
      </c>
      <c r="AV1813" s="154" t="s">
        <v>1049</v>
      </c>
      <c r="AW1813" s="155" t="s">
        <v>6398</v>
      </c>
      <c r="AX1813" s="154" t="s">
        <v>6399</v>
      </c>
    </row>
    <row r="1814" spans="46:50" hidden="1">
      <c r="AT1814" s="152" t="s">
        <v>6400</v>
      </c>
      <c r="AU1814" s="153" t="s">
        <v>5766</v>
      </c>
      <c r="AV1814" s="154" t="s">
        <v>1049</v>
      </c>
      <c r="AW1814" s="155" t="s">
        <v>6401</v>
      </c>
      <c r="AX1814" s="154" t="s">
        <v>6402</v>
      </c>
    </row>
    <row r="1815" spans="46:50" hidden="1">
      <c r="AT1815" s="152" t="s">
        <v>6403</v>
      </c>
      <c r="AU1815" s="153" t="s">
        <v>6404</v>
      </c>
      <c r="AV1815" s="154" t="s">
        <v>1051</v>
      </c>
      <c r="AW1815" s="155" t="s">
        <v>6405</v>
      </c>
      <c r="AX1815" s="154" t="s">
        <v>6406</v>
      </c>
    </row>
    <row r="1816" spans="46:50" hidden="1">
      <c r="AT1816" s="152" t="s">
        <v>6407</v>
      </c>
      <c r="AU1816" s="153" t="s">
        <v>6404</v>
      </c>
      <c r="AV1816" s="154" t="s">
        <v>1051</v>
      </c>
      <c r="AW1816" s="155" t="s">
        <v>6408</v>
      </c>
      <c r="AX1816" s="154" t="s">
        <v>6409</v>
      </c>
    </row>
    <row r="1817" spans="46:50" hidden="1">
      <c r="AT1817" s="152" t="s">
        <v>6410</v>
      </c>
      <c r="AU1817" s="153" t="s">
        <v>6404</v>
      </c>
      <c r="AV1817" s="154" t="s">
        <v>1051</v>
      </c>
      <c r="AW1817" s="155" t="s">
        <v>6411</v>
      </c>
      <c r="AX1817" s="154" t="s">
        <v>6412</v>
      </c>
    </row>
    <row r="1818" spans="46:50" hidden="1">
      <c r="AT1818" s="152" t="s">
        <v>6413</v>
      </c>
      <c r="AU1818" s="153" t="s">
        <v>6404</v>
      </c>
      <c r="AV1818" s="154" t="s">
        <v>1051</v>
      </c>
      <c r="AW1818" s="155" t="s">
        <v>6414</v>
      </c>
      <c r="AX1818" s="154" t="s">
        <v>6415</v>
      </c>
    </row>
    <row r="1819" spans="46:50" hidden="1">
      <c r="AT1819" s="152" t="s">
        <v>6416</v>
      </c>
      <c r="AU1819" s="153" t="s">
        <v>6404</v>
      </c>
      <c r="AV1819" s="154" t="s">
        <v>1051</v>
      </c>
      <c r="AW1819" s="155" t="s">
        <v>6417</v>
      </c>
      <c r="AX1819" s="154" t="s">
        <v>6418</v>
      </c>
    </row>
    <row r="1820" spans="46:50" hidden="1">
      <c r="AT1820" s="152" t="s">
        <v>6419</v>
      </c>
      <c r="AU1820" s="153" t="s">
        <v>6404</v>
      </c>
      <c r="AV1820" s="154" t="s">
        <v>1051</v>
      </c>
      <c r="AW1820" s="155" t="s">
        <v>6420</v>
      </c>
      <c r="AX1820" s="154" t="s">
        <v>6421</v>
      </c>
    </row>
    <row r="1821" spans="46:50" hidden="1">
      <c r="AT1821" s="152" t="s">
        <v>6422</v>
      </c>
      <c r="AU1821" s="153" t="s">
        <v>6404</v>
      </c>
      <c r="AV1821" s="154" t="s">
        <v>1051</v>
      </c>
      <c r="AW1821" s="155" t="s">
        <v>6423</v>
      </c>
      <c r="AX1821" s="154" t="s">
        <v>6424</v>
      </c>
    </row>
    <row r="1822" spans="46:50" hidden="1">
      <c r="AT1822" s="152" t="s">
        <v>6425</v>
      </c>
      <c r="AU1822" s="153" t="s">
        <v>6404</v>
      </c>
      <c r="AV1822" s="154" t="s">
        <v>1051</v>
      </c>
      <c r="AW1822" s="155" t="s">
        <v>6426</v>
      </c>
      <c r="AX1822" s="154" t="s">
        <v>6427</v>
      </c>
    </row>
    <row r="1823" spans="46:50" hidden="1">
      <c r="AT1823" s="152" t="s">
        <v>6428</v>
      </c>
      <c r="AU1823" s="153" t="s">
        <v>6404</v>
      </c>
      <c r="AV1823" s="154" t="s">
        <v>1051</v>
      </c>
      <c r="AW1823" s="155" t="s">
        <v>6429</v>
      </c>
      <c r="AX1823" s="154" t="s">
        <v>6430</v>
      </c>
    </row>
    <row r="1824" spans="46:50" hidden="1">
      <c r="AT1824" s="152" t="s">
        <v>6431</v>
      </c>
      <c r="AU1824" s="153" t="s">
        <v>6404</v>
      </c>
      <c r="AV1824" s="154" t="s">
        <v>1051</v>
      </c>
      <c r="AW1824" s="155" t="s">
        <v>6432</v>
      </c>
      <c r="AX1824" s="154" t="s">
        <v>6433</v>
      </c>
    </row>
    <row r="1825" spans="46:50" hidden="1">
      <c r="AT1825" s="152" t="s">
        <v>6434</v>
      </c>
      <c r="AU1825" s="153" t="s">
        <v>6404</v>
      </c>
      <c r="AV1825" s="154" t="s">
        <v>1051</v>
      </c>
      <c r="AW1825" s="155" t="s">
        <v>6435</v>
      </c>
      <c r="AX1825" s="154" t="s">
        <v>6436</v>
      </c>
    </row>
    <row r="1826" spans="46:50" hidden="1">
      <c r="AT1826" s="152" t="s">
        <v>6437</v>
      </c>
      <c r="AU1826" s="153" t="s">
        <v>6404</v>
      </c>
      <c r="AV1826" s="154" t="s">
        <v>1051</v>
      </c>
      <c r="AW1826" s="155" t="s">
        <v>6438</v>
      </c>
      <c r="AX1826" s="154" t="s">
        <v>6439</v>
      </c>
    </row>
    <row r="1827" spans="46:50" hidden="1">
      <c r="AT1827" s="152" t="s">
        <v>6440</v>
      </c>
      <c r="AU1827" s="153" t="s">
        <v>6404</v>
      </c>
      <c r="AV1827" s="154" t="s">
        <v>1051</v>
      </c>
      <c r="AW1827" s="155" t="s">
        <v>6441</v>
      </c>
      <c r="AX1827" s="154" t="s">
        <v>6442</v>
      </c>
    </row>
    <row r="1828" spans="46:50" hidden="1">
      <c r="AT1828" s="152" t="s">
        <v>6443</v>
      </c>
      <c r="AU1828" s="153" t="s">
        <v>6404</v>
      </c>
      <c r="AV1828" s="154" t="s">
        <v>1051</v>
      </c>
      <c r="AW1828" s="155" t="s">
        <v>6444</v>
      </c>
      <c r="AX1828" s="154" t="s">
        <v>1051</v>
      </c>
    </row>
    <row r="1829" spans="46:50" hidden="1">
      <c r="AT1829" s="152" t="s">
        <v>6445</v>
      </c>
      <c r="AU1829" s="153" t="s">
        <v>6404</v>
      </c>
      <c r="AV1829" s="154" t="s">
        <v>1051</v>
      </c>
      <c r="AW1829" s="155" t="s">
        <v>6446</v>
      </c>
      <c r="AX1829" s="154" t="s">
        <v>6447</v>
      </c>
    </row>
    <row r="1830" spans="46:50" hidden="1">
      <c r="AT1830" s="152" t="s">
        <v>6448</v>
      </c>
      <c r="AU1830" s="153" t="s">
        <v>6404</v>
      </c>
      <c r="AV1830" s="154" t="s">
        <v>1051</v>
      </c>
      <c r="AW1830" s="155" t="s">
        <v>6449</v>
      </c>
      <c r="AX1830" s="154" t="s">
        <v>2014</v>
      </c>
    </row>
    <row r="1831" spans="46:50" hidden="1">
      <c r="AT1831" s="152" t="s">
        <v>6450</v>
      </c>
      <c r="AU1831" s="153" t="s">
        <v>6404</v>
      </c>
      <c r="AV1831" s="154" t="s">
        <v>1051</v>
      </c>
      <c r="AW1831" s="155" t="s">
        <v>6451</v>
      </c>
      <c r="AX1831" s="154" t="s">
        <v>6452</v>
      </c>
    </row>
    <row r="1832" spans="46:50" hidden="1">
      <c r="AT1832" s="152" t="s">
        <v>6453</v>
      </c>
      <c r="AU1832" s="153" t="s">
        <v>6404</v>
      </c>
      <c r="AV1832" s="154" t="s">
        <v>1051</v>
      </c>
      <c r="AW1832" s="155" t="s">
        <v>6454</v>
      </c>
      <c r="AX1832" s="154" t="s">
        <v>2969</v>
      </c>
    </row>
    <row r="1833" spans="46:50" hidden="1">
      <c r="AT1833" s="152" t="s">
        <v>6455</v>
      </c>
      <c r="AU1833" s="153" t="s">
        <v>6456</v>
      </c>
      <c r="AV1833" s="154" t="s">
        <v>1053</v>
      </c>
      <c r="AW1833" s="155" t="s">
        <v>6457</v>
      </c>
      <c r="AX1833" s="154" t="s">
        <v>6458</v>
      </c>
    </row>
    <row r="1834" spans="46:50" hidden="1">
      <c r="AT1834" s="152" t="s">
        <v>6459</v>
      </c>
      <c r="AU1834" s="153" t="s">
        <v>6456</v>
      </c>
      <c r="AV1834" s="154" t="s">
        <v>1053</v>
      </c>
      <c r="AW1834" s="155" t="s">
        <v>6460</v>
      </c>
      <c r="AX1834" s="154" t="s">
        <v>6461</v>
      </c>
    </row>
    <row r="1835" spans="46:50" hidden="1">
      <c r="AT1835" s="152" t="s">
        <v>6462</v>
      </c>
      <c r="AU1835" s="153" t="s">
        <v>6456</v>
      </c>
      <c r="AV1835" s="154" t="s">
        <v>1053</v>
      </c>
      <c r="AW1835" s="155" t="s">
        <v>6463</v>
      </c>
      <c r="AX1835" s="154" t="s">
        <v>6464</v>
      </c>
    </row>
    <row r="1836" spans="46:50" hidden="1">
      <c r="AT1836" s="152" t="s">
        <v>6465</v>
      </c>
      <c r="AU1836" s="153" t="s">
        <v>6456</v>
      </c>
      <c r="AV1836" s="154" t="s">
        <v>1053</v>
      </c>
      <c r="AW1836" s="155" t="s">
        <v>6466</v>
      </c>
      <c r="AX1836" s="154" t="s">
        <v>6467</v>
      </c>
    </row>
    <row r="1837" spans="46:50" hidden="1">
      <c r="AT1837" s="152" t="s">
        <v>6468</v>
      </c>
      <c r="AU1837" s="153" t="s">
        <v>6456</v>
      </c>
      <c r="AV1837" s="154" t="s">
        <v>1053</v>
      </c>
      <c r="AW1837" s="155" t="s">
        <v>6469</v>
      </c>
      <c r="AX1837" s="154" t="s">
        <v>1925</v>
      </c>
    </row>
    <row r="1838" spans="46:50" hidden="1">
      <c r="AT1838" s="152" t="s">
        <v>6470</v>
      </c>
      <c r="AU1838" s="153" t="s">
        <v>6456</v>
      </c>
      <c r="AV1838" s="154" t="s">
        <v>1053</v>
      </c>
      <c r="AW1838" s="155" t="s">
        <v>6471</v>
      </c>
      <c r="AX1838" s="154" t="s">
        <v>6472</v>
      </c>
    </row>
    <row r="1839" spans="46:50" hidden="1">
      <c r="AT1839" s="152" t="s">
        <v>6473</v>
      </c>
      <c r="AU1839" s="153" t="s">
        <v>6456</v>
      </c>
      <c r="AV1839" s="154" t="s">
        <v>1053</v>
      </c>
      <c r="AW1839" s="155" t="s">
        <v>6474</v>
      </c>
      <c r="AX1839" s="154" t="s">
        <v>3568</v>
      </c>
    </row>
    <row r="1840" spans="46:50" hidden="1">
      <c r="AT1840" s="152" t="s">
        <v>6475</v>
      </c>
      <c r="AU1840" s="153" t="s">
        <v>6456</v>
      </c>
      <c r="AV1840" s="154" t="s">
        <v>1053</v>
      </c>
      <c r="AW1840" s="155" t="s">
        <v>6476</v>
      </c>
      <c r="AX1840" s="154" t="s">
        <v>6477</v>
      </c>
    </row>
    <row r="1841" spans="46:50" hidden="1">
      <c r="AT1841" s="152" t="s">
        <v>6478</v>
      </c>
      <c r="AU1841" s="153" t="s">
        <v>6456</v>
      </c>
      <c r="AV1841" s="154" t="s">
        <v>1053</v>
      </c>
      <c r="AW1841" s="155" t="s">
        <v>6479</v>
      </c>
      <c r="AX1841" s="154" t="s">
        <v>6480</v>
      </c>
    </row>
    <row r="1842" spans="46:50" hidden="1">
      <c r="AT1842" s="152" t="s">
        <v>6481</v>
      </c>
      <c r="AU1842" s="153" t="s">
        <v>6456</v>
      </c>
      <c r="AV1842" s="154" t="s">
        <v>1053</v>
      </c>
      <c r="AW1842" s="155" t="s">
        <v>6482</v>
      </c>
      <c r="AX1842" s="154" t="s">
        <v>6483</v>
      </c>
    </row>
    <row r="1843" spans="46:50" hidden="1">
      <c r="AT1843" s="152" t="s">
        <v>6484</v>
      </c>
      <c r="AU1843" s="153">
        <v>23</v>
      </c>
      <c r="AV1843" s="179" t="s">
        <v>1053</v>
      </c>
      <c r="AW1843" s="155">
        <v>23011</v>
      </c>
      <c r="AX1843" s="179" t="s">
        <v>6485</v>
      </c>
    </row>
    <row r="1844" spans="46:50" hidden="1">
      <c r="AT1844" s="152" t="s">
        <v>6486</v>
      </c>
      <c r="AU1844" s="153" t="s">
        <v>6487</v>
      </c>
      <c r="AV1844" s="154" t="s">
        <v>1055</v>
      </c>
      <c r="AW1844" s="155" t="s">
        <v>6488</v>
      </c>
      <c r="AX1844" s="154" t="s">
        <v>6489</v>
      </c>
    </row>
    <row r="1845" spans="46:50" hidden="1">
      <c r="AT1845" s="152" t="s">
        <v>6490</v>
      </c>
      <c r="AU1845" s="153" t="s">
        <v>6487</v>
      </c>
      <c r="AV1845" s="154" t="s">
        <v>1055</v>
      </c>
      <c r="AW1845" s="155" t="s">
        <v>6491</v>
      </c>
      <c r="AX1845" s="154" t="s">
        <v>6492</v>
      </c>
    </row>
    <row r="1846" spans="46:50" hidden="1">
      <c r="AT1846" s="152" t="s">
        <v>6493</v>
      </c>
      <c r="AU1846" s="153" t="s">
        <v>6487</v>
      </c>
      <c r="AV1846" s="154" t="s">
        <v>1055</v>
      </c>
      <c r="AW1846" s="155" t="s">
        <v>6494</v>
      </c>
      <c r="AX1846" s="154" t="s">
        <v>6495</v>
      </c>
    </row>
    <row r="1847" spans="46:50" hidden="1">
      <c r="AT1847" s="152" t="s">
        <v>6496</v>
      </c>
      <c r="AU1847" s="153" t="s">
        <v>6487</v>
      </c>
      <c r="AV1847" s="154" t="s">
        <v>1055</v>
      </c>
      <c r="AW1847" s="155" t="s">
        <v>6497</v>
      </c>
      <c r="AX1847" s="154" t="s">
        <v>6498</v>
      </c>
    </row>
    <row r="1848" spans="46:50" hidden="1">
      <c r="AT1848" s="152" t="s">
        <v>6499</v>
      </c>
      <c r="AU1848" s="153" t="s">
        <v>6487</v>
      </c>
      <c r="AV1848" s="154" t="s">
        <v>1055</v>
      </c>
      <c r="AW1848" s="155" t="s">
        <v>6500</v>
      </c>
      <c r="AX1848" s="154" t="s">
        <v>6501</v>
      </c>
    </row>
    <row r="1849" spans="46:50" hidden="1">
      <c r="AT1849" s="152" t="s">
        <v>6502</v>
      </c>
      <c r="AU1849" s="153" t="s">
        <v>6487</v>
      </c>
      <c r="AV1849" s="154" t="s">
        <v>1055</v>
      </c>
      <c r="AW1849" s="155" t="s">
        <v>6503</v>
      </c>
      <c r="AX1849" s="154" t="s">
        <v>6504</v>
      </c>
    </row>
    <row r="1850" spans="46:50" hidden="1">
      <c r="AT1850" s="152" t="s">
        <v>6505</v>
      </c>
      <c r="AU1850" s="153" t="s">
        <v>6487</v>
      </c>
      <c r="AV1850" s="154" t="s">
        <v>1055</v>
      </c>
      <c r="AW1850" s="155" t="s">
        <v>6506</v>
      </c>
      <c r="AX1850" s="154" t="s">
        <v>6507</v>
      </c>
    </row>
    <row r="1851" spans="46:50" hidden="1">
      <c r="AT1851" s="152" t="s">
        <v>6508</v>
      </c>
      <c r="AU1851" s="153" t="s">
        <v>6487</v>
      </c>
      <c r="AV1851" s="154" t="s">
        <v>1055</v>
      </c>
      <c r="AW1851" s="155" t="s">
        <v>6509</v>
      </c>
      <c r="AX1851" s="154" t="s">
        <v>6510</v>
      </c>
    </row>
    <row r="1852" spans="46:50" hidden="1">
      <c r="AT1852" s="152" t="s">
        <v>6511</v>
      </c>
      <c r="AU1852" s="153" t="s">
        <v>6487</v>
      </c>
      <c r="AV1852" s="154" t="s">
        <v>1055</v>
      </c>
      <c r="AW1852" s="155" t="s">
        <v>6512</v>
      </c>
      <c r="AX1852" s="154" t="s">
        <v>6513</v>
      </c>
    </row>
    <row r="1853" spans="46:50" hidden="1">
      <c r="AT1853" s="152" t="s">
        <v>6514</v>
      </c>
      <c r="AU1853" s="153" t="s">
        <v>6487</v>
      </c>
      <c r="AV1853" s="154" t="s">
        <v>1055</v>
      </c>
      <c r="AW1853" s="155" t="s">
        <v>6515</v>
      </c>
      <c r="AX1853" s="154" t="s">
        <v>6516</v>
      </c>
    </row>
    <row r="1854" spans="46:50" hidden="1">
      <c r="AT1854" s="152" t="s">
        <v>6517</v>
      </c>
      <c r="AU1854" s="153" t="s">
        <v>6487</v>
      </c>
      <c r="AV1854" s="154" t="s">
        <v>1055</v>
      </c>
      <c r="AW1854" s="155" t="s">
        <v>6518</v>
      </c>
      <c r="AX1854" s="154" t="s">
        <v>6519</v>
      </c>
    </row>
    <row r="1855" spans="46:50" hidden="1">
      <c r="AT1855" s="152" t="s">
        <v>6520</v>
      </c>
      <c r="AU1855" s="153" t="s">
        <v>6487</v>
      </c>
      <c r="AV1855" s="154" t="s">
        <v>1055</v>
      </c>
      <c r="AW1855" s="155" t="s">
        <v>6521</v>
      </c>
      <c r="AX1855" s="154" t="s">
        <v>6522</v>
      </c>
    </row>
    <row r="1856" spans="46:50" hidden="1">
      <c r="AT1856" s="152" t="s">
        <v>6523</v>
      </c>
      <c r="AU1856" s="153" t="s">
        <v>6487</v>
      </c>
      <c r="AV1856" s="154" t="s">
        <v>1055</v>
      </c>
      <c r="AW1856" s="155" t="s">
        <v>6524</v>
      </c>
      <c r="AX1856" s="154" t="s">
        <v>6525</v>
      </c>
    </row>
    <row r="1857" spans="46:50" hidden="1">
      <c r="AT1857" s="152" t="s">
        <v>6526</v>
      </c>
      <c r="AU1857" s="153" t="s">
        <v>6487</v>
      </c>
      <c r="AV1857" s="154" t="s">
        <v>1055</v>
      </c>
      <c r="AW1857" s="155" t="s">
        <v>6527</v>
      </c>
      <c r="AX1857" s="154" t="s">
        <v>5868</v>
      </c>
    </row>
    <row r="1858" spans="46:50" hidden="1">
      <c r="AT1858" s="152" t="s">
        <v>6528</v>
      </c>
      <c r="AU1858" s="153" t="s">
        <v>6487</v>
      </c>
      <c r="AV1858" s="154" t="s">
        <v>1055</v>
      </c>
      <c r="AW1858" s="155" t="s">
        <v>6529</v>
      </c>
      <c r="AX1858" s="154" t="s">
        <v>6530</v>
      </c>
    </row>
    <row r="1859" spans="46:50" hidden="1">
      <c r="AT1859" s="152" t="s">
        <v>6531</v>
      </c>
      <c r="AU1859" s="153" t="s">
        <v>6487</v>
      </c>
      <c r="AV1859" s="154" t="s">
        <v>1055</v>
      </c>
      <c r="AW1859" s="155" t="s">
        <v>6532</v>
      </c>
      <c r="AX1859" s="154" t="s">
        <v>6533</v>
      </c>
    </row>
    <row r="1860" spans="46:50" hidden="1">
      <c r="AT1860" s="152" t="s">
        <v>6534</v>
      </c>
      <c r="AU1860" s="153" t="s">
        <v>6487</v>
      </c>
      <c r="AV1860" s="154" t="s">
        <v>1055</v>
      </c>
      <c r="AW1860" s="155" t="s">
        <v>6535</v>
      </c>
      <c r="AX1860" s="154" t="s">
        <v>6536</v>
      </c>
    </row>
    <row r="1861" spans="46:50" hidden="1">
      <c r="AT1861" s="152" t="s">
        <v>6537</v>
      </c>
      <c r="AU1861" s="153" t="s">
        <v>6487</v>
      </c>
      <c r="AV1861" s="154" t="s">
        <v>1055</v>
      </c>
      <c r="AW1861" s="155" t="s">
        <v>6538</v>
      </c>
      <c r="AX1861" s="154" t="s">
        <v>6539</v>
      </c>
    </row>
    <row r="1862" spans="46:50" hidden="1">
      <c r="AT1862" s="152" t="s">
        <v>6540</v>
      </c>
      <c r="AU1862" s="153" t="s">
        <v>6487</v>
      </c>
      <c r="AV1862" s="154" t="s">
        <v>1055</v>
      </c>
      <c r="AW1862" s="155" t="s">
        <v>6541</v>
      </c>
      <c r="AX1862" s="154" t="s">
        <v>3556</v>
      </c>
    </row>
    <row r="1863" spans="46:50" hidden="1">
      <c r="AT1863" s="152" t="s">
        <v>6542</v>
      </c>
      <c r="AU1863" s="153" t="s">
        <v>6487</v>
      </c>
      <c r="AV1863" s="154" t="s">
        <v>1055</v>
      </c>
      <c r="AW1863" s="155" t="s">
        <v>6543</v>
      </c>
      <c r="AX1863" s="154" t="s">
        <v>6544</v>
      </c>
    </row>
    <row r="1864" spans="46:50" hidden="1">
      <c r="AT1864" s="152" t="s">
        <v>6545</v>
      </c>
      <c r="AU1864" s="153" t="s">
        <v>6487</v>
      </c>
      <c r="AV1864" s="154" t="s">
        <v>1055</v>
      </c>
      <c r="AW1864" s="155" t="s">
        <v>6546</v>
      </c>
      <c r="AX1864" s="154" t="s">
        <v>6547</v>
      </c>
    </row>
    <row r="1865" spans="46:50" hidden="1">
      <c r="AT1865" s="152" t="s">
        <v>6548</v>
      </c>
      <c r="AU1865" s="153" t="s">
        <v>6487</v>
      </c>
      <c r="AV1865" s="154" t="s">
        <v>1055</v>
      </c>
      <c r="AW1865" s="155" t="s">
        <v>6549</v>
      </c>
      <c r="AX1865" s="154" t="s">
        <v>6550</v>
      </c>
    </row>
    <row r="1866" spans="46:50" hidden="1">
      <c r="AT1866" s="152" t="s">
        <v>6551</v>
      </c>
      <c r="AU1866" s="153" t="s">
        <v>6487</v>
      </c>
      <c r="AV1866" s="154" t="s">
        <v>1055</v>
      </c>
      <c r="AW1866" s="155" t="s">
        <v>6552</v>
      </c>
      <c r="AX1866" s="154" t="s">
        <v>1540</v>
      </c>
    </row>
    <row r="1867" spans="46:50" hidden="1">
      <c r="AT1867" s="152" t="s">
        <v>6553</v>
      </c>
      <c r="AU1867" s="153" t="s">
        <v>6487</v>
      </c>
      <c r="AV1867" s="154" t="s">
        <v>1055</v>
      </c>
      <c r="AW1867" s="155" t="s">
        <v>6554</v>
      </c>
      <c r="AX1867" s="154" t="s">
        <v>6555</v>
      </c>
    </row>
    <row r="1868" spans="46:50" hidden="1">
      <c r="AT1868" s="152" t="s">
        <v>6556</v>
      </c>
      <c r="AU1868" s="153" t="s">
        <v>6487</v>
      </c>
      <c r="AV1868" s="154" t="s">
        <v>1055</v>
      </c>
      <c r="AW1868" s="155" t="s">
        <v>6557</v>
      </c>
      <c r="AX1868" s="154" t="s">
        <v>6558</v>
      </c>
    </row>
    <row r="1869" spans="46:50" hidden="1">
      <c r="AT1869" s="152" t="s">
        <v>6559</v>
      </c>
      <c r="AU1869" s="153" t="s">
        <v>6487</v>
      </c>
      <c r="AV1869" s="154" t="s">
        <v>1055</v>
      </c>
      <c r="AW1869" s="155" t="s">
        <v>6560</v>
      </c>
      <c r="AX1869" s="154" t="s">
        <v>6561</v>
      </c>
    </row>
    <row r="1870" spans="46:50" hidden="1">
      <c r="AT1870" s="152" t="s">
        <v>6562</v>
      </c>
      <c r="AU1870" s="153" t="s">
        <v>6487</v>
      </c>
      <c r="AV1870" s="154" t="s">
        <v>1055</v>
      </c>
      <c r="AW1870" s="155" t="s">
        <v>6563</v>
      </c>
      <c r="AX1870" s="154" t="s">
        <v>6564</v>
      </c>
    </row>
    <row r="1871" spans="46:50" hidden="1">
      <c r="AT1871" s="152" t="s">
        <v>6565</v>
      </c>
      <c r="AU1871" s="153" t="s">
        <v>6487</v>
      </c>
      <c r="AV1871" s="154" t="s">
        <v>1055</v>
      </c>
      <c r="AW1871" s="155" t="s">
        <v>6566</v>
      </c>
      <c r="AX1871" s="154" t="s">
        <v>1055</v>
      </c>
    </row>
    <row r="1872" spans="46:50" hidden="1">
      <c r="AT1872" s="152" t="s">
        <v>6567</v>
      </c>
      <c r="AU1872" s="153" t="s">
        <v>6487</v>
      </c>
      <c r="AV1872" s="154" t="s">
        <v>1055</v>
      </c>
      <c r="AW1872" s="155" t="s">
        <v>6568</v>
      </c>
      <c r="AX1872" s="154" t="s">
        <v>6569</v>
      </c>
    </row>
    <row r="1873" spans="46:50" hidden="1">
      <c r="AT1873" s="152" t="s">
        <v>6570</v>
      </c>
      <c r="AU1873" s="153" t="s">
        <v>6487</v>
      </c>
      <c r="AV1873" s="154" t="s">
        <v>1055</v>
      </c>
      <c r="AW1873" s="155" t="s">
        <v>6571</v>
      </c>
      <c r="AX1873" s="154" t="s">
        <v>6572</v>
      </c>
    </row>
    <row r="1874" spans="46:50" hidden="1">
      <c r="AT1874" s="152" t="s">
        <v>6573</v>
      </c>
      <c r="AU1874" s="153" t="s">
        <v>6487</v>
      </c>
      <c r="AV1874" s="154" t="s">
        <v>1055</v>
      </c>
      <c r="AW1874" s="155" t="s">
        <v>6574</v>
      </c>
      <c r="AX1874" s="154" t="s">
        <v>2145</v>
      </c>
    </row>
    <row r="1875" spans="46:50" hidden="1">
      <c r="AT1875" s="152" t="s">
        <v>6575</v>
      </c>
      <c r="AU1875" s="153" t="s">
        <v>6487</v>
      </c>
      <c r="AV1875" s="154" t="s">
        <v>1055</v>
      </c>
      <c r="AW1875" s="155" t="s">
        <v>6576</v>
      </c>
      <c r="AX1875" s="154" t="s">
        <v>6577</v>
      </c>
    </row>
    <row r="1876" spans="46:50" hidden="1">
      <c r="AT1876" s="152" t="s">
        <v>6578</v>
      </c>
      <c r="AU1876" s="153" t="s">
        <v>6487</v>
      </c>
      <c r="AV1876" s="154" t="s">
        <v>1055</v>
      </c>
      <c r="AW1876" s="155" t="s">
        <v>6579</v>
      </c>
      <c r="AX1876" s="154" t="s">
        <v>6580</v>
      </c>
    </row>
    <row r="1877" spans="46:50" hidden="1">
      <c r="AT1877" s="152" t="s">
        <v>6581</v>
      </c>
      <c r="AU1877" s="153" t="s">
        <v>6487</v>
      </c>
      <c r="AV1877" s="154" t="s">
        <v>1055</v>
      </c>
      <c r="AW1877" s="155" t="s">
        <v>6582</v>
      </c>
      <c r="AX1877" s="154" t="s">
        <v>6583</v>
      </c>
    </row>
    <row r="1878" spans="46:50" hidden="1">
      <c r="AT1878" s="152" t="s">
        <v>6584</v>
      </c>
      <c r="AU1878" s="153" t="s">
        <v>6487</v>
      </c>
      <c r="AV1878" s="154" t="s">
        <v>1055</v>
      </c>
      <c r="AW1878" s="155" t="s">
        <v>6585</v>
      </c>
      <c r="AX1878" s="154" t="s">
        <v>6586</v>
      </c>
    </row>
    <row r="1879" spans="46:50" hidden="1">
      <c r="AT1879" s="152" t="s">
        <v>6587</v>
      </c>
      <c r="AU1879" s="153" t="s">
        <v>6487</v>
      </c>
      <c r="AV1879" s="154" t="s">
        <v>1055</v>
      </c>
      <c r="AW1879" s="155" t="s">
        <v>6588</v>
      </c>
      <c r="AX1879" s="154" t="s">
        <v>6589</v>
      </c>
    </row>
    <row r="1880" spans="46:50" hidden="1">
      <c r="AT1880" s="152" t="s">
        <v>6590</v>
      </c>
      <c r="AU1880" s="153" t="s">
        <v>6487</v>
      </c>
      <c r="AV1880" s="154" t="s">
        <v>1055</v>
      </c>
      <c r="AW1880" s="155" t="s">
        <v>6591</v>
      </c>
      <c r="AX1880" s="154" t="s">
        <v>6592</v>
      </c>
    </row>
    <row r="1881" spans="46:50" hidden="1">
      <c r="AT1881" s="152" t="s">
        <v>6593</v>
      </c>
      <c r="AU1881" s="153" t="s">
        <v>6487</v>
      </c>
      <c r="AV1881" s="154" t="s">
        <v>1055</v>
      </c>
      <c r="AW1881" s="155" t="s">
        <v>6594</v>
      </c>
      <c r="AX1881" s="154" t="s">
        <v>6595</v>
      </c>
    </row>
    <row r="1882" spans="46:50" hidden="1">
      <c r="AT1882" s="152" t="s">
        <v>6596</v>
      </c>
      <c r="AU1882" s="153" t="s">
        <v>6487</v>
      </c>
      <c r="AV1882" s="154" t="s">
        <v>1055</v>
      </c>
      <c r="AW1882" s="155" t="s">
        <v>6597</v>
      </c>
      <c r="AX1882" s="154" t="s">
        <v>6598</v>
      </c>
    </row>
    <row r="1883" spans="46:50" hidden="1">
      <c r="AT1883" s="152" t="s">
        <v>6599</v>
      </c>
      <c r="AU1883" s="153" t="s">
        <v>6487</v>
      </c>
      <c r="AV1883" s="154" t="s">
        <v>1055</v>
      </c>
      <c r="AW1883" s="155" t="s">
        <v>6600</v>
      </c>
      <c r="AX1883" s="154" t="s">
        <v>6601</v>
      </c>
    </row>
    <row r="1884" spans="46:50" hidden="1">
      <c r="AT1884" s="152" t="s">
        <v>6602</v>
      </c>
      <c r="AU1884" s="153" t="s">
        <v>6487</v>
      </c>
      <c r="AV1884" s="154" t="s">
        <v>1055</v>
      </c>
      <c r="AW1884" s="155" t="s">
        <v>6603</v>
      </c>
      <c r="AX1884" s="154" t="s">
        <v>6604</v>
      </c>
    </row>
    <row r="1885" spans="46:50" hidden="1">
      <c r="AT1885" s="152" t="s">
        <v>6605</v>
      </c>
      <c r="AU1885" s="153" t="s">
        <v>6487</v>
      </c>
      <c r="AV1885" s="154" t="s">
        <v>1055</v>
      </c>
      <c r="AW1885" s="155" t="s">
        <v>6606</v>
      </c>
      <c r="AX1885" s="154" t="s">
        <v>6607</v>
      </c>
    </row>
    <row r="1886" spans="46:50" hidden="1">
      <c r="AT1886" s="152" t="s">
        <v>6608</v>
      </c>
      <c r="AU1886" s="153" t="s">
        <v>6487</v>
      </c>
      <c r="AV1886" s="154" t="s">
        <v>1055</v>
      </c>
      <c r="AW1886" s="155" t="s">
        <v>6609</v>
      </c>
      <c r="AX1886" s="154" t="s">
        <v>6610</v>
      </c>
    </row>
    <row r="1887" spans="46:50" hidden="1">
      <c r="AT1887" s="152" t="s">
        <v>6611</v>
      </c>
      <c r="AU1887" s="153" t="s">
        <v>6487</v>
      </c>
      <c r="AV1887" s="154" t="s">
        <v>1055</v>
      </c>
      <c r="AW1887" s="155" t="s">
        <v>6612</v>
      </c>
      <c r="AX1887" s="154" t="s">
        <v>6613</v>
      </c>
    </row>
    <row r="1888" spans="46:50" hidden="1">
      <c r="AT1888" s="152" t="s">
        <v>6614</v>
      </c>
      <c r="AU1888" s="153" t="s">
        <v>6487</v>
      </c>
      <c r="AV1888" s="154" t="s">
        <v>1055</v>
      </c>
      <c r="AW1888" s="155" t="s">
        <v>6615</v>
      </c>
      <c r="AX1888" s="154" t="s">
        <v>6616</v>
      </c>
    </row>
    <row r="1889" spans="46:50" hidden="1">
      <c r="AT1889" s="152" t="s">
        <v>6617</v>
      </c>
      <c r="AU1889" s="153" t="s">
        <v>6487</v>
      </c>
      <c r="AV1889" s="154" t="s">
        <v>1055</v>
      </c>
      <c r="AW1889" s="155" t="s">
        <v>6618</v>
      </c>
      <c r="AX1889" s="154" t="s">
        <v>6619</v>
      </c>
    </row>
    <row r="1890" spans="46:50" hidden="1">
      <c r="AT1890" s="152" t="s">
        <v>6620</v>
      </c>
      <c r="AU1890" s="153" t="s">
        <v>6487</v>
      </c>
      <c r="AV1890" s="154" t="s">
        <v>1055</v>
      </c>
      <c r="AW1890" s="155" t="s">
        <v>6621</v>
      </c>
      <c r="AX1890" s="154" t="s">
        <v>6622</v>
      </c>
    </row>
    <row r="1891" spans="46:50" hidden="1">
      <c r="AT1891" s="152" t="s">
        <v>6623</v>
      </c>
      <c r="AU1891" s="153" t="s">
        <v>6487</v>
      </c>
      <c r="AV1891" s="154" t="s">
        <v>1055</v>
      </c>
      <c r="AW1891" s="155" t="s">
        <v>6624</v>
      </c>
      <c r="AX1891" s="154" t="s">
        <v>6625</v>
      </c>
    </row>
    <row r="1892" spans="46:50" hidden="1">
      <c r="AT1892" s="152" t="s">
        <v>6626</v>
      </c>
      <c r="AU1892" s="153" t="s">
        <v>6487</v>
      </c>
      <c r="AV1892" s="154" t="s">
        <v>1055</v>
      </c>
      <c r="AW1892" s="155" t="s">
        <v>6627</v>
      </c>
      <c r="AX1892" s="154" t="s">
        <v>6628</v>
      </c>
    </row>
    <row r="1893" spans="46:50" hidden="1">
      <c r="AT1893" s="152" t="s">
        <v>6629</v>
      </c>
      <c r="AU1893" s="153" t="s">
        <v>6487</v>
      </c>
      <c r="AV1893" s="154" t="s">
        <v>1055</v>
      </c>
      <c r="AW1893" s="155" t="s">
        <v>6630</v>
      </c>
      <c r="AX1893" s="154" t="s">
        <v>6631</v>
      </c>
    </row>
    <row r="1894" spans="46:50" hidden="1">
      <c r="AT1894" s="152" t="s">
        <v>6632</v>
      </c>
      <c r="AU1894" s="153" t="s">
        <v>6487</v>
      </c>
      <c r="AV1894" s="154" t="s">
        <v>1055</v>
      </c>
      <c r="AW1894" s="155" t="s">
        <v>6633</v>
      </c>
      <c r="AX1894" s="154" t="s">
        <v>3019</v>
      </c>
    </row>
    <row r="1895" spans="46:50" hidden="1">
      <c r="AT1895" s="152" t="s">
        <v>6634</v>
      </c>
      <c r="AU1895" s="153" t="s">
        <v>6487</v>
      </c>
      <c r="AV1895" s="154" t="s">
        <v>1055</v>
      </c>
      <c r="AW1895" s="155" t="s">
        <v>6635</v>
      </c>
      <c r="AX1895" s="154" t="s">
        <v>6636</v>
      </c>
    </row>
    <row r="1896" spans="46:50" hidden="1">
      <c r="AT1896" s="152" t="s">
        <v>6637</v>
      </c>
      <c r="AU1896" s="153" t="s">
        <v>6487</v>
      </c>
      <c r="AV1896" s="154" t="s">
        <v>1055</v>
      </c>
      <c r="AW1896" s="155" t="s">
        <v>6638</v>
      </c>
      <c r="AX1896" s="154" t="s">
        <v>6639</v>
      </c>
    </row>
    <row r="1897" spans="46:50" hidden="1">
      <c r="AT1897" s="152" t="s">
        <v>6640</v>
      </c>
      <c r="AU1897" s="153" t="s">
        <v>6487</v>
      </c>
      <c r="AV1897" s="154" t="s">
        <v>1055</v>
      </c>
      <c r="AW1897" s="155" t="s">
        <v>6641</v>
      </c>
      <c r="AX1897" s="154" t="s">
        <v>6642</v>
      </c>
    </row>
    <row r="1898" spans="46:50" hidden="1">
      <c r="AT1898" s="152" t="s">
        <v>6643</v>
      </c>
      <c r="AU1898" s="153" t="s">
        <v>6487</v>
      </c>
      <c r="AV1898" s="154" t="s">
        <v>1055</v>
      </c>
      <c r="AW1898" s="155" t="s">
        <v>6644</v>
      </c>
      <c r="AX1898" s="154" t="s">
        <v>1291</v>
      </c>
    </row>
    <row r="1899" spans="46:50" hidden="1">
      <c r="AT1899" s="152" t="s">
        <v>6645</v>
      </c>
      <c r="AU1899" s="153" t="s">
        <v>6487</v>
      </c>
      <c r="AV1899" s="154" t="s">
        <v>1055</v>
      </c>
      <c r="AW1899" s="155" t="s">
        <v>6646</v>
      </c>
      <c r="AX1899" s="154" t="s">
        <v>6647</v>
      </c>
    </row>
    <row r="1900" spans="46:50" hidden="1">
      <c r="AT1900" s="152" t="s">
        <v>6648</v>
      </c>
      <c r="AU1900" s="153" t="s">
        <v>6487</v>
      </c>
      <c r="AV1900" s="154" t="s">
        <v>1055</v>
      </c>
      <c r="AW1900" s="155" t="s">
        <v>6649</v>
      </c>
      <c r="AX1900" s="154" t="s">
        <v>6650</v>
      </c>
    </row>
    <row r="1901" spans="46:50" hidden="1">
      <c r="AT1901" s="152" t="s">
        <v>6651</v>
      </c>
      <c r="AU1901" s="153" t="s">
        <v>6487</v>
      </c>
      <c r="AV1901" s="154" t="s">
        <v>1055</v>
      </c>
      <c r="AW1901" s="155" t="s">
        <v>6652</v>
      </c>
      <c r="AX1901" s="154" t="s">
        <v>6653</v>
      </c>
    </row>
    <row r="1902" spans="46:50" hidden="1">
      <c r="AT1902" s="152" t="s">
        <v>6654</v>
      </c>
      <c r="AU1902" s="153" t="s">
        <v>6655</v>
      </c>
      <c r="AV1902" s="154" t="s">
        <v>1057</v>
      </c>
      <c r="AW1902" s="155" t="s">
        <v>6656</v>
      </c>
      <c r="AX1902" s="154" t="s">
        <v>6657</v>
      </c>
    </row>
    <row r="1903" spans="46:50" hidden="1">
      <c r="AT1903" s="152" t="s">
        <v>6658</v>
      </c>
      <c r="AU1903" s="153" t="s">
        <v>6655</v>
      </c>
      <c r="AV1903" s="154" t="s">
        <v>1057</v>
      </c>
      <c r="AW1903" s="155" t="s">
        <v>6659</v>
      </c>
      <c r="AX1903" s="154" t="s">
        <v>6660</v>
      </c>
    </row>
    <row r="1904" spans="46:50" hidden="1">
      <c r="AT1904" s="152" t="s">
        <v>6661</v>
      </c>
      <c r="AU1904" s="153" t="s">
        <v>6655</v>
      </c>
      <c r="AV1904" s="154" t="s">
        <v>1057</v>
      </c>
      <c r="AW1904" s="155" t="s">
        <v>6662</v>
      </c>
      <c r="AX1904" s="154" t="s">
        <v>6663</v>
      </c>
    </row>
    <row r="1905" spans="46:50" hidden="1">
      <c r="AT1905" s="152" t="s">
        <v>6664</v>
      </c>
      <c r="AU1905" s="153" t="s">
        <v>6655</v>
      </c>
      <c r="AV1905" s="154" t="s">
        <v>1057</v>
      </c>
      <c r="AW1905" s="155" t="s">
        <v>6665</v>
      </c>
      <c r="AX1905" s="154" t="s">
        <v>6666</v>
      </c>
    </row>
    <row r="1906" spans="46:50" hidden="1">
      <c r="AT1906" s="152" t="s">
        <v>6667</v>
      </c>
      <c r="AU1906" s="153" t="s">
        <v>6655</v>
      </c>
      <c r="AV1906" s="154" t="s">
        <v>1057</v>
      </c>
      <c r="AW1906" s="155" t="s">
        <v>6668</v>
      </c>
      <c r="AX1906" s="154" t="s">
        <v>6669</v>
      </c>
    </row>
    <row r="1907" spans="46:50" hidden="1">
      <c r="AT1907" s="152" t="s">
        <v>6670</v>
      </c>
      <c r="AU1907" s="153" t="s">
        <v>6655</v>
      </c>
      <c r="AV1907" s="154" t="s">
        <v>1057</v>
      </c>
      <c r="AW1907" s="155" t="s">
        <v>6671</v>
      </c>
      <c r="AX1907" s="154" t="s">
        <v>6672</v>
      </c>
    </row>
    <row r="1908" spans="46:50" hidden="1">
      <c r="AT1908" s="152" t="s">
        <v>6673</v>
      </c>
      <c r="AU1908" s="153" t="s">
        <v>6655</v>
      </c>
      <c r="AV1908" s="154" t="s">
        <v>1057</v>
      </c>
      <c r="AW1908" s="155" t="s">
        <v>6674</v>
      </c>
      <c r="AX1908" s="154" t="s">
        <v>6675</v>
      </c>
    </row>
    <row r="1909" spans="46:50" hidden="1">
      <c r="AT1909" s="152" t="s">
        <v>6676</v>
      </c>
      <c r="AU1909" s="153" t="s">
        <v>6655</v>
      </c>
      <c r="AV1909" s="154" t="s">
        <v>1057</v>
      </c>
      <c r="AW1909" s="155" t="s">
        <v>6677</v>
      </c>
      <c r="AX1909" s="154" t="s">
        <v>6678</v>
      </c>
    </row>
    <row r="1910" spans="46:50" hidden="1">
      <c r="AT1910" s="152" t="s">
        <v>6679</v>
      </c>
      <c r="AU1910" s="153" t="s">
        <v>6655</v>
      </c>
      <c r="AV1910" s="154" t="s">
        <v>1057</v>
      </c>
      <c r="AW1910" s="155" t="s">
        <v>6680</v>
      </c>
      <c r="AX1910" s="154" t="s">
        <v>6681</v>
      </c>
    </row>
    <row r="1911" spans="46:50" hidden="1">
      <c r="AT1911" s="152" t="s">
        <v>6682</v>
      </c>
      <c r="AU1911" s="153" t="s">
        <v>6655</v>
      </c>
      <c r="AV1911" s="154" t="s">
        <v>1057</v>
      </c>
      <c r="AW1911" s="155" t="s">
        <v>6683</v>
      </c>
      <c r="AX1911" s="154" t="s">
        <v>6684</v>
      </c>
    </row>
    <row r="1912" spans="46:50" hidden="1">
      <c r="AT1912" s="152" t="s">
        <v>6685</v>
      </c>
      <c r="AU1912" s="153" t="s">
        <v>6655</v>
      </c>
      <c r="AV1912" s="154" t="s">
        <v>1057</v>
      </c>
      <c r="AW1912" s="155" t="s">
        <v>6686</v>
      </c>
      <c r="AX1912" s="154" t="s">
        <v>6687</v>
      </c>
    </row>
    <row r="1913" spans="46:50" hidden="1">
      <c r="AT1913" s="152" t="s">
        <v>6688</v>
      </c>
      <c r="AU1913" s="153" t="s">
        <v>6655</v>
      </c>
      <c r="AV1913" s="154" t="s">
        <v>1057</v>
      </c>
      <c r="AW1913" s="155" t="s">
        <v>6689</v>
      </c>
      <c r="AX1913" s="154" t="s">
        <v>6690</v>
      </c>
    </row>
    <row r="1914" spans="46:50" hidden="1">
      <c r="AT1914" s="152" t="s">
        <v>6691</v>
      </c>
      <c r="AU1914" s="153" t="s">
        <v>6655</v>
      </c>
      <c r="AV1914" s="154" t="s">
        <v>1057</v>
      </c>
      <c r="AW1914" s="155" t="s">
        <v>6692</v>
      </c>
      <c r="AX1914" s="154" t="s">
        <v>6693</v>
      </c>
    </row>
    <row r="1915" spans="46:50" hidden="1">
      <c r="AT1915" s="152" t="s">
        <v>6694</v>
      </c>
      <c r="AU1915" s="153" t="s">
        <v>6655</v>
      </c>
      <c r="AV1915" s="154" t="s">
        <v>1057</v>
      </c>
      <c r="AW1915" s="155" t="s">
        <v>6695</v>
      </c>
      <c r="AX1915" s="154" t="s">
        <v>1852</v>
      </c>
    </row>
    <row r="1916" spans="46:50" hidden="1">
      <c r="AT1916" s="152" t="s">
        <v>6696</v>
      </c>
      <c r="AU1916" s="153" t="s">
        <v>6655</v>
      </c>
      <c r="AV1916" s="154" t="s">
        <v>1057</v>
      </c>
      <c r="AW1916" s="155" t="s">
        <v>6697</v>
      </c>
      <c r="AX1916" s="154" t="s">
        <v>6698</v>
      </c>
    </row>
    <row r="1917" spans="46:50" hidden="1">
      <c r="AT1917" s="152" t="s">
        <v>6699</v>
      </c>
      <c r="AU1917" s="153" t="s">
        <v>6655</v>
      </c>
      <c r="AV1917" s="154" t="s">
        <v>1057</v>
      </c>
      <c r="AW1917" s="155" t="s">
        <v>6700</v>
      </c>
      <c r="AX1917" s="154" t="s">
        <v>6701</v>
      </c>
    </row>
    <row r="1918" spans="46:50" hidden="1">
      <c r="AT1918" s="152" t="s">
        <v>6702</v>
      </c>
      <c r="AU1918" s="153" t="s">
        <v>6655</v>
      </c>
      <c r="AV1918" s="154" t="s">
        <v>1057</v>
      </c>
      <c r="AW1918" s="155" t="s">
        <v>6703</v>
      </c>
      <c r="AX1918" s="154" t="s">
        <v>1057</v>
      </c>
    </row>
    <row r="1919" spans="46:50" hidden="1">
      <c r="AT1919" s="152" t="s">
        <v>6704</v>
      </c>
      <c r="AU1919" s="153" t="s">
        <v>6655</v>
      </c>
      <c r="AV1919" s="154" t="s">
        <v>1057</v>
      </c>
      <c r="AW1919" s="155" t="s">
        <v>6705</v>
      </c>
      <c r="AX1919" s="154" t="s">
        <v>6706</v>
      </c>
    </row>
    <row r="1920" spans="46:50" hidden="1">
      <c r="AT1920" s="152" t="s">
        <v>6707</v>
      </c>
      <c r="AU1920" s="153" t="s">
        <v>6708</v>
      </c>
      <c r="AV1920" s="154" t="s">
        <v>1059</v>
      </c>
      <c r="AW1920" s="155" t="s">
        <v>6709</v>
      </c>
      <c r="AX1920" s="154" t="s">
        <v>6710</v>
      </c>
    </row>
    <row r="1921" spans="46:50" hidden="1">
      <c r="AT1921" s="152" t="s">
        <v>6711</v>
      </c>
      <c r="AU1921" s="153" t="s">
        <v>6708</v>
      </c>
      <c r="AV1921" s="154" t="s">
        <v>1059</v>
      </c>
      <c r="AW1921" s="155" t="s">
        <v>6712</v>
      </c>
      <c r="AX1921" s="154" t="s">
        <v>6713</v>
      </c>
    </row>
    <row r="1922" spans="46:50" hidden="1">
      <c r="AT1922" s="152" t="s">
        <v>6714</v>
      </c>
      <c r="AU1922" s="153" t="s">
        <v>6708</v>
      </c>
      <c r="AV1922" s="154" t="s">
        <v>1059</v>
      </c>
      <c r="AW1922" s="155" t="s">
        <v>6715</v>
      </c>
      <c r="AX1922" s="154" t="s">
        <v>6716</v>
      </c>
    </row>
    <row r="1923" spans="46:50" hidden="1">
      <c r="AT1923" s="152" t="s">
        <v>6717</v>
      </c>
      <c r="AU1923" s="153" t="s">
        <v>6708</v>
      </c>
      <c r="AV1923" s="154" t="s">
        <v>1059</v>
      </c>
      <c r="AW1923" s="155" t="s">
        <v>6718</v>
      </c>
      <c r="AX1923" s="154" t="s">
        <v>6719</v>
      </c>
    </row>
    <row r="1924" spans="46:50" hidden="1">
      <c r="AT1924" s="152" t="s">
        <v>6720</v>
      </c>
      <c r="AU1924" s="153" t="s">
        <v>6708</v>
      </c>
      <c r="AV1924" s="154" t="s">
        <v>1059</v>
      </c>
      <c r="AW1924" s="155" t="s">
        <v>6721</v>
      </c>
      <c r="AX1924" s="154" t="s">
        <v>6722</v>
      </c>
    </row>
    <row r="1925" spans="46:50" hidden="1">
      <c r="AT1925" s="152" t="s">
        <v>6723</v>
      </c>
      <c r="AU1925" s="153" t="s">
        <v>6708</v>
      </c>
      <c r="AV1925" s="154" t="s">
        <v>1059</v>
      </c>
      <c r="AW1925" s="155" t="s">
        <v>6724</v>
      </c>
      <c r="AX1925" s="154" t="s">
        <v>6725</v>
      </c>
    </row>
    <row r="1926" spans="46:50" hidden="1">
      <c r="AT1926" s="152" t="s">
        <v>6726</v>
      </c>
      <c r="AU1926" s="153" t="s">
        <v>6708</v>
      </c>
      <c r="AV1926" s="154" t="s">
        <v>1059</v>
      </c>
      <c r="AW1926" s="155" t="s">
        <v>6727</v>
      </c>
      <c r="AX1926" s="154" t="s">
        <v>6728</v>
      </c>
    </row>
    <row r="1927" spans="46:50" hidden="1">
      <c r="AT1927" s="152" t="s">
        <v>6729</v>
      </c>
      <c r="AU1927" s="153" t="s">
        <v>6708</v>
      </c>
      <c r="AV1927" s="154" t="s">
        <v>1059</v>
      </c>
      <c r="AW1927" s="155" t="s">
        <v>6730</v>
      </c>
      <c r="AX1927" s="154" t="s">
        <v>6731</v>
      </c>
    </row>
    <row r="1928" spans="46:50" hidden="1">
      <c r="AT1928" s="152" t="s">
        <v>6732</v>
      </c>
      <c r="AU1928" s="153" t="s">
        <v>6708</v>
      </c>
      <c r="AV1928" s="154" t="s">
        <v>1059</v>
      </c>
      <c r="AW1928" s="155" t="s">
        <v>6733</v>
      </c>
      <c r="AX1928" s="154" t="s">
        <v>6734</v>
      </c>
    </row>
    <row r="1929" spans="46:50" hidden="1">
      <c r="AT1929" s="152" t="s">
        <v>6735</v>
      </c>
      <c r="AU1929" s="153" t="s">
        <v>6708</v>
      </c>
      <c r="AV1929" s="154" t="s">
        <v>1059</v>
      </c>
      <c r="AW1929" s="155" t="s">
        <v>6736</v>
      </c>
      <c r="AX1929" s="154" t="s">
        <v>6737</v>
      </c>
    </row>
    <row r="1930" spans="46:50" hidden="1">
      <c r="AT1930" s="152" t="s">
        <v>6738</v>
      </c>
      <c r="AU1930" s="153" t="s">
        <v>6708</v>
      </c>
      <c r="AV1930" s="154" t="s">
        <v>1059</v>
      </c>
      <c r="AW1930" s="155" t="s">
        <v>6739</v>
      </c>
      <c r="AX1930" s="154" t="s">
        <v>6740</v>
      </c>
    </row>
    <row r="1931" spans="46:50" hidden="1">
      <c r="AT1931" s="152" t="s">
        <v>6741</v>
      </c>
      <c r="AU1931" s="153" t="s">
        <v>6708</v>
      </c>
      <c r="AV1931" s="154" t="s">
        <v>1059</v>
      </c>
      <c r="AW1931" s="155" t="s">
        <v>6742</v>
      </c>
      <c r="AX1931" s="154" t="s">
        <v>6743</v>
      </c>
    </row>
    <row r="1932" spans="46:50" hidden="1">
      <c r="AT1932" s="152" t="s">
        <v>6744</v>
      </c>
      <c r="AU1932" s="153" t="s">
        <v>6708</v>
      </c>
      <c r="AV1932" s="154" t="s">
        <v>1059</v>
      </c>
      <c r="AW1932" s="155" t="s">
        <v>6745</v>
      </c>
      <c r="AX1932" s="154" t="s">
        <v>6746</v>
      </c>
    </row>
    <row r="1933" spans="46:50" hidden="1">
      <c r="AT1933" s="152" t="s">
        <v>6747</v>
      </c>
      <c r="AU1933" s="153" t="s">
        <v>6708</v>
      </c>
      <c r="AV1933" s="154" t="s">
        <v>1059</v>
      </c>
      <c r="AW1933" s="155" t="s">
        <v>6748</v>
      </c>
      <c r="AX1933" s="154" t="s">
        <v>6749</v>
      </c>
    </row>
    <row r="1934" spans="46:50" hidden="1">
      <c r="AT1934" s="152" t="s">
        <v>6750</v>
      </c>
      <c r="AU1934" s="153" t="s">
        <v>6708</v>
      </c>
      <c r="AV1934" s="154" t="s">
        <v>1059</v>
      </c>
      <c r="AW1934" s="155" t="s">
        <v>6751</v>
      </c>
      <c r="AX1934" s="154" t="s">
        <v>6752</v>
      </c>
    </row>
    <row r="1935" spans="46:50" hidden="1">
      <c r="AT1935" s="152" t="s">
        <v>6753</v>
      </c>
      <c r="AU1935" s="153" t="s">
        <v>6708</v>
      </c>
      <c r="AV1935" s="154" t="s">
        <v>1059</v>
      </c>
      <c r="AW1935" s="155" t="s">
        <v>6754</v>
      </c>
      <c r="AX1935" s="154" t="s">
        <v>6755</v>
      </c>
    </row>
    <row r="1936" spans="46:50" hidden="1">
      <c r="AT1936" s="152" t="s">
        <v>6756</v>
      </c>
      <c r="AU1936" s="153" t="s">
        <v>6708</v>
      </c>
      <c r="AV1936" s="154" t="s">
        <v>1059</v>
      </c>
      <c r="AW1936" s="155" t="s">
        <v>6757</v>
      </c>
      <c r="AX1936" s="154" t="s">
        <v>6758</v>
      </c>
    </row>
    <row r="1937" spans="46:50" hidden="1">
      <c r="AT1937" s="152" t="s">
        <v>6759</v>
      </c>
      <c r="AU1937" s="153" t="s">
        <v>6708</v>
      </c>
      <c r="AV1937" s="154" t="s">
        <v>1059</v>
      </c>
      <c r="AW1937" s="155" t="s">
        <v>6760</v>
      </c>
      <c r="AX1937" s="154" t="s">
        <v>6761</v>
      </c>
    </row>
    <row r="1938" spans="46:50" hidden="1">
      <c r="AT1938" s="152" t="s">
        <v>6762</v>
      </c>
      <c r="AU1938" s="153" t="s">
        <v>6708</v>
      </c>
      <c r="AV1938" s="154" t="s">
        <v>1059</v>
      </c>
      <c r="AW1938" s="155" t="s">
        <v>6763</v>
      </c>
      <c r="AX1938" s="154" t="s">
        <v>6764</v>
      </c>
    </row>
    <row r="1939" spans="46:50" hidden="1">
      <c r="AT1939" s="152" t="s">
        <v>6765</v>
      </c>
      <c r="AU1939" s="153" t="s">
        <v>6708</v>
      </c>
      <c r="AV1939" s="154" t="s">
        <v>1059</v>
      </c>
      <c r="AW1939" s="155" t="s">
        <v>6766</v>
      </c>
      <c r="AX1939" s="154" t="s">
        <v>6767</v>
      </c>
    </row>
    <row r="1940" spans="46:50" hidden="1">
      <c r="AT1940" s="152" t="s">
        <v>6768</v>
      </c>
      <c r="AU1940" s="153" t="s">
        <v>6708</v>
      </c>
      <c r="AV1940" s="154" t="s">
        <v>1059</v>
      </c>
      <c r="AW1940" s="155" t="s">
        <v>6769</v>
      </c>
      <c r="AX1940" s="154" t="s">
        <v>6770</v>
      </c>
    </row>
    <row r="1941" spans="46:50" hidden="1">
      <c r="AT1941" s="152" t="s">
        <v>6771</v>
      </c>
      <c r="AU1941" s="153" t="s">
        <v>6708</v>
      </c>
      <c r="AV1941" s="154" t="s">
        <v>1059</v>
      </c>
      <c r="AW1941" s="155" t="s">
        <v>6772</v>
      </c>
      <c r="AX1941" s="154" t="s">
        <v>6773</v>
      </c>
    </row>
    <row r="1942" spans="46:50" hidden="1">
      <c r="AT1942" s="152" t="s">
        <v>6774</v>
      </c>
      <c r="AU1942" s="153" t="s">
        <v>6708</v>
      </c>
      <c r="AV1942" s="154" t="s">
        <v>1059</v>
      </c>
      <c r="AW1942" s="155" t="s">
        <v>6775</v>
      </c>
      <c r="AX1942" s="154" t="s">
        <v>6776</v>
      </c>
    </row>
    <row r="1943" spans="46:50" hidden="1">
      <c r="AT1943" s="152" t="s">
        <v>6777</v>
      </c>
      <c r="AU1943" s="153" t="s">
        <v>6708</v>
      </c>
      <c r="AV1943" s="154" t="s">
        <v>1059</v>
      </c>
      <c r="AW1943" s="155" t="s">
        <v>6778</v>
      </c>
      <c r="AX1943" s="154" t="s">
        <v>6779</v>
      </c>
    </row>
    <row r="1944" spans="46:50" hidden="1">
      <c r="AT1944" s="152" t="s">
        <v>6780</v>
      </c>
      <c r="AU1944" s="153" t="s">
        <v>6708</v>
      </c>
      <c r="AV1944" s="154" t="s">
        <v>1059</v>
      </c>
      <c r="AW1944" s="155" t="s">
        <v>6781</v>
      </c>
      <c r="AX1944" s="154" t="s">
        <v>6782</v>
      </c>
    </row>
    <row r="1945" spans="46:50" hidden="1">
      <c r="AT1945" s="152" t="s">
        <v>6783</v>
      </c>
      <c r="AU1945" s="153" t="s">
        <v>6708</v>
      </c>
      <c r="AV1945" s="154" t="s">
        <v>1059</v>
      </c>
      <c r="AW1945" s="155" t="s">
        <v>6784</v>
      </c>
      <c r="AX1945" s="154" t="s">
        <v>6785</v>
      </c>
    </row>
    <row r="1946" spans="46:50" hidden="1">
      <c r="AT1946" s="152" t="s">
        <v>6786</v>
      </c>
      <c r="AU1946" s="153" t="s">
        <v>6708</v>
      </c>
      <c r="AV1946" s="154" t="s">
        <v>1059</v>
      </c>
      <c r="AW1946" s="155" t="s">
        <v>6787</v>
      </c>
      <c r="AX1946" s="154" t="s">
        <v>6788</v>
      </c>
    </row>
    <row r="1947" spans="46:50" hidden="1">
      <c r="AT1947" s="152" t="s">
        <v>6789</v>
      </c>
      <c r="AU1947" s="153" t="s">
        <v>6708</v>
      </c>
      <c r="AV1947" s="154" t="s">
        <v>1059</v>
      </c>
      <c r="AW1947" s="155" t="s">
        <v>6790</v>
      </c>
      <c r="AX1947" s="154" t="s">
        <v>6791</v>
      </c>
    </row>
    <row r="1948" spans="46:50" hidden="1">
      <c r="AT1948" s="152" t="s">
        <v>6792</v>
      </c>
      <c r="AU1948" s="153" t="s">
        <v>6708</v>
      </c>
      <c r="AV1948" s="154" t="s">
        <v>1059</v>
      </c>
      <c r="AW1948" s="155" t="s">
        <v>6793</v>
      </c>
      <c r="AX1948" s="154" t="s">
        <v>6794</v>
      </c>
    </row>
    <row r="1949" spans="46:50" hidden="1">
      <c r="AT1949" s="152" t="s">
        <v>6795</v>
      </c>
      <c r="AU1949" s="153" t="s">
        <v>6708</v>
      </c>
      <c r="AV1949" s="154" t="s">
        <v>1059</v>
      </c>
      <c r="AW1949" s="155" t="s">
        <v>6796</v>
      </c>
      <c r="AX1949" s="154" t="s">
        <v>6797</v>
      </c>
    </row>
    <row r="1950" spans="46:50" hidden="1">
      <c r="AT1950" s="152" t="s">
        <v>6798</v>
      </c>
      <c r="AU1950" s="153" t="s">
        <v>6708</v>
      </c>
      <c r="AV1950" s="154" t="s">
        <v>1059</v>
      </c>
      <c r="AW1950" s="155" t="s">
        <v>6799</v>
      </c>
      <c r="AX1950" s="154" t="s">
        <v>6800</v>
      </c>
    </row>
    <row r="1951" spans="46:50" hidden="1">
      <c r="AT1951" s="152" t="s">
        <v>6801</v>
      </c>
      <c r="AU1951" s="153" t="s">
        <v>6708</v>
      </c>
      <c r="AV1951" s="154" t="s">
        <v>1059</v>
      </c>
      <c r="AW1951" s="155" t="s">
        <v>6802</v>
      </c>
      <c r="AX1951" s="154" t="s">
        <v>6803</v>
      </c>
    </row>
    <row r="1952" spans="46:50" hidden="1">
      <c r="AT1952" s="152" t="s">
        <v>6804</v>
      </c>
      <c r="AU1952" s="153" t="s">
        <v>6708</v>
      </c>
      <c r="AV1952" s="154" t="s">
        <v>1059</v>
      </c>
      <c r="AW1952" s="155" t="s">
        <v>6805</v>
      </c>
      <c r="AX1952" s="154" t="s">
        <v>6806</v>
      </c>
    </row>
    <row r="1953" spans="46:50" hidden="1">
      <c r="AT1953" s="152" t="s">
        <v>6807</v>
      </c>
      <c r="AU1953" s="153" t="s">
        <v>6708</v>
      </c>
      <c r="AV1953" s="154" t="s">
        <v>1059</v>
      </c>
      <c r="AW1953" s="155" t="s">
        <v>6808</v>
      </c>
      <c r="AX1953" s="154" t="s">
        <v>6809</v>
      </c>
    </row>
    <row r="1954" spans="46:50" hidden="1">
      <c r="AT1954" s="152" t="s">
        <v>6810</v>
      </c>
      <c r="AU1954" s="153" t="s">
        <v>6708</v>
      </c>
      <c r="AV1954" s="154" t="s">
        <v>1059</v>
      </c>
      <c r="AW1954" s="155" t="s">
        <v>6811</v>
      </c>
      <c r="AX1954" s="154" t="s">
        <v>6812</v>
      </c>
    </row>
    <row r="1955" spans="46:50" hidden="1">
      <c r="AT1955" s="152" t="s">
        <v>6813</v>
      </c>
      <c r="AU1955" s="153" t="s">
        <v>6708</v>
      </c>
      <c r="AV1955" s="154" t="s">
        <v>1059</v>
      </c>
      <c r="AW1955" s="155" t="s">
        <v>6814</v>
      </c>
      <c r="AX1955" s="154" t="s">
        <v>2839</v>
      </c>
    </row>
    <row r="1956" spans="46:50" hidden="1">
      <c r="AT1956" s="152" t="s">
        <v>6815</v>
      </c>
      <c r="AU1956" s="153" t="s">
        <v>6708</v>
      </c>
      <c r="AV1956" s="154" t="s">
        <v>1059</v>
      </c>
      <c r="AW1956" s="155" t="s">
        <v>6816</v>
      </c>
      <c r="AX1956" s="154" t="s">
        <v>1483</v>
      </c>
    </row>
    <row r="1957" spans="46:50" hidden="1">
      <c r="AT1957" s="152" t="s">
        <v>6817</v>
      </c>
      <c r="AU1957" s="153" t="s">
        <v>6708</v>
      </c>
      <c r="AV1957" s="154" t="s">
        <v>1059</v>
      </c>
      <c r="AW1957" s="155" t="s">
        <v>6818</v>
      </c>
      <c r="AX1957" s="154" t="s">
        <v>6550</v>
      </c>
    </row>
    <row r="1958" spans="46:50" hidden="1">
      <c r="AT1958" s="152" t="s">
        <v>6819</v>
      </c>
      <c r="AU1958" s="153" t="s">
        <v>6708</v>
      </c>
      <c r="AV1958" s="154" t="s">
        <v>1059</v>
      </c>
      <c r="AW1958" s="155" t="s">
        <v>6820</v>
      </c>
      <c r="AX1958" s="154" t="s">
        <v>6821</v>
      </c>
    </row>
    <row r="1959" spans="46:50" hidden="1">
      <c r="AT1959" s="152" t="s">
        <v>6822</v>
      </c>
      <c r="AU1959" s="153" t="s">
        <v>6708</v>
      </c>
      <c r="AV1959" s="154" t="s">
        <v>1059</v>
      </c>
      <c r="AW1959" s="155" t="s">
        <v>6823</v>
      </c>
      <c r="AX1959" s="154" t="s">
        <v>6824</v>
      </c>
    </row>
    <row r="1960" spans="46:50" hidden="1">
      <c r="AT1960" s="152" t="s">
        <v>6825</v>
      </c>
      <c r="AU1960" s="153" t="s">
        <v>6708</v>
      </c>
      <c r="AV1960" s="154" t="s">
        <v>1059</v>
      </c>
      <c r="AW1960" s="155" t="s">
        <v>6826</v>
      </c>
      <c r="AX1960" s="154" t="s">
        <v>6827</v>
      </c>
    </row>
    <row r="1961" spans="46:50" hidden="1">
      <c r="AT1961" s="152" t="s">
        <v>6828</v>
      </c>
      <c r="AU1961" s="153" t="s">
        <v>6708</v>
      </c>
      <c r="AV1961" s="154" t="s">
        <v>1059</v>
      </c>
      <c r="AW1961" s="155" t="s">
        <v>6829</v>
      </c>
      <c r="AX1961" s="154" t="s">
        <v>6830</v>
      </c>
    </row>
    <row r="1962" spans="46:50" hidden="1">
      <c r="AT1962" s="152" t="s">
        <v>6831</v>
      </c>
      <c r="AU1962" s="153" t="s">
        <v>6708</v>
      </c>
      <c r="AV1962" s="154" t="s">
        <v>1059</v>
      </c>
      <c r="AW1962" s="155" t="s">
        <v>6832</v>
      </c>
      <c r="AX1962" s="154" t="s">
        <v>6833</v>
      </c>
    </row>
    <row r="1963" spans="46:50" hidden="1">
      <c r="AT1963" s="152" t="s">
        <v>6834</v>
      </c>
      <c r="AU1963" s="153" t="s">
        <v>6708</v>
      </c>
      <c r="AV1963" s="154" t="s">
        <v>1059</v>
      </c>
      <c r="AW1963" s="155" t="s">
        <v>6835</v>
      </c>
      <c r="AX1963" s="154" t="s">
        <v>6836</v>
      </c>
    </row>
    <row r="1964" spans="46:50" hidden="1">
      <c r="AT1964" s="152" t="s">
        <v>6837</v>
      </c>
      <c r="AU1964" s="153" t="s">
        <v>6708</v>
      </c>
      <c r="AV1964" s="154" t="s">
        <v>1059</v>
      </c>
      <c r="AW1964" s="155" t="s">
        <v>6838</v>
      </c>
      <c r="AX1964" s="154" t="s">
        <v>6839</v>
      </c>
    </row>
    <row r="1965" spans="46:50" hidden="1">
      <c r="AT1965" s="152" t="s">
        <v>6840</v>
      </c>
      <c r="AU1965" s="153" t="s">
        <v>6708</v>
      </c>
      <c r="AV1965" s="154" t="s">
        <v>1059</v>
      </c>
      <c r="AW1965" s="155" t="s">
        <v>6841</v>
      </c>
      <c r="AX1965" s="154" t="s">
        <v>6842</v>
      </c>
    </row>
    <row r="1966" spans="46:50" hidden="1">
      <c r="AT1966" s="152" t="s">
        <v>6843</v>
      </c>
      <c r="AU1966" s="153" t="s">
        <v>6708</v>
      </c>
      <c r="AV1966" s="154" t="s">
        <v>1059</v>
      </c>
      <c r="AW1966" s="155" t="s">
        <v>6844</v>
      </c>
      <c r="AX1966" s="154" t="s">
        <v>6845</v>
      </c>
    </row>
    <row r="1967" spans="46:50" hidden="1">
      <c r="AT1967" s="152" t="s">
        <v>6846</v>
      </c>
      <c r="AU1967" s="153" t="s">
        <v>6708</v>
      </c>
      <c r="AV1967" s="154" t="s">
        <v>1059</v>
      </c>
      <c r="AW1967" s="155" t="s">
        <v>6847</v>
      </c>
      <c r="AX1967" s="154" t="s">
        <v>6848</v>
      </c>
    </row>
    <row r="1968" spans="46:50" hidden="1">
      <c r="AT1968" s="152" t="s">
        <v>6849</v>
      </c>
      <c r="AU1968" s="153" t="s">
        <v>6708</v>
      </c>
      <c r="AV1968" s="154" t="s">
        <v>1059</v>
      </c>
      <c r="AW1968" s="155" t="s">
        <v>6850</v>
      </c>
      <c r="AX1968" s="154" t="s">
        <v>6851</v>
      </c>
    </row>
    <row r="1969" spans="46:50" hidden="1">
      <c r="AT1969" s="152" t="s">
        <v>6852</v>
      </c>
      <c r="AU1969" s="153" t="s">
        <v>6708</v>
      </c>
      <c r="AV1969" s="154" t="s">
        <v>1059</v>
      </c>
      <c r="AW1969" s="155" t="s">
        <v>6853</v>
      </c>
      <c r="AX1969" s="154" t="s">
        <v>1540</v>
      </c>
    </row>
    <row r="1970" spans="46:50" hidden="1">
      <c r="AT1970" s="152" t="s">
        <v>6854</v>
      </c>
      <c r="AU1970" s="153" t="s">
        <v>6708</v>
      </c>
      <c r="AV1970" s="154" t="s">
        <v>1059</v>
      </c>
      <c r="AW1970" s="155" t="s">
        <v>6855</v>
      </c>
      <c r="AX1970" s="154" t="s">
        <v>1852</v>
      </c>
    </row>
    <row r="1971" spans="46:50" hidden="1">
      <c r="AT1971" s="152" t="s">
        <v>6856</v>
      </c>
      <c r="AU1971" s="153" t="s">
        <v>6708</v>
      </c>
      <c r="AV1971" s="154" t="s">
        <v>1059</v>
      </c>
      <c r="AW1971" s="155" t="s">
        <v>6857</v>
      </c>
      <c r="AX1971" s="154" t="s">
        <v>6858</v>
      </c>
    </row>
    <row r="1972" spans="46:50" hidden="1">
      <c r="AT1972" s="152" t="s">
        <v>6859</v>
      </c>
      <c r="AU1972" s="153" t="s">
        <v>6708</v>
      </c>
      <c r="AV1972" s="154" t="s">
        <v>1059</v>
      </c>
      <c r="AW1972" s="155" t="s">
        <v>6860</v>
      </c>
      <c r="AX1972" s="154" t="s">
        <v>6861</v>
      </c>
    </row>
    <row r="1973" spans="46:50" hidden="1">
      <c r="AT1973" s="152" t="s">
        <v>6862</v>
      </c>
      <c r="AU1973" s="153" t="s">
        <v>6708</v>
      </c>
      <c r="AV1973" s="154" t="s">
        <v>1059</v>
      </c>
      <c r="AW1973" s="155" t="s">
        <v>6863</v>
      </c>
      <c r="AX1973" s="154" t="s">
        <v>6864</v>
      </c>
    </row>
    <row r="1974" spans="46:50" hidden="1">
      <c r="AT1974" s="152" t="s">
        <v>6865</v>
      </c>
      <c r="AU1974" s="153" t="s">
        <v>6708</v>
      </c>
      <c r="AV1974" s="154" t="s">
        <v>1059</v>
      </c>
      <c r="AW1974" s="155" t="s">
        <v>6866</v>
      </c>
      <c r="AX1974" s="154" t="s">
        <v>6867</v>
      </c>
    </row>
    <row r="1975" spans="46:50" hidden="1">
      <c r="AT1975" s="152" t="s">
        <v>6868</v>
      </c>
      <c r="AU1975" s="153" t="s">
        <v>6708</v>
      </c>
      <c r="AV1975" s="154" t="s">
        <v>1059</v>
      </c>
      <c r="AW1975" s="155" t="s">
        <v>6869</v>
      </c>
      <c r="AX1975" s="154" t="s">
        <v>6870</v>
      </c>
    </row>
    <row r="1976" spans="46:50" hidden="1">
      <c r="AT1976" s="152" t="s">
        <v>6871</v>
      </c>
      <c r="AU1976" s="153" t="s">
        <v>6708</v>
      </c>
      <c r="AV1976" s="154" t="s">
        <v>1059</v>
      </c>
      <c r="AW1976" s="155" t="s">
        <v>6872</v>
      </c>
      <c r="AX1976" s="154" t="s">
        <v>6873</v>
      </c>
    </row>
    <row r="1977" spans="46:50" hidden="1">
      <c r="AT1977" s="152" t="s">
        <v>6874</v>
      </c>
      <c r="AU1977" s="153" t="s">
        <v>6708</v>
      </c>
      <c r="AV1977" s="154" t="s">
        <v>1059</v>
      </c>
      <c r="AW1977" s="155" t="s">
        <v>6875</v>
      </c>
      <c r="AX1977" s="154" t="s">
        <v>5113</v>
      </c>
    </row>
    <row r="1978" spans="46:50" hidden="1">
      <c r="AT1978" s="152" t="s">
        <v>6876</v>
      </c>
      <c r="AU1978" s="153" t="s">
        <v>6708</v>
      </c>
      <c r="AV1978" s="154" t="s">
        <v>1059</v>
      </c>
      <c r="AW1978" s="155" t="s">
        <v>6877</v>
      </c>
      <c r="AX1978" s="154" t="s">
        <v>6878</v>
      </c>
    </row>
    <row r="1979" spans="46:50" hidden="1">
      <c r="AT1979" s="152" t="s">
        <v>6879</v>
      </c>
      <c r="AU1979" s="153" t="s">
        <v>6708</v>
      </c>
      <c r="AV1979" s="154" t="s">
        <v>1059</v>
      </c>
      <c r="AW1979" s="155" t="s">
        <v>6880</v>
      </c>
      <c r="AX1979" s="154" t="s">
        <v>6881</v>
      </c>
    </row>
    <row r="1980" spans="46:50" hidden="1">
      <c r="AT1980" s="152" t="s">
        <v>6882</v>
      </c>
      <c r="AU1980" s="153" t="s">
        <v>6708</v>
      </c>
      <c r="AV1980" s="154" t="s">
        <v>1059</v>
      </c>
      <c r="AW1980" s="155" t="s">
        <v>6883</v>
      </c>
      <c r="AX1980" s="154" t="s">
        <v>6884</v>
      </c>
    </row>
    <row r="1981" spans="46:50" hidden="1">
      <c r="AT1981" s="152" t="s">
        <v>6885</v>
      </c>
      <c r="AU1981" s="153" t="s">
        <v>6708</v>
      </c>
      <c r="AV1981" s="154" t="s">
        <v>1059</v>
      </c>
      <c r="AW1981" s="155" t="s">
        <v>6886</v>
      </c>
      <c r="AX1981" s="154" t="s">
        <v>6887</v>
      </c>
    </row>
    <row r="1982" spans="46:50" hidden="1">
      <c r="AT1982" s="152" t="s">
        <v>6888</v>
      </c>
      <c r="AU1982" s="153" t="s">
        <v>6708</v>
      </c>
      <c r="AV1982" s="154" t="s">
        <v>1059</v>
      </c>
      <c r="AW1982" s="155" t="s">
        <v>6889</v>
      </c>
      <c r="AX1982" s="154" t="s">
        <v>6890</v>
      </c>
    </row>
    <row r="1983" spans="46:50" hidden="1">
      <c r="AT1983" s="152" t="s">
        <v>6891</v>
      </c>
      <c r="AU1983" s="153" t="s">
        <v>6708</v>
      </c>
      <c r="AV1983" s="154" t="s">
        <v>1059</v>
      </c>
      <c r="AW1983" s="155" t="s">
        <v>6892</v>
      </c>
      <c r="AX1983" s="154" t="s">
        <v>6893</v>
      </c>
    </row>
    <row r="1984" spans="46:50" hidden="1">
      <c r="AT1984" s="152" t="s">
        <v>6894</v>
      </c>
      <c r="AU1984" s="153" t="s">
        <v>6708</v>
      </c>
      <c r="AV1984" s="154" t="s">
        <v>1059</v>
      </c>
      <c r="AW1984" s="155" t="s">
        <v>6895</v>
      </c>
      <c r="AX1984" s="154" t="s">
        <v>6896</v>
      </c>
    </row>
    <row r="1985" spans="46:50" hidden="1">
      <c r="AT1985" s="152" t="s">
        <v>6897</v>
      </c>
      <c r="AU1985" s="153" t="s">
        <v>6708</v>
      </c>
      <c r="AV1985" s="154" t="s">
        <v>1059</v>
      </c>
      <c r="AW1985" s="155" t="s">
        <v>6898</v>
      </c>
      <c r="AX1985" s="154" t="s">
        <v>6899</v>
      </c>
    </row>
    <row r="1986" spans="46:50" hidden="1">
      <c r="AT1986" s="152" t="s">
        <v>6900</v>
      </c>
      <c r="AU1986" s="153" t="s">
        <v>6708</v>
      </c>
      <c r="AV1986" s="154" t="s">
        <v>1059</v>
      </c>
      <c r="AW1986" s="155" t="s">
        <v>6901</v>
      </c>
      <c r="AX1986" s="154" t="s">
        <v>3019</v>
      </c>
    </row>
    <row r="1987" spans="46:50" hidden="1">
      <c r="AT1987" s="152" t="s">
        <v>6902</v>
      </c>
      <c r="AU1987" s="153" t="s">
        <v>6708</v>
      </c>
      <c r="AV1987" s="154" t="s">
        <v>1059</v>
      </c>
      <c r="AW1987" s="155" t="s">
        <v>6903</v>
      </c>
      <c r="AX1987" s="154" t="s">
        <v>6904</v>
      </c>
    </row>
    <row r="1988" spans="46:50" hidden="1">
      <c r="AT1988" s="152" t="s">
        <v>6905</v>
      </c>
      <c r="AU1988" s="153" t="s">
        <v>6708</v>
      </c>
      <c r="AV1988" s="154" t="s">
        <v>1059</v>
      </c>
      <c r="AW1988" s="155" t="s">
        <v>6906</v>
      </c>
      <c r="AX1988" s="154" t="s">
        <v>6907</v>
      </c>
    </row>
    <row r="1989" spans="46:50" hidden="1">
      <c r="AT1989" s="152" t="s">
        <v>6908</v>
      </c>
      <c r="AU1989" s="153" t="s">
        <v>6708</v>
      </c>
      <c r="AV1989" s="154" t="s">
        <v>1059</v>
      </c>
      <c r="AW1989" s="155" t="s">
        <v>6909</v>
      </c>
      <c r="AX1989" s="154" t="s">
        <v>6910</v>
      </c>
    </row>
    <row r="1990" spans="46:50" hidden="1">
      <c r="AT1990" s="152" t="s">
        <v>6911</v>
      </c>
      <c r="AU1990" s="153" t="s">
        <v>6708</v>
      </c>
      <c r="AV1990" s="154" t="s">
        <v>1059</v>
      </c>
      <c r="AW1990" s="155" t="s">
        <v>6912</v>
      </c>
      <c r="AX1990" s="154" t="s">
        <v>1925</v>
      </c>
    </row>
    <row r="1991" spans="46:50" hidden="1">
      <c r="AT1991" s="152" t="s">
        <v>6913</v>
      </c>
      <c r="AU1991" s="153" t="s">
        <v>6708</v>
      </c>
      <c r="AV1991" s="154" t="s">
        <v>1059</v>
      </c>
      <c r="AW1991" s="155" t="s">
        <v>6914</v>
      </c>
      <c r="AX1991" s="154" t="s">
        <v>6915</v>
      </c>
    </row>
    <row r="1992" spans="46:50" hidden="1">
      <c r="AT1992" s="152" t="s">
        <v>6916</v>
      </c>
      <c r="AU1992" s="153" t="s">
        <v>6917</v>
      </c>
      <c r="AV1992" s="154" t="s">
        <v>1061</v>
      </c>
      <c r="AW1992" s="155" t="s">
        <v>6918</v>
      </c>
      <c r="AX1992" s="154" t="s">
        <v>6919</v>
      </c>
    </row>
    <row r="1993" spans="46:50" hidden="1">
      <c r="AT1993" s="152" t="s">
        <v>6920</v>
      </c>
      <c r="AU1993" s="153" t="s">
        <v>6917</v>
      </c>
      <c r="AV1993" s="154" t="s">
        <v>1061</v>
      </c>
      <c r="AW1993" s="155" t="s">
        <v>6921</v>
      </c>
      <c r="AX1993" s="154" t="s">
        <v>6501</v>
      </c>
    </row>
    <row r="1994" spans="46:50" hidden="1">
      <c r="AT1994" s="152" t="s">
        <v>6922</v>
      </c>
      <c r="AU1994" s="153" t="s">
        <v>6917</v>
      </c>
      <c r="AV1994" s="154" t="s">
        <v>1061</v>
      </c>
      <c r="AW1994" s="155" t="s">
        <v>6923</v>
      </c>
      <c r="AX1994" s="154" t="s">
        <v>6924</v>
      </c>
    </row>
    <row r="1995" spans="46:50" hidden="1">
      <c r="AT1995" s="152" t="s">
        <v>6925</v>
      </c>
      <c r="AU1995" s="153" t="s">
        <v>6917</v>
      </c>
      <c r="AV1995" s="154" t="s">
        <v>1061</v>
      </c>
      <c r="AW1995" s="155" t="s">
        <v>6926</v>
      </c>
      <c r="AX1995" s="154" t="s">
        <v>6927</v>
      </c>
    </row>
    <row r="1996" spans="46:50" hidden="1">
      <c r="AT1996" s="152" t="s">
        <v>6928</v>
      </c>
      <c r="AU1996" s="153" t="s">
        <v>6917</v>
      </c>
      <c r="AV1996" s="154" t="s">
        <v>1061</v>
      </c>
      <c r="AW1996" s="155" t="s">
        <v>6929</v>
      </c>
      <c r="AX1996" s="154" t="s">
        <v>6930</v>
      </c>
    </row>
    <row r="1997" spans="46:50" hidden="1">
      <c r="AT1997" s="152" t="s">
        <v>6931</v>
      </c>
      <c r="AU1997" s="153" t="s">
        <v>6917</v>
      </c>
      <c r="AV1997" s="154" t="s">
        <v>1061</v>
      </c>
      <c r="AW1997" s="155" t="s">
        <v>6932</v>
      </c>
      <c r="AX1997" s="154" t="s">
        <v>6933</v>
      </c>
    </row>
    <row r="1998" spans="46:50" hidden="1">
      <c r="AT1998" s="152" t="s">
        <v>6934</v>
      </c>
      <c r="AU1998" s="153" t="s">
        <v>6917</v>
      </c>
      <c r="AV1998" s="154" t="s">
        <v>1061</v>
      </c>
      <c r="AW1998" s="155" t="s">
        <v>6935</v>
      </c>
      <c r="AX1998" s="154" t="s">
        <v>2488</v>
      </c>
    </row>
    <row r="1999" spans="46:50" hidden="1">
      <c r="AT1999" s="152" t="s">
        <v>6936</v>
      </c>
      <c r="AU1999" s="153" t="s">
        <v>6917</v>
      </c>
      <c r="AV1999" s="154" t="s">
        <v>1061</v>
      </c>
      <c r="AW1999" s="155" t="s">
        <v>6937</v>
      </c>
      <c r="AX1999" s="154" t="s">
        <v>6938</v>
      </c>
    </row>
    <row r="2000" spans="46:50" hidden="1">
      <c r="AT2000" s="152" t="s">
        <v>6939</v>
      </c>
      <c r="AU2000" s="153" t="s">
        <v>6917</v>
      </c>
      <c r="AV2000" s="154" t="s">
        <v>1061</v>
      </c>
      <c r="AW2000" s="155" t="s">
        <v>6940</v>
      </c>
      <c r="AX2000" s="154" t="s">
        <v>6941</v>
      </c>
    </row>
    <row r="2001" spans="46:50" hidden="1">
      <c r="AT2001" s="152" t="s">
        <v>6942</v>
      </c>
      <c r="AU2001" s="153" t="s">
        <v>6917</v>
      </c>
      <c r="AV2001" s="154" t="s">
        <v>1061</v>
      </c>
      <c r="AW2001" s="155" t="s">
        <v>6943</v>
      </c>
      <c r="AX2001" s="154" t="s">
        <v>6944</v>
      </c>
    </row>
    <row r="2002" spans="46:50" hidden="1">
      <c r="AT2002" s="152" t="s">
        <v>6945</v>
      </c>
      <c r="AU2002" s="153" t="s">
        <v>6917</v>
      </c>
      <c r="AV2002" s="154" t="s">
        <v>1061</v>
      </c>
      <c r="AW2002" s="155" t="s">
        <v>6946</v>
      </c>
      <c r="AX2002" s="154" t="s">
        <v>6947</v>
      </c>
    </row>
    <row r="2003" spans="46:50" hidden="1">
      <c r="AT2003" s="152" t="s">
        <v>6948</v>
      </c>
      <c r="AU2003" s="153" t="s">
        <v>6917</v>
      </c>
      <c r="AV2003" s="154" t="s">
        <v>1061</v>
      </c>
      <c r="AW2003" s="155" t="s">
        <v>6949</v>
      </c>
      <c r="AX2003" s="154" t="s">
        <v>6950</v>
      </c>
    </row>
    <row r="2004" spans="46:50" hidden="1">
      <c r="AT2004" s="152" t="s">
        <v>6951</v>
      </c>
      <c r="AU2004" s="153" t="s">
        <v>6917</v>
      </c>
      <c r="AV2004" s="154" t="s">
        <v>1061</v>
      </c>
      <c r="AW2004" s="155" t="s">
        <v>6952</v>
      </c>
      <c r="AX2004" s="154" t="s">
        <v>6953</v>
      </c>
    </row>
    <row r="2005" spans="46:50" hidden="1">
      <c r="AT2005" s="152" t="s">
        <v>6954</v>
      </c>
      <c r="AU2005" s="153" t="s">
        <v>6917</v>
      </c>
      <c r="AV2005" s="154" t="s">
        <v>1061</v>
      </c>
      <c r="AW2005" s="155" t="s">
        <v>6955</v>
      </c>
      <c r="AX2005" s="154" t="s">
        <v>6956</v>
      </c>
    </row>
    <row r="2006" spans="46:50" hidden="1">
      <c r="AT2006" s="152" t="s">
        <v>6957</v>
      </c>
      <c r="AU2006" s="153" t="s">
        <v>6917</v>
      </c>
      <c r="AV2006" s="154" t="s">
        <v>1061</v>
      </c>
      <c r="AW2006" s="155" t="s">
        <v>6958</v>
      </c>
      <c r="AX2006" s="154" t="s">
        <v>6959</v>
      </c>
    </row>
    <row r="2007" spans="46:50" hidden="1">
      <c r="AT2007" s="152" t="s">
        <v>6960</v>
      </c>
      <c r="AU2007" s="153" t="s">
        <v>6917</v>
      </c>
      <c r="AV2007" s="154" t="s">
        <v>1061</v>
      </c>
      <c r="AW2007" s="155" t="s">
        <v>6961</v>
      </c>
      <c r="AX2007" s="154" t="s">
        <v>6962</v>
      </c>
    </row>
    <row r="2008" spans="46:50" hidden="1">
      <c r="AT2008" s="152" t="s">
        <v>6963</v>
      </c>
      <c r="AU2008" s="153" t="s">
        <v>6917</v>
      </c>
      <c r="AV2008" s="154" t="s">
        <v>1061</v>
      </c>
      <c r="AW2008" s="155" t="s">
        <v>6964</v>
      </c>
      <c r="AX2008" s="154" t="s">
        <v>6965</v>
      </c>
    </row>
    <row r="2009" spans="46:50" hidden="1">
      <c r="AT2009" s="152" t="s">
        <v>6966</v>
      </c>
      <c r="AU2009" s="153" t="s">
        <v>6967</v>
      </c>
      <c r="AV2009" s="154" t="s">
        <v>1063</v>
      </c>
      <c r="AW2009" s="155" t="s">
        <v>6968</v>
      </c>
      <c r="AX2009" s="154" t="s">
        <v>1183</v>
      </c>
    </row>
    <row r="2010" spans="46:50" hidden="1">
      <c r="AT2010" s="152" t="s">
        <v>6969</v>
      </c>
      <c r="AU2010" s="153" t="s">
        <v>6967</v>
      </c>
      <c r="AV2010" s="154" t="s">
        <v>1063</v>
      </c>
      <c r="AW2010" s="155" t="s">
        <v>6970</v>
      </c>
      <c r="AX2010" s="154" t="s">
        <v>1657</v>
      </c>
    </row>
    <row r="2011" spans="46:50" hidden="1">
      <c r="AT2011" s="152" t="s">
        <v>6971</v>
      </c>
      <c r="AU2011" s="153" t="s">
        <v>6967</v>
      </c>
      <c r="AV2011" s="154" t="s">
        <v>1063</v>
      </c>
      <c r="AW2011" s="155" t="s">
        <v>6972</v>
      </c>
      <c r="AX2011" s="154" t="s">
        <v>6973</v>
      </c>
    </row>
    <row r="2012" spans="46:50" hidden="1">
      <c r="AT2012" s="152" t="s">
        <v>6974</v>
      </c>
      <c r="AU2012" s="153" t="s">
        <v>6967</v>
      </c>
      <c r="AV2012" s="154" t="s">
        <v>1063</v>
      </c>
      <c r="AW2012" s="155" t="s">
        <v>6975</v>
      </c>
      <c r="AX2012" s="154" t="s">
        <v>6976</v>
      </c>
    </row>
    <row r="2013" spans="46:50" hidden="1">
      <c r="AT2013" s="152" t="s">
        <v>6977</v>
      </c>
      <c r="AU2013" s="153" t="s">
        <v>6967</v>
      </c>
      <c r="AV2013" s="154" t="s">
        <v>1063</v>
      </c>
      <c r="AW2013" s="155" t="s">
        <v>6978</v>
      </c>
      <c r="AX2013" s="154" t="s">
        <v>6979</v>
      </c>
    </row>
    <row r="2014" spans="46:50" hidden="1">
      <c r="AT2014" s="152" t="s">
        <v>6980</v>
      </c>
      <c r="AU2014" s="153" t="s">
        <v>6967</v>
      </c>
      <c r="AV2014" s="154" t="s">
        <v>1063</v>
      </c>
      <c r="AW2014" s="155" t="s">
        <v>6981</v>
      </c>
      <c r="AX2014" s="154" t="s">
        <v>3931</v>
      </c>
    </row>
    <row r="2015" spans="46:50" hidden="1">
      <c r="AT2015" s="152" t="s">
        <v>6982</v>
      </c>
      <c r="AU2015" s="153" t="s">
        <v>6967</v>
      </c>
      <c r="AV2015" s="154" t="s">
        <v>1063</v>
      </c>
      <c r="AW2015" s="155" t="s">
        <v>6983</v>
      </c>
      <c r="AX2015" s="154" t="s">
        <v>1725</v>
      </c>
    </row>
    <row r="2016" spans="46:50" hidden="1">
      <c r="AT2016" s="152" t="s">
        <v>6984</v>
      </c>
      <c r="AU2016" s="153" t="s">
        <v>6967</v>
      </c>
      <c r="AV2016" s="154" t="s">
        <v>1063</v>
      </c>
      <c r="AW2016" s="155" t="s">
        <v>6985</v>
      </c>
      <c r="AX2016" s="154" t="s">
        <v>6986</v>
      </c>
    </row>
    <row r="2017" spans="46:50" hidden="1">
      <c r="AT2017" s="152" t="s">
        <v>6987</v>
      </c>
      <c r="AU2017" s="153" t="s">
        <v>6967</v>
      </c>
      <c r="AV2017" s="154" t="s">
        <v>1063</v>
      </c>
      <c r="AW2017" s="155" t="s">
        <v>6988</v>
      </c>
      <c r="AX2017" s="154" t="s">
        <v>6989</v>
      </c>
    </row>
    <row r="2018" spans="46:50" hidden="1">
      <c r="AT2018" s="152" t="s">
        <v>6990</v>
      </c>
      <c r="AU2018" s="153" t="s">
        <v>6967</v>
      </c>
      <c r="AV2018" s="154" t="s">
        <v>1063</v>
      </c>
      <c r="AW2018" s="155" t="s">
        <v>6991</v>
      </c>
      <c r="AX2018" s="154" t="s">
        <v>6992</v>
      </c>
    </row>
    <row r="2019" spans="46:50" hidden="1">
      <c r="AT2019" s="152" t="s">
        <v>6993</v>
      </c>
      <c r="AU2019" s="153" t="s">
        <v>6967</v>
      </c>
      <c r="AV2019" s="154" t="s">
        <v>1063</v>
      </c>
      <c r="AW2019" s="155" t="s">
        <v>6994</v>
      </c>
      <c r="AX2019" s="154" t="s">
        <v>1765</v>
      </c>
    </row>
    <row r="2020" spans="46:50" hidden="1">
      <c r="AT2020" s="152" t="s">
        <v>6995</v>
      </c>
      <c r="AU2020" s="153" t="s">
        <v>6967</v>
      </c>
      <c r="AV2020" s="154" t="s">
        <v>1063</v>
      </c>
      <c r="AW2020" s="155" t="s">
        <v>6996</v>
      </c>
      <c r="AX2020" s="154" t="s">
        <v>6997</v>
      </c>
    </row>
    <row r="2021" spans="46:50" hidden="1">
      <c r="AT2021" s="152" t="s">
        <v>6998</v>
      </c>
      <c r="AU2021" s="153" t="s">
        <v>6967</v>
      </c>
      <c r="AV2021" s="154" t="s">
        <v>1063</v>
      </c>
      <c r="AW2021" s="155" t="s">
        <v>6999</v>
      </c>
      <c r="AX2021" s="154" t="s">
        <v>7000</v>
      </c>
    </row>
    <row r="2022" spans="46:50" hidden="1">
      <c r="AT2022" s="152" t="s">
        <v>7001</v>
      </c>
      <c r="AU2022" s="153" t="s">
        <v>6967</v>
      </c>
      <c r="AV2022" s="154" t="s">
        <v>1063</v>
      </c>
      <c r="AW2022" s="155" t="s">
        <v>7002</v>
      </c>
      <c r="AX2022" s="154" t="s">
        <v>1031</v>
      </c>
    </row>
    <row r="2023" spans="46:50" hidden="1">
      <c r="AT2023" s="152" t="s">
        <v>7003</v>
      </c>
      <c r="AU2023" s="153" t="s">
        <v>6967</v>
      </c>
      <c r="AV2023" s="154" t="s">
        <v>1063</v>
      </c>
      <c r="AW2023" s="155" t="s">
        <v>7004</v>
      </c>
      <c r="AX2023" s="154" t="s">
        <v>7005</v>
      </c>
    </row>
    <row r="2024" spans="46:50" hidden="1">
      <c r="AT2024" s="152" t="s">
        <v>7006</v>
      </c>
      <c r="AU2024" s="153" t="s">
        <v>6967</v>
      </c>
      <c r="AV2024" s="154" t="s">
        <v>1063</v>
      </c>
      <c r="AW2024" s="155" t="s">
        <v>7007</v>
      </c>
      <c r="AX2024" s="154" t="s">
        <v>1033</v>
      </c>
    </row>
    <row r="2025" spans="46:50" hidden="1">
      <c r="AT2025" s="152" t="s">
        <v>7008</v>
      </c>
      <c r="AU2025" s="153" t="s">
        <v>6967</v>
      </c>
      <c r="AV2025" s="154" t="s">
        <v>1063</v>
      </c>
      <c r="AW2025" s="155" t="s">
        <v>7009</v>
      </c>
      <c r="AX2025" s="154" t="s">
        <v>7010</v>
      </c>
    </row>
    <row r="2026" spans="46:50" hidden="1">
      <c r="AT2026" s="152" t="s">
        <v>7011</v>
      </c>
      <c r="AU2026" s="153" t="s">
        <v>6967</v>
      </c>
      <c r="AV2026" s="154" t="s">
        <v>1063</v>
      </c>
      <c r="AW2026" s="155" t="s">
        <v>7012</v>
      </c>
      <c r="AX2026" s="154" t="s">
        <v>1220</v>
      </c>
    </row>
    <row r="2027" spans="46:50" hidden="1">
      <c r="AT2027" s="152" t="s">
        <v>7013</v>
      </c>
      <c r="AU2027" s="153" t="s">
        <v>6967</v>
      </c>
      <c r="AV2027" s="154" t="s">
        <v>1063</v>
      </c>
      <c r="AW2027" s="155" t="s">
        <v>7014</v>
      </c>
      <c r="AX2027" s="154" t="s">
        <v>7015</v>
      </c>
    </row>
    <row r="2028" spans="46:50" hidden="1">
      <c r="AT2028" s="152" t="s">
        <v>7016</v>
      </c>
      <c r="AU2028" s="153" t="s">
        <v>6967</v>
      </c>
      <c r="AV2028" s="154" t="s">
        <v>1063</v>
      </c>
      <c r="AW2028" s="155" t="s">
        <v>7017</v>
      </c>
      <c r="AX2028" s="154" t="s">
        <v>7018</v>
      </c>
    </row>
    <row r="2029" spans="46:50" hidden="1">
      <c r="AT2029" s="152" t="s">
        <v>7019</v>
      </c>
      <c r="AU2029" s="153" t="s">
        <v>6967</v>
      </c>
      <c r="AV2029" s="154" t="s">
        <v>1063</v>
      </c>
      <c r="AW2029" s="155" t="s">
        <v>7020</v>
      </c>
      <c r="AX2029" s="154" t="s">
        <v>7021</v>
      </c>
    </row>
    <row r="2030" spans="46:50" hidden="1">
      <c r="AT2030" s="152" t="s">
        <v>7022</v>
      </c>
      <c r="AU2030" s="153" t="s">
        <v>6967</v>
      </c>
      <c r="AV2030" s="154" t="s">
        <v>1063</v>
      </c>
      <c r="AW2030" s="155" t="s">
        <v>7023</v>
      </c>
      <c r="AX2030" s="154" t="s">
        <v>1229</v>
      </c>
    </row>
    <row r="2031" spans="46:50" hidden="1">
      <c r="AT2031" s="152" t="s">
        <v>7024</v>
      </c>
      <c r="AU2031" s="153" t="s">
        <v>6967</v>
      </c>
      <c r="AV2031" s="154" t="s">
        <v>1063</v>
      </c>
      <c r="AW2031" s="155" t="s">
        <v>7025</v>
      </c>
      <c r="AX2031" s="154" t="s">
        <v>7026</v>
      </c>
    </row>
    <row r="2032" spans="46:50" hidden="1">
      <c r="AT2032" s="152" t="s">
        <v>7027</v>
      </c>
      <c r="AU2032" s="153" t="s">
        <v>6967</v>
      </c>
      <c r="AV2032" s="154" t="s">
        <v>1063</v>
      </c>
      <c r="AW2032" s="155" t="s">
        <v>7028</v>
      </c>
      <c r="AX2032" s="154" t="s">
        <v>7029</v>
      </c>
    </row>
    <row r="2033" spans="46:50" hidden="1">
      <c r="AT2033" s="152" t="s">
        <v>7030</v>
      </c>
      <c r="AU2033" s="153" t="s">
        <v>6967</v>
      </c>
      <c r="AV2033" s="154" t="s">
        <v>1063</v>
      </c>
      <c r="AW2033" s="155" t="s">
        <v>7031</v>
      </c>
      <c r="AX2033" s="154" t="s">
        <v>7032</v>
      </c>
    </row>
    <row r="2034" spans="46:50" hidden="1">
      <c r="AT2034" s="152" t="s">
        <v>7033</v>
      </c>
      <c r="AU2034" s="153" t="s">
        <v>6967</v>
      </c>
      <c r="AV2034" s="154" t="s">
        <v>1063</v>
      </c>
      <c r="AW2034" s="155" t="s">
        <v>7034</v>
      </c>
      <c r="AX2034" s="154" t="s">
        <v>7035</v>
      </c>
    </row>
    <row r="2035" spans="46:50" hidden="1">
      <c r="AT2035" s="152" t="s">
        <v>7036</v>
      </c>
      <c r="AU2035" s="153" t="s">
        <v>6967</v>
      </c>
      <c r="AV2035" s="154" t="s">
        <v>1063</v>
      </c>
      <c r="AW2035" s="155" t="s">
        <v>7037</v>
      </c>
      <c r="AX2035" s="154" t="s">
        <v>7038</v>
      </c>
    </row>
    <row r="2036" spans="46:50" hidden="1">
      <c r="AT2036" s="152" t="s">
        <v>7039</v>
      </c>
      <c r="AU2036" s="153" t="s">
        <v>6967</v>
      </c>
      <c r="AV2036" s="154" t="s">
        <v>1063</v>
      </c>
      <c r="AW2036" s="155" t="s">
        <v>7040</v>
      </c>
      <c r="AX2036" s="154" t="s">
        <v>7041</v>
      </c>
    </row>
    <row r="2037" spans="46:50" hidden="1">
      <c r="AT2037" s="152" t="s">
        <v>7042</v>
      </c>
      <c r="AU2037" s="153" t="s">
        <v>6967</v>
      </c>
      <c r="AV2037" s="154" t="s">
        <v>1063</v>
      </c>
      <c r="AW2037" s="155" t="s">
        <v>7043</v>
      </c>
      <c r="AX2037" s="154" t="s">
        <v>1246</v>
      </c>
    </row>
    <row r="2038" spans="46:50" hidden="1">
      <c r="AT2038" s="152" t="s">
        <v>7044</v>
      </c>
      <c r="AU2038" s="153" t="s">
        <v>6967</v>
      </c>
      <c r="AV2038" s="154" t="s">
        <v>1063</v>
      </c>
      <c r="AW2038" s="155" t="s">
        <v>7045</v>
      </c>
      <c r="AX2038" s="154" t="s">
        <v>7046</v>
      </c>
    </row>
    <row r="2039" spans="46:50" hidden="1">
      <c r="AT2039" s="152" t="s">
        <v>7047</v>
      </c>
      <c r="AU2039" s="153" t="s">
        <v>6967</v>
      </c>
      <c r="AV2039" s="154" t="s">
        <v>1063</v>
      </c>
      <c r="AW2039" s="155" t="s">
        <v>7048</v>
      </c>
      <c r="AX2039" s="154" t="s">
        <v>7049</v>
      </c>
    </row>
    <row r="2040" spans="46:50" hidden="1">
      <c r="AT2040" s="152" t="s">
        <v>7050</v>
      </c>
      <c r="AU2040" s="153" t="s">
        <v>6967</v>
      </c>
      <c r="AV2040" s="154" t="s">
        <v>1063</v>
      </c>
      <c r="AW2040" s="155" t="s">
        <v>7051</v>
      </c>
      <c r="AX2040" s="154" t="s">
        <v>7052</v>
      </c>
    </row>
    <row r="2041" spans="46:50" hidden="1">
      <c r="AT2041" s="152" t="s">
        <v>7053</v>
      </c>
      <c r="AU2041" s="153" t="s">
        <v>6967</v>
      </c>
      <c r="AV2041" s="154" t="s">
        <v>1063</v>
      </c>
      <c r="AW2041" s="155" t="s">
        <v>7054</v>
      </c>
      <c r="AX2041" s="154" t="s">
        <v>7055</v>
      </c>
    </row>
    <row r="2042" spans="46:50" hidden="1">
      <c r="AT2042" s="152" t="s">
        <v>7056</v>
      </c>
      <c r="AU2042" s="153" t="s">
        <v>6967</v>
      </c>
      <c r="AV2042" s="154" t="s">
        <v>1063</v>
      </c>
      <c r="AW2042" s="155" t="s">
        <v>7057</v>
      </c>
      <c r="AX2042" s="154" t="s">
        <v>7058</v>
      </c>
    </row>
    <row r="2043" spans="46:50" hidden="1">
      <c r="AT2043" s="152" t="s">
        <v>7059</v>
      </c>
      <c r="AU2043" s="153" t="s">
        <v>6967</v>
      </c>
      <c r="AV2043" s="154" t="s">
        <v>1063</v>
      </c>
      <c r="AW2043" s="155" t="s">
        <v>7060</v>
      </c>
      <c r="AX2043" s="154" t="s">
        <v>1558</v>
      </c>
    </row>
    <row r="2044" spans="46:50" hidden="1">
      <c r="AT2044" s="152" t="s">
        <v>7061</v>
      </c>
      <c r="AU2044" s="153" t="s">
        <v>6967</v>
      </c>
      <c r="AV2044" s="154" t="s">
        <v>1063</v>
      </c>
      <c r="AW2044" s="155" t="s">
        <v>7062</v>
      </c>
      <c r="AX2044" s="154" t="s">
        <v>4921</v>
      </c>
    </row>
    <row r="2045" spans="46:50" hidden="1">
      <c r="AT2045" s="152" t="s">
        <v>7063</v>
      </c>
      <c r="AU2045" s="153" t="s">
        <v>6967</v>
      </c>
      <c r="AV2045" s="154" t="s">
        <v>1063</v>
      </c>
      <c r="AW2045" s="155" t="s">
        <v>7064</v>
      </c>
      <c r="AX2045" s="154" t="s">
        <v>7065</v>
      </c>
    </row>
    <row r="2046" spans="46:50" hidden="1">
      <c r="AT2046" s="152" t="s">
        <v>7066</v>
      </c>
      <c r="AU2046" s="153" t="s">
        <v>6967</v>
      </c>
      <c r="AV2046" s="154" t="s">
        <v>1063</v>
      </c>
      <c r="AW2046" s="155" t="s">
        <v>7067</v>
      </c>
      <c r="AX2046" s="154" t="s">
        <v>7068</v>
      </c>
    </row>
    <row r="2047" spans="46:50" hidden="1">
      <c r="AT2047" s="152" t="s">
        <v>7069</v>
      </c>
      <c r="AU2047" s="153" t="s">
        <v>6967</v>
      </c>
      <c r="AV2047" s="154" t="s">
        <v>1063</v>
      </c>
      <c r="AW2047" s="155" t="s">
        <v>7070</v>
      </c>
      <c r="AX2047" s="154" t="s">
        <v>7071</v>
      </c>
    </row>
    <row r="2048" spans="46:50" hidden="1">
      <c r="AT2048" s="152" t="s">
        <v>7072</v>
      </c>
      <c r="AU2048" s="153" t="s">
        <v>6967</v>
      </c>
      <c r="AV2048" s="154" t="s">
        <v>1063</v>
      </c>
      <c r="AW2048" s="155" t="s">
        <v>7073</v>
      </c>
      <c r="AX2048" s="154" t="s">
        <v>7074</v>
      </c>
    </row>
    <row r="2049" spans="46:50" hidden="1">
      <c r="AT2049" s="152" t="s">
        <v>7075</v>
      </c>
      <c r="AU2049" s="153" t="s">
        <v>6967</v>
      </c>
      <c r="AV2049" s="154" t="s">
        <v>1063</v>
      </c>
      <c r="AW2049" s="155" t="s">
        <v>7076</v>
      </c>
      <c r="AX2049" s="154" t="s">
        <v>2172</v>
      </c>
    </row>
    <row r="2050" spans="46:50" hidden="1">
      <c r="AT2050" s="152" t="s">
        <v>7077</v>
      </c>
      <c r="AU2050" s="153" t="s">
        <v>6967</v>
      </c>
      <c r="AV2050" s="154" t="s">
        <v>1063</v>
      </c>
      <c r="AW2050" s="155" t="s">
        <v>7078</v>
      </c>
      <c r="AX2050" s="154" t="s">
        <v>2175</v>
      </c>
    </row>
    <row r="2051" spans="46:50" hidden="1">
      <c r="AT2051" s="152" t="s">
        <v>7079</v>
      </c>
      <c r="AU2051" s="153" t="s">
        <v>6967</v>
      </c>
      <c r="AV2051" s="154" t="s">
        <v>1063</v>
      </c>
      <c r="AW2051" s="155" t="s">
        <v>7080</v>
      </c>
      <c r="AX2051" s="154" t="s">
        <v>7081</v>
      </c>
    </row>
    <row r="2052" spans="46:50" hidden="1">
      <c r="AT2052" s="152" t="s">
        <v>7082</v>
      </c>
      <c r="AU2052" s="153" t="s">
        <v>7083</v>
      </c>
      <c r="AV2052" s="154" t="s">
        <v>1065</v>
      </c>
      <c r="AW2052" s="155" t="s">
        <v>7084</v>
      </c>
      <c r="AX2052" s="154" t="s">
        <v>7085</v>
      </c>
    </row>
    <row r="2053" spans="46:50" hidden="1">
      <c r="AT2053" s="152" t="s">
        <v>7086</v>
      </c>
      <c r="AU2053" s="153" t="s">
        <v>7083</v>
      </c>
      <c r="AV2053" s="154" t="s">
        <v>1065</v>
      </c>
      <c r="AW2053" s="155" t="s">
        <v>7087</v>
      </c>
      <c r="AX2053" s="154" t="s">
        <v>7088</v>
      </c>
    </row>
    <row r="2054" spans="46:50" hidden="1">
      <c r="AT2054" s="152" t="s">
        <v>7089</v>
      </c>
      <c r="AU2054" s="153" t="s">
        <v>7083</v>
      </c>
      <c r="AV2054" s="154" t="s">
        <v>1065</v>
      </c>
      <c r="AW2054" s="155" t="s">
        <v>7090</v>
      </c>
      <c r="AX2054" s="154" t="s">
        <v>7091</v>
      </c>
    </row>
    <row r="2055" spans="46:50" hidden="1">
      <c r="AT2055" s="152" t="s">
        <v>7092</v>
      </c>
      <c r="AU2055" s="153" t="s">
        <v>7083</v>
      </c>
      <c r="AV2055" s="154" t="s">
        <v>1065</v>
      </c>
      <c r="AW2055" s="155" t="s">
        <v>7093</v>
      </c>
      <c r="AX2055" s="154" t="s">
        <v>7094</v>
      </c>
    </row>
    <row r="2056" spans="46:50" hidden="1">
      <c r="AT2056" s="152" t="s">
        <v>7095</v>
      </c>
      <c r="AU2056" s="153" t="s">
        <v>7083</v>
      </c>
      <c r="AV2056" s="154" t="s">
        <v>1065</v>
      </c>
      <c r="AW2056" s="155" t="s">
        <v>7096</v>
      </c>
      <c r="AX2056" s="154" t="s">
        <v>7097</v>
      </c>
    </row>
    <row r="2057" spans="46:50" hidden="1">
      <c r="AT2057" s="152" t="s">
        <v>7098</v>
      </c>
      <c r="AU2057" s="153" t="s">
        <v>7083</v>
      </c>
      <c r="AV2057" s="154" t="s">
        <v>1065</v>
      </c>
      <c r="AW2057" s="155" t="s">
        <v>7099</v>
      </c>
      <c r="AX2057" s="154" t="s">
        <v>7100</v>
      </c>
    </row>
    <row r="2058" spans="46:50" hidden="1">
      <c r="AT2058" s="152" t="s">
        <v>7101</v>
      </c>
      <c r="AU2058" s="153" t="s">
        <v>7083</v>
      </c>
      <c r="AV2058" s="154" t="s">
        <v>1065</v>
      </c>
      <c r="AW2058" s="155" t="s">
        <v>7102</v>
      </c>
      <c r="AX2058" s="154" t="s">
        <v>7103</v>
      </c>
    </row>
    <row r="2059" spans="46:50" hidden="1">
      <c r="AT2059" s="152" t="s">
        <v>7104</v>
      </c>
      <c r="AU2059" s="153" t="s">
        <v>7083</v>
      </c>
      <c r="AV2059" s="154" t="s">
        <v>1065</v>
      </c>
      <c r="AW2059" s="155" t="s">
        <v>7105</v>
      </c>
      <c r="AX2059" s="154" t="s">
        <v>7106</v>
      </c>
    </row>
    <row r="2060" spans="46:50" hidden="1">
      <c r="AT2060" s="152" t="s">
        <v>7107</v>
      </c>
      <c r="AU2060" s="153" t="s">
        <v>7083</v>
      </c>
      <c r="AV2060" s="154" t="s">
        <v>1065</v>
      </c>
      <c r="AW2060" s="155" t="s">
        <v>7108</v>
      </c>
      <c r="AX2060" s="154" t="s">
        <v>7109</v>
      </c>
    </row>
    <row r="2061" spans="46:50" hidden="1">
      <c r="AT2061" s="152" t="s">
        <v>7110</v>
      </c>
      <c r="AU2061" s="153" t="s">
        <v>7083</v>
      </c>
      <c r="AV2061" s="154" t="s">
        <v>1065</v>
      </c>
      <c r="AW2061" s="155" t="s">
        <v>7111</v>
      </c>
      <c r="AX2061" s="154" t="s">
        <v>7112</v>
      </c>
    </row>
    <row r="2062" spans="46:50" hidden="1">
      <c r="AT2062" s="152" t="s">
        <v>7113</v>
      </c>
      <c r="AU2062" s="153" t="s">
        <v>7083</v>
      </c>
      <c r="AV2062" s="154" t="s">
        <v>1065</v>
      </c>
      <c r="AW2062" s="155" t="s">
        <v>7114</v>
      </c>
      <c r="AX2062" s="154" t="s">
        <v>7115</v>
      </c>
    </row>
    <row r="2063" spans="46:50" hidden="1">
      <c r="AT2063" s="152" t="s">
        <v>7116</v>
      </c>
      <c r="AU2063" s="153" t="s">
        <v>7083</v>
      </c>
      <c r="AV2063" s="154" t="s">
        <v>1065</v>
      </c>
      <c r="AW2063" s="155" t="s">
        <v>7117</v>
      </c>
      <c r="AX2063" s="154" t="s">
        <v>7118</v>
      </c>
    </row>
    <row r="2064" spans="46:50" hidden="1">
      <c r="AT2064" s="152" t="s">
        <v>7119</v>
      </c>
      <c r="AU2064" s="153" t="s">
        <v>7083</v>
      </c>
      <c r="AV2064" s="154" t="s">
        <v>1065</v>
      </c>
      <c r="AW2064" s="155" t="s">
        <v>7120</v>
      </c>
      <c r="AX2064" s="154" t="s">
        <v>7121</v>
      </c>
    </row>
    <row r="2065" spans="46:50" hidden="1">
      <c r="AT2065" s="152" t="s">
        <v>7122</v>
      </c>
      <c r="AU2065" s="153" t="s">
        <v>7083</v>
      </c>
      <c r="AV2065" s="154" t="s">
        <v>1065</v>
      </c>
      <c r="AW2065" s="155" t="s">
        <v>7123</v>
      </c>
      <c r="AX2065" s="154" t="s">
        <v>7124</v>
      </c>
    </row>
    <row r="2066" spans="46:50" hidden="1">
      <c r="AT2066" s="152" t="s">
        <v>7125</v>
      </c>
      <c r="AU2066" s="153" t="s">
        <v>7083</v>
      </c>
      <c r="AV2066" s="154" t="s">
        <v>1065</v>
      </c>
      <c r="AW2066" s="155" t="s">
        <v>7126</v>
      </c>
      <c r="AX2066" s="154" t="s">
        <v>7127</v>
      </c>
    </row>
    <row r="2067" spans="46:50" hidden="1">
      <c r="AT2067" s="152" t="s">
        <v>7128</v>
      </c>
      <c r="AU2067" s="153" t="s">
        <v>7083</v>
      </c>
      <c r="AV2067" s="154" t="s">
        <v>1065</v>
      </c>
      <c r="AW2067" s="155" t="s">
        <v>7129</v>
      </c>
      <c r="AX2067" s="154" t="s">
        <v>7130</v>
      </c>
    </row>
    <row r="2068" spans="46:50" hidden="1">
      <c r="AT2068" s="152" t="s">
        <v>7131</v>
      </c>
      <c r="AU2068" s="153" t="s">
        <v>7083</v>
      </c>
      <c r="AV2068" s="154" t="s">
        <v>1065</v>
      </c>
      <c r="AW2068" s="155" t="s">
        <v>7132</v>
      </c>
      <c r="AX2068" s="154" t="s">
        <v>7133</v>
      </c>
    </row>
    <row r="2069" spans="46:50" hidden="1">
      <c r="AT2069" s="152" t="s">
        <v>7134</v>
      </c>
      <c r="AU2069" s="153" t="s">
        <v>7083</v>
      </c>
      <c r="AV2069" s="154" t="s">
        <v>1065</v>
      </c>
      <c r="AW2069" s="155" t="s">
        <v>7135</v>
      </c>
      <c r="AX2069" s="154" t="s">
        <v>7136</v>
      </c>
    </row>
    <row r="2070" spans="46:50" hidden="1">
      <c r="AT2070" s="152" t="s">
        <v>7137</v>
      </c>
      <c r="AU2070" s="153" t="s">
        <v>7083</v>
      </c>
      <c r="AV2070" s="154" t="s">
        <v>1065</v>
      </c>
      <c r="AW2070" s="155" t="s">
        <v>7138</v>
      </c>
      <c r="AX2070" s="154" t="s">
        <v>7139</v>
      </c>
    </row>
    <row r="2071" spans="46:50" hidden="1">
      <c r="AT2071" s="152" t="s">
        <v>7140</v>
      </c>
      <c r="AU2071" s="153" t="s">
        <v>7083</v>
      </c>
      <c r="AV2071" s="154" t="s">
        <v>1065</v>
      </c>
      <c r="AW2071" s="155" t="s">
        <v>7141</v>
      </c>
      <c r="AX2071" s="154" t="s">
        <v>7142</v>
      </c>
    </row>
    <row r="2072" spans="46:50" hidden="1">
      <c r="AT2072" s="152" t="s">
        <v>7143</v>
      </c>
      <c r="AU2072" s="153" t="s">
        <v>7083</v>
      </c>
      <c r="AV2072" s="154" t="s">
        <v>1065</v>
      </c>
      <c r="AW2072" s="155" t="s">
        <v>7144</v>
      </c>
      <c r="AX2072" s="154" t="s">
        <v>7145</v>
      </c>
    </row>
    <row r="2073" spans="46:50" hidden="1">
      <c r="AT2073" s="152" t="s">
        <v>7146</v>
      </c>
      <c r="AU2073" s="153" t="s">
        <v>7083</v>
      </c>
      <c r="AV2073" s="154" t="s">
        <v>1065</v>
      </c>
      <c r="AW2073" s="155" t="s">
        <v>7147</v>
      </c>
      <c r="AX2073" s="154" t="s">
        <v>7148</v>
      </c>
    </row>
    <row r="2074" spans="46:50" hidden="1">
      <c r="AT2074" s="152" t="s">
        <v>7149</v>
      </c>
      <c r="AU2074" s="153" t="s">
        <v>7083</v>
      </c>
      <c r="AV2074" s="154" t="s">
        <v>1065</v>
      </c>
      <c r="AW2074" s="155" t="s">
        <v>7150</v>
      </c>
      <c r="AX2074" s="154" t="s">
        <v>7151</v>
      </c>
    </row>
    <row r="2075" spans="46:50" hidden="1">
      <c r="AT2075" s="152" t="s">
        <v>7152</v>
      </c>
      <c r="AU2075" s="153" t="s">
        <v>7083</v>
      </c>
      <c r="AV2075" s="154" t="s">
        <v>1065</v>
      </c>
      <c r="AW2075" s="155" t="s">
        <v>7153</v>
      </c>
      <c r="AX2075" s="154" t="s">
        <v>7154</v>
      </c>
    </row>
    <row r="2076" spans="46:50" hidden="1">
      <c r="AT2076" s="152" t="s">
        <v>7155</v>
      </c>
      <c r="AU2076" s="153" t="s">
        <v>7083</v>
      </c>
      <c r="AV2076" s="154" t="s">
        <v>1065</v>
      </c>
      <c r="AW2076" s="155" t="s">
        <v>7156</v>
      </c>
      <c r="AX2076" s="154" t="s">
        <v>7157</v>
      </c>
    </row>
    <row r="2077" spans="46:50" hidden="1">
      <c r="AT2077" s="152" t="s">
        <v>7158</v>
      </c>
      <c r="AU2077" s="153" t="s">
        <v>7083</v>
      </c>
      <c r="AV2077" s="154" t="s">
        <v>1065</v>
      </c>
      <c r="AW2077" s="155" t="s">
        <v>7159</v>
      </c>
      <c r="AX2077" s="154" t="s">
        <v>7160</v>
      </c>
    </row>
    <row r="2078" spans="46:50" hidden="1">
      <c r="AT2078" s="152" t="s">
        <v>7161</v>
      </c>
      <c r="AU2078" s="153" t="s">
        <v>7083</v>
      </c>
      <c r="AV2078" s="154" t="s">
        <v>1065</v>
      </c>
      <c r="AW2078" s="155" t="s">
        <v>7162</v>
      </c>
      <c r="AX2078" s="154" t="s">
        <v>3354</v>
      </c>
    </row>
    <row r="2079" spans="46:50" hidden="1">
      <c r="AT2079" s="152" t="s">
        <v>7163</v>
      </c>
      <c r="AU2079" s="153" t="s">
        <v>7083</v>
      </c>
      <c r="AV2079" s="154" t="s">
        <v>1065</v>
      </c>
      <c r="AW2079" s="155" t="s">
        <v>7164</v>
      </c>
      <c r="AX2079" s="154" t="s">
        <v>7165</v>
      </c>
    </row>
    <row r="2080" spans="46:50" hidden="1">
      <c r="AT2080" s="152" t="s">
        <v>7166</v>
      </c>
      <c r="AU2080" s="153" t="s">
        <v>7083</v>
      </c>
      <c r="AV2080" s="154" t="s">
        <v>1065</v>
      </c>
      <c r="AW2080" s="155" t="s">
        <v>7167</v>
      </c>
      <c r="AX2080" s="154" t="s">
        <v>7168</v>
      </c>
    </row>
    <row r="2081" spans="46:50" hidden="1">
      <c r="AT2081" s="152" t="s">
        <v>7169</v>
      </c>
      <c r="AU2081" s="153" t="s">
        <v>7083</v>
      </c>
      <c r="AV2081" s="154" t="s">
        <v>1065</v>
      </c>
      <c r="AW2081" s="155" t="s">
        <v>7170</v>
      </c>
      <c r="AX2081" s="154" t="s">
        <v>7171</v>
      </c>
    </row>
    <row r="2082" spans="46:50" hidden="1">
      <c r="AT2082" s="152" t="s">
        <v>7172</v>
      </c>
      <c r="AU2082" s="153" t="s">
        <v>7083</v>
      </c>
      <c r="AV2082" s="154" t="s">
        <v>1065</v>
      </c>
      <c r="AW2082" s="155" t="s">
        <v>7173</v>
      </c>
      <c r="AX2082" s="154" t="s">
        <v>7174</v>
      </c>
    </row>
    <row r="2083" spans="46:50" hidden="1">
      <c r="AT2083" s="152" t="s">
        <v>7175</v>
      </c>
      <c r="AU2083" s="153" t="s">
        <v>7083</v>
      </c>
      <c r="AV2083" s="154" t="s">
        <v>1065</v>
      </c>
      <c r="AW2083" s="155" t="s">
        <v>7176</v>
      </c>
      <c r="AX2083" s="154" t="s">
        <v>7177</v>
      </c>
    </row>
    <row r="2084" spans="46:50" hidden="1">
      <c r="AT2084" s="152" t="s">
        <v>7178</v>
      </c>
      <c r="AU2084" s="153" t="s">
        <v>7083</v>
      </c>
      <c r="AV2084" s="154" t="s">
        <v>1065</v>
      </c>
      <c r="AW2084" s="155" t="s">
        <v>7179</v>
      </c>
      <c r="AX2084" s="154" t="s">
        <v>1065</v>
      </c>
    </row>
    <row r="2085" spans="46:50" hidden="1">
      <c r="AT2085" s="152" t="s">
        <v>7180</v>
      </c>
      <c r="AU2085" s="153" t="s">
        <v>7083</v>
      </c>
      <c r="AV2085" s="154" t="s">
        <v>1065</v>
      </c>
      <c r="AW2085" s="155" t="s">
        <v>7181</v>
      </c>
      <c r="AX2085" s="154" t="s">
        <v>6315</v>
      </c>
    </row>
    <row r="2086" spans="46:50" hidden="1">
      <c r="AT2086" s="152" t="s">
        <v>7182</v>
      </c>
      <c r="AU2086" s="153" t="s">
        <v>7083</v>
      </c>
      <c r="AV2086" s="154" t="s">
        <v>1065</v>
      </c>
      <c r="AW2086" s="155" t="s">
        <v>7183</v>
      </c>
      <c r="AX2086" s="154" t="s">
        <v>7184</v>
      </c>
    </row>
    <row r="2087" spans="46:50" hidden="1">
      <c r="AT2087" s="152" t="s">
        <v>7185</v>
      </c>
      <c r="AU2087" s="153" t="s">
        <v>7083</v>
      </c>
      <c r="AV2087" s="154" t="s">
        <v>1065</v>
      </c>
      <c r="AW2087" s="155" t="s">
        <v>7186</v>
      </c>
      <c r="AX2087" s="154" t="s">
        <v>7187</v>
      </c>
    </row>
    <row r="2088" spans="46:50" hidden="1">
      <c r="AT2088" s="152" t="s">
        <v>7188</v>
      </c>
      <c r="AU2088" s="153" t="s">
        <v>7083</v>
      </c>
      <c r="AV2088" s="154" t="s">
        <v>1065</v>
      </c>
      <c r="AW2088" s="155" t="s">
        <v>7189</v>
      </c>
      <c r="AX2088" s="154" t="s">
        <v>7190</v>
      </c>
    </row>
    <row r="2089" spans="46:50" hidden="1">
      <c r="AT2089" s="152" t="s">
        <v>7191</v>
      </c>
      <c r="AU2089" s="153" t="s">
        <v>7083</v>
      </c>
      <c r="AV2089" s="154" t="s">
        <v>1065</v>
      </c>
      <c r="AW2089" s="155" t="s">
        <v>7192</v>
      </c>
      <c r="AX2089" s="154" t="s">
        <v>7193</v>
      </c>
    </row>
    <row r="2090" spans="46:50" hidden="1">
      <c r="AT2090" s="152" t="s">
        <v>7194</v>
      </c>
      <c r="AU2090" s="153" t="s">
        <v>7083</v>
      </c>
      <c r="AV2090" s="154" t="s">
        <v>1065</v>
      </c>
      <c r="AW2090" s="155" t="s">
        <v>7195</v>
      </c>
      <c r="AX2090" s="154" t="s">
        <v>7196</v>
      </c>
    </row>
    <row r="2091" spans="46:50" hidden="1">
      <c r="AT2091" s="152" t="s">
        <v>7197</v>
      </c>
      <c r="AU2091" s="153" t="s">
        <v>7083</v>
      </c>
      <c r="AV2091" s="154" t="s">
        <v>1065</v>
      </c>
      <c r="AW2091" s="155" t="s">
        <v>7198</v>
      </c>
      <c r="AX2091" s="154" t="s">
        <v>7199</v>
      </c>
    </row>
    <row r="2092" spans="46:50" hidden="1">
      <c r="AT2092" s="152" t="s">
        <v>7200</v>
      </c>
      <c r="AU2092" s="153" t="s">
        <v>7083</v>
      </c>
      <c r="AV2092" s="154" t="s">
        <v>1065</v>
      </c>
      <c r="AW2092" s="155" t="s">
        <v>7201</v>
      </c>
      <c r="AX2092" s="154" t="s">
        <v>7202</v>
      </c>
    </row>
    <row r="2093" spans="46:50" hidden="1">
      <c r="AT2093" s="152" t="s">
        <v>7203</v>
      </c>
      <c r="AU2093" s="153" t="s">
        <v>7083</v>
      </c>
      <c r="AV2093" s="154" t="s">
        <v>1065</v>
      </c>
      <c r="AW2093" s="155" t="s">
        <v>7204</v>
      </c>
      <c r="AX2093" s="154" t="s">
        <v>7205</v>
      </c>
    </row>
    <row r="2094" spans="46:50" hidden="1">
      <c r="AT2094" s="152" t="s">
        <v>7206</v>
      </c>
      <c r="AU2094" s="153" t="s">
        <v>7083</v>
      </c>
      <c r="AV2094" s="154" t="s">
        <v>1065</v>
      </c>
      <c r="AW2094" s="155" t="s">
        <v>7207</v>
      </c>
      <c r="AX2094" s="154" t="s">
        <v>7208</v>
      </c>
    </row>
    <row r="2095" spans="46:50" hidden="1">
      <c r="AT2095" s="152" t="s">
        <v>7209</v>
      </c>
      <c r="AU2095" s="153" t="s">
        <v>7083</v>
      </c>
      <c r="AV2095" s="154" t="s">
        <v>1065</v>
      </c>
      <c r="AW2095" s="155" t="s">
        <v>7210</v>
      </c>
      <c r="AX2095" s="154" t="s">
        <v>7211</v>
      </c>
    </row>
    <row r="2096" spans="46:50" hidden="1">
      <c r="AT2096" s="152" t="s">
        <v>7212</v>
      </c>
      <c r="AU2096" s="153" t="s">
        <v>7083</v>
      </c>
      <c r="AV2096" s="154" t="s">
        <v>1065</v>
      </c>
      <c r="AW2096" s="155" t="s">
        <v>7213</v>
      </c>
      <c r="AX2096" s="154" t="s">
        <v>1925</v>
      </c>
    </row>
    <row r="2097" spans="46:50" hidden="1">
      <c r="AT2097" s="152" t="s">
        <v>7214</v>
      </c>
      <c r="AU2097" s="153" t="s">
        <v>7083</v>
      </c>
      <c r="AV2097" s="154" t="s">
        <v>1065</v>
      </c>
      <c r="AW2097" s="155" t="s">
        <v>7215</v>
      </c>
      <c r="AX2097" s="154" t="s">
        <v>2488</v>
      </c>
    </row>
    <row r="2098" spans="46:50" hidden="1">
      <c r="AT2098" s="152" t="s">
        <v>7216</v>
      </c>
      <c r="AU2098" s="153" t="s">
        <v>7083</v>
      </c>
      <c r="AV2098" s="154" t="s">
        <v>1065</v>
      </c>
      <c r="AW2098" s="155" t="s">
        <v>7217</v>
      </c>
      <c r="AX2098" s="154" t="s">
        <v>3568</v>
      </c>
    </row>
    <row r="2099" spans="46:50" hidden="1">
      <c r="AT2099" s="152" t="s">
        <v>7218</v>
      </c>
      <c r="AU2099" s="153" t="s">
        <v>7083</v>
      </c>
      <c r="AV2099" s="154" t="s">
        <v>1065</v>
      </c>
      <c r="AW2099" s="155" t="s">
        <v>7219</v>
      </c>
      <c r="AX2099" s="154" t="s">
        <v>7220</v>
      </c>
    </row>
    <row r="2100" spans="46:50" hidden="1">
      <c r="AT2100" s="152" t="s">
        <v>7221</v>
      </c>
      <c r="AU2100" s="153" t="s">
        <v>7083</v>
      </c>
      <c r="AV2100" s="154" t="s">
        <v>1065</v>
      </c>
      <c r="AW2100" s="155" t="s">
        <v>7222</v>
      </c>
      <c r="AX2100" s="154" t="s">
        <v>7223</v>
      </c>
    </row>
    <row r="2101" spans="46:50" hidden="1">
      <c r="AT2101" s="152" t="s">
        <v>7224</v>
      </c>
      <c r="AU2101" s="153" t="s">
        <v>7083</v>
      </c>
      <c r="AV2101" s="154" t="s">
        <v>1065</v>
      </c>
      <c r="AW2101" s="155" t="s">
        <v>7225</v>
      </c>
      <c r="AX2101" s="154" t="s">
        <v>7226</v>
      </c>
    </row>
    <row r="2102" spans="46:50" hidden="1">
      <c r="AT2102" s="152" t="s">
        <v>7227</v>
      </c>
      <c r="AU2102" s="153" t="s">
        <v>7083</v>
      </c>
      <c r="AV2102" s="154" t="s">
        <v>1065</v>
      </c>
      <c r="AW2102" s="155" t="s">
        <v>7228</v>
      </c>
      <c r="AX2102" s="154" t="s">
        <v>7229</v>
      </c>
    </row>
    <row r="2103" spans="46:50" hidden="1">
      <c r="AT2103" s="152" t="s">
        <v>7230</v>
      </c>
      <c r="AU2103" s="153" t="s">
        <v>7083</v>
      </c>
      <c r="AV2103" s="154" t="s">
        <v>1065</v>
      </c>
      <c r="AW2103" s="155" t="s">
        <v>7231</v>
      </c>
      <c r="AX2103" s="154" t="s">
        <v>7232</v>
      </c>
    </row>
    <row r="2104" spans="46:50" hidden="1">
      <c r="AT2104" s="152" t="s">
        <v>7233</v>
      </c>
      <c r="AU2104" s="153" t="s">
        <v>7083</v>
      </c>
      <c r="AV2104" s="154" t="s">
        <v>1065</v>
      </c>
      <c r="AW2104" s="155" t="s">
        <v>7234</v>
      </c>
      <c r="AX2104" s="154" t="s">
        <v>7235</v>
      </c>
    </row>
    <row r="2105" spans="46:50" hidden="1">
      <c r="AT2105" s="152" t="s">
        <v>7236</v>
      </c>
      <c r="AU2105" s="153" t="s">
        <v>7083</v>
      </c>
      <c r="AV2105" s="154" t="s">
        <v>1065</v>
      </c>
      <c r="AW2105" s="155" t="s">
        <v>7237</v>
      </c>
      <c r="AX2105" s="154" t="s">
        <v>7238</v>
      </c>
    </row>
    <row r="2106" spans="46:50" hidden="1">
      <c r="AT2106" s="152" t="s">
        <v>7239</v>
      </c>
      <c r="AU2106" s="153" t="s">
        <v>7083</v>
      </c>
      <c r="AV2106" s="154" t="s">
        <v>1065</v>
      </c>
      <c r="AW2106" s="155" t="s">
        <v>7240</v>
      </c>
      <c r="AX2106" s="154" t="s">
        <v>7241</v>
      </c>
    </row>
    <row r="2107" spans="46:50" hidden="1">
      <c r="AT2107" s="152" t="s">
        <v>7242</v>
      </c>
      <c r="AU2107" s="153" t="s">
        <v>7083</v>
      </c>
      <c r="AV2107" s="154" t="s">
        <v>1065</v>
      </c>
      <c r="AW2107" s="155" t="s">
        <v>7243</v>
      </c>
      <c r="AX2107" s="154" t="s">
        <v>7244</v>
      </c>
    </row>
    <row r="2108" spans="46:50" hidden="1">
      <c r="AT2108" s="152" t="s">
        <v>7245</v>
      </c>
      <c r="AU2108" s="153" t="s">
        <v>7083</v>
      </c>
      <c r="AV2108" s="154" t="s">
        <v>1065</v>
      </c>
      <c r="AW2108" s="155" t="s">
        <v>7246</v>
      </c>
      <c r="AX2108" s="154" t="s">
        <v>7247</v>
      </c>
    </row>
    <row r="2109" spans="46:50" hidden="1">
      <c r="AT2109" s="152" t="s">
        <v>7248</v>
      </c>
      <c r="AU2109" s="153" t="s">
        <v>7083</v>
      </c>
      <c r="AV2109" s="154" t="s">
        <v>1065</v>
      </c>
      <c r="AW2109" s="155" t="s">
        <v>7249</v>
      </c>
      <c r="AX2109" s="154" t="s">
        <v>7250</v>
      </c>
    </row>
    <row r="2110" spans="46:50" hidden="1">
      <c r="AT2110" s="152" t="s">
        <v>7251</v>
      </c>
      <c r="AU2110" s="153" t="s">
        <v>7083</v>
      </c>
      <c r="AV2110" s="154" t="s">
        <v>1065</v>
      </c>
      <c r="AW2110" s="155" t="s">
        <v>7252</v>
      </c>
      <c r="AX2110" s="154" t="s">
        <v>7253</v>
      </c>
    </row>
    <row r="2111" spans="46:50" hidden="1">
      <c r="AT2111" s="152" t="s">
        <v>7254</v>
      </c>
      <c r="AU2111" s="153" t="s">
        <v>7083</v>
      </c>
      <c r="AV2111" s="154" t="s">
        <v>1065</v>
      </c>
      <c r="AW2111" s="155" t="s">
        <v>7255</v>
      </c>
      <c r="AX2111" s="154" t="s">
        <v>7256</v>
      </c>
    </row>
    <row r="2112" spans="46:50" hidden="1">
      <c r="AT2112" s="152" t="s">
        <v>7257</v>
      </c>
      <c r="AU2112" s="153" t="s">
        <v>7258</v>
      </c>
      <c r="AV2112" s="154" t="s">
        <v>1067</v>
      </c>
      <c r="AW2112" s="155" t="s">
        <v>7259</v>
      </c>
      <c r="AX2112" s="154" t="s">
        <v>5768</v>
      </c>
    </row>
    <row r="2113" spans="46:50" hidden="1">
      <c r="AT2113" s="152" t="s">
        <v>7260</v>
      </c>
      <c r="AU2113" s="153" t="s">
        <v>7258</v>
      </c>
      <c r="AV2113" s="154" t="s">
        <v>1067</v>
      </c>
      <c r="AW2113" s="155" t="s">
        <v>7261</v>
      </c>
      <c r="AX2113" s="154" t="s">
        <v>2428</v>
      </c>
    </row>
    <row r="2114" spans="46:50" hidden="1">
      <c r="AT2114" s="152" t="s">
        <v>7262</v>
      </c>
      <c r="AU2114" s="153" t="s">
        <v>7258</v>
      </c>
      <c r="AV2114" s="154" t="s">
        <v>1067</v>
      </c>
      <c r="AW2114" s="155" t="s">
        <v>7263</v>
      </c>
      <c r="AX2114" s="154" t="s">
        <v>7264</v>
      </c>
    </row>
    <row r="2115" spans="46:50" hidden="1">
      <c r="AT2115" s="152" t="s">
        <v>7265</v>
      </c>
      <c r="AU2115" s="153" t="s">
        <v>7258</v>
      </c>
      <c r="AV2115" s="154" t="s">
        <v>1067</v>
      </c>
      <c r="AW2115" s="155" t="s">
        <v>7266</v>
      </c>
      <c r="AX2115" s="154" t="s">
        <v>2434</v>
      </c>
    </row>
    <row r="2116" spans="46:50" hidden="1">
      <c r="AT2116" s="152" t="s">
        <v>7267</v>
      </c>
      <c r="AU2116" s="153" t="s">
        <v>7258</v>
      </c>
      <c r="AV2116" s="154" t="s">
        <v>1067</v>
      </c>
      <c r="AW2116" s="155" t="s">
        <v>7268</v>
      </c>
      <c r="AX2116" s="154" t="s">
        <v>7269</v>
      </c>
    </row>
    <row r="2117" spans="46:50" hidden="1">
      <c r="AT2117" s="152" t="s">
        <v>7270</v>
      </c>
      <c r="AU2117" s="153" t="s">
        <v>7258</v>
      </c>
      <c r="AV2117" s="154" t="s">
        <v>1067</v>
      </c>
      <c r="AW2117" s="155" t="s">
        <v>7271</v>
      </c>
      <c r="AX2117" s="154" t="s">
        <v>7272</v>
      </c>
    </row>
    <row r="2118" spans="46:50" hidden="1">
      <c r="AT2118" s="152" t="s">
        <v>7273</v>
      </c>
      <c r="AU2118" s="153" t="s">
        <v>7258</v>
      </c>
      <c r="AV2118" s="154" t="s">
        <v>1067</v>
      </c>
      <c r="AW2118" s="155" t="s">
        <v>7274</v>
      </c>
      <c r="AX2118" s="154" t="s">
        <v>7275</v>
      </c>
    </row>
    <row r="2119" spans="46:50" hidden="1">
      <c r="AT2119" s="152" t="s">
        <v>7276</v>
      </c>
      <c r="AU2119" s="153" t="s">
        <v>7258</v>
      </c>
      <c r="AV2119" s="154" t="s">
        <v>1067</v>
      </c>
      <c r="AW2119" s="155" t="s">
        <v>7277</v>
      </c>
      <c r="AX2119" s="154" t="s">
        <v>7278</v>
      </c>
    </row>
    <row r="2120" spans="46:50" hidden="1">
      <c r="AT2120" s="152" t="s">
        <v>7279</v>
      </c>
      <c r="AU2120" s="153" t="s">
        <v>7258</v>
      </c>
      <c r="AV2120" s="154" t="s">
        <v>1067</v>
      </c>
      <c r="AW2120" s="155" t="s">
        <v>7280</v>
      </c>
      <c r="AX2120" s="154" t="s">
        <v>7281</v>
      </c>
    </row>
    <row r="2121" spans="46:50" hidden="1">
      <c r="AT2121" s="152" t="s">
        <v>7282</v>
      </c>
      <c r="AU2121" s="153" t="s">
        <v>7258</v>
      </c>
      <c r="AV2121" s="154" t="s">
        <v>1067</v>
      </c>
      <c r="AW2121" s="155" t="s">
        <v>7283</v>
      </c>
      <c r="AX2121" s="154" t="s">
        <v>7284</v>
      </c>
    </row>
    <row r="2122" spans="46:50" hidden="1">
      <c r="AT2122" s="152" t="s">
        <v>7285</v>
      </c>
      <c r="AU2122" s="153" t="s">
        <v>7258</v>
      </c>
      <c r="AV2122" s="154" t="s">
        <v>1067</v>
      </c>
      <c r="AW2122" s="155" t="s">
        <v>7286</v>
      </c>
      <c r="AX2122" s="154" t="s">
        <v>7287</v>
      </c>
    </row>
    <row r="2123" spans="46:50" hidden="1">
      <c r="AT2123" s="152" t="s">
        <v>7288</v>
      </c>
      <c r="AU2123" s="153" t="s">
        <v>7258</v>
      </c>
      <c r="AV2123" s="154" t="s">
        <v>1067</v>
      </c>
      <c r="AW2123" s="155" t="s">
        <v>7289</v>
      </c>
      <c r="AX2123" s="154" t="s">
        <v>7290</v>
      </c>
    </row>
    <row r="2124" spans="46:50" hidden="1">
      <c r="AT2124" s="152" t="s">
        <v>7291</v>
      </c>
      <c r="AU2124" s="153" t="s">
        <v>7258</v>
      </c>
      <c r="AV2124" s="154" t="s">
        <v>1067</v>
      </c>
      <c r="AW2124" s="155" t="s">
        <v>7292</v>
      </c>
      <c r="AX2124" s="154" t="s">
        <v>7293</v>
      </c>
    </row>
    <row r="2125" spans="46:50" hidden="1">
      <c r="AT2125" s="152" t="s">
        <v>7294</v>
      </c>
      <c r="AU2125" s="153" t="s">
        <v>7258</v>
      </c>
      <c r="AV2125" s="154" t="s">
        <v>1067</v>
      </c>
      <c r="AW2125" s="155" t="s">
        <v>7295</v>
      </c>
      <c r="AX2125" s="154" t="s">
        <v>7296</v>
      </c>
    </row>
    <row r="2126" spans="46:50" hidden="1">
      <c r="AT2126" s="152" t="s">
        <v>7297</v>
      </c>
      <c r="AU2126" s="153" t="s">
        <v>7258</v>
      </c>
      <c r="AV2126" s="154" t="s">
        <v>1067</v>
      </c>
      <c r="AW2126" s="155" t="s">
        <v>7298</v>
      </c>
      <c r="AX2126" s="154" t="s">
        <v>7299</v>
      </c>
    </row>
    <row r="2127" spans="46:50" hidden="1">
      <c r="AT2127" s="152" t="s">
        <v>7300</v>
      </c>
      <c r="AU2127" s="153" t="s">
        <v>7258</v>
      </c>
      <c r="AV2127" s="154" t="s">
        <v>1067</v>
      </c>
      <c r="AW2127" s="155" t="s">
        <v>7301</v>
      </c>
      <c r="AX2127" s="154" t="s">
        <v>7302</v>
      </c>
    </row>
    <row r="2128" spans="46:50" hidden="1">
      <c r="AT2128" s="152" t="s">
        <v>7303</v>
      </c>
      <c r="AU2128" s="153" t="s">
        <v>7258</v>
      </c>
      <c r="AV2128" s="154" t="s">
        <v>1067</v>
      </c>
      <c r="AW2128" s="155" t="s">
        <v>7304</v>
      </c>
      <c r="AX2128" s="154" t="s">
        <v>7305</v>
      </c>
    </row>
    <row r="2129" spans="46:50" hidden="1">
      <c r="AT2129" s="152" t="s">
        <v>7306</v>
      </c>
      <c r="AU2129" s="153" t="s">
        <v>7258</v>
      </c>
      <c r="AV2129" s="154" t="s">
        <v>1067</v>
      </c>
      <c r="AW2129" s="155" t="s">
        <v>7307</v>
      </c>
      <c r="AX2129" s="154" t="s">
        <v>3440</v>
      </c>
    </row>
    <row r="2130" spans="46:50" hidden="1">
      <c r="AT2130" s="152" t="s">
        <v>7308</v>
      </c>
      <c r="AU2130" s="153" t="s">
        <v>7258</v>
      </c>
      <c r="AV2130" s="154" t="s">
        <v>1067</v>
      </c>
      <c r="AW2130" s="155" t="s">
        <v>7309</v>
      </c>
      <c r="AX2130" s="154" t="s">
        <v>7310</v>
      </c>
    </row>
    <row r="2131" spans="46:50" hidden="1">
      <c r="AT2131" s="152" t="s">
        <v>7311</v>
      </c>
      <c r="AU2131" s="153" t="s">
        <v>7258</v>
      </c>
      <c r="AV2131" s="154" t="s">
        <v>1067</v>
      </c>
      <c r="AW2131" s="155" t="s">
        <v>7312</v>
      </c>
      <c r="AX2131" s="154" t="s">
        <v>7313</v>
      </c>
    </row>
    <row r="2132" spans="46:50" hidden="1">
      <c r="AT2132" s="152" t="s">
        <v>7314</v>
      </c>
      <c r="AU2132" s="153" t="s">
        <v>7258</v>
      </c>
      <c r="AV2132" s="154" t="s">
        <v>1067</v>
      </c>
      <c r="AW2132" s="155" t="s">
        <v>7315</v>
      </c>
      <c r="AX2132" s="154" t="s">
        <v>2718</v>
      </c>
    </row>
    <row r="2133" spans="46:50" hidden="1">
      <c r="AT2133" s="152" t="s">
        <v>7316</v>
      </c>
      <c r="AU2133" s="153" t="s">
        <v>7258</v>
      </c>
      <c r="AV2133" s="154" t="s">
        <v>1067</v>
      </c>
      <c r="AW2133" s="155" t="s">
        <v>7317</v>
      </c>
      <c r="AX2133" s="154" t="s">
        <v>7318</v>
      </c>
    </row>
    <row r="2134" spans="46:50" hidden="1">
      <c r="AT2134" s="152" t="s">
        <v>7319</v>
      </c>
      <c r="AU2134" s="153" t="s">
        <v>7258</v>
      </c>
      <c r="AV2134" s="154" t="s">
        <v>1067</v>
      </c>
      <c r="AW2134" s="155" t="s">
        <v>7320</v>
      </c>
      <c r="AX2134" s="154" t="s">
        <v>7321</v>
      </c>
    </row>
    <row r="2135" spans="46:50" hidden="1">
      <c r="AT2135" s="152" t="s">
        <v>7322</v>
      </c>
      <c r="AU2135" s="153" t="s">
        <v>7258</v>
      </c>
      <c r="AV2135" s="154" t="s">
        <v>1067</v>
      </c>
      <c r="AW2135" s="155" t="s">
        <v>7323</v>
      </c>
      <c r="AX2135" s="154" t="s">
        <v>7324</v>
      </c>
    </row>
    <row r="2136" spans="46:50" hidden="1">
      <c r="AT2136" s="152" t="s">
        <v>7325</v>
      </c>
      <c r="AU2136" s="153" t="s">
        <v>7258</v>
      </c>
      <c r="AV2136" s="154" t="s">
        <v>1067</v>
      </c>
      <c r="AW2136" s="155" t="s">
        <v>7326</v>
      </c>
      <c r="AX2136" s="154" t="s">
        <v>7327</v>
      </c>
    </row>
    <row r="2137" spans="46:50" hidden="1">
      <c r="AT2137" s="152" t="s">
        <v>7328</v>
      </c>
      <c r="AU2137" s="153" t="s">
        <v>7258</v>
      </c>
      <c r="AV2137" s="154" t="s">
        <v>1067</v>
      </c>
      <c r="AW2137" s="155" t="s">
        <v>7329</v>
      </c>
      <c r="AX2137" s="154" t="s">
        <v>7330</v>
      </c>
    </row>
    <row r="2138" spans="46:50" hidden="1">
      <c r="AT2138" s="152" t="s">
        <v>7331</v>
      </c>
      <c r="AU2138" s="153" t="s">
        <v>7258</v>
      </c>
      <c r="AV2138" s="154" t="s">
        <v>1067</v>
      </c>
      <c r="AW2138" s="155" t="s">
        <v>7332</v>
      </c>
      <c r="AX2138" s="154" t="s">
        <v>1925</v>
      </c>
    </row>
    <row r="2139" spans="46:50" hidden="1">
      <c r="AT2139" s="152" t="s">
        <v>7333</v>
      </c>
      <c r="AU2139" s="153" t="s">
        <v>7258</v>
      </c>
      <c r="AV2139" s="154" t="s">
        <v>1067</v>
      </c>
      <c r="AW2139" s="155" t="s">
        <v>7334</v>
      </c>
      <c r="AX2139" s="154" t="s">
        <v>7335</v>
      </c>
    </row>
    <row r="2140" spans="46:50" hidden="1">
      <c r="AT2140" s="152" t="s">
        <v>7336</v>
      </c>
      <c r="AU2140" s="153" t="s">
        <v>7258</v>
      </c>
      <c r="AV2140" s="154" t="s">
        <v>1067</v>
      </c>
      <c r="AW2140" s="155" t="s">
        <v>7337</v>
      </c>
      <c r="AX2140" s="154" t="s">
        <v>7338</v>
      </c>
    </row>
    <row r="2141" spans="46:50" hidden="1">
      <c r="AT2141" s="152" t="s">
        <v>7339</v>
      </c>
      <c r="AU2141" s="153" t="s">
        <v>7258</v>
      </c>
      <c r="AV2141" s="154" t="s">
        <v>1067</v>
      </c>
      <c r="AW2141" s="155" t="s">
        <v>7340</v>
      </c>
      <c r="AX2141" s="154" t="s">
        <v>7341</v>
      </c>
    </row>
    <row r="2142" spans="46:50" hidden="1">
      <c r="AT2142" s="152" t="s">
        <v>7342</v>
      </c>
      <c r="AU2142" s="153" t="s">
        <v>7258</v>
      </c>
      <c r="AV2142" s="154" t="s">
        <v>1067</v>
      </c>
      <c r="AW2142" s="155" t="s">
        <v>7343</v>
      </c>
      <c r="AX2142" s="154" t="s">
        <v>7344</v>
      </c>
    </row>
    <row r="2143" spans="46:50" hidden="1">
      <c r="AT2143" s="152" t="s">
        <v>7345</v>
      </c>
      <c r="AU2143" s="153" t="s">
        <v>7258</v>
      </c>
      <c r="AV2143" s="154" t="s">
        <v>1067</v>
      </c>
      <c r="AW2143" s="155" t="s">
        <v>7346</v>
      </c>
      <c r="AX2143" s="154" t="s">
        <v>7347</v>
      </c>
    </row>
    <row r="2144" spans="46:50" hidden="1">
      <c r="AT2144" s="152" t="s">
        <v>7348</v>
      </c>
      <c r="AU2144" s="153" t="s">
        <v>7258</v>
      </c>
      <c r="AV2144" s="154" t="s">
        <v>1067</v>
      </c>
      <c r="AW2144" s="155" t="s">
        <v>7349</v>
      </c>
      <c r="AX2144" s="154" t="s">
        <v>7350</v>
      </c>
    </row>
    <row r="2145" spans="46:50" hidden="1">
      <c r="AT2145" s="152" t="s">
        <v>7351</v>
      </c>
      <c r="AU2145" s="153" t="s">
        <v>7258</v>
      </c>
      <c r="AV2145" s="154" t="s">
        <v>1067</v>
      </c>
      <c r="AW2145" s="155" t="s">
        <v>7352</v>
      </c>
      <c r="AX2145" s="154" t="s">
        <v>7353</v>
      </c>
    </row>
    <row r="2146" spans="46:50" hidden="1">
      <c r="AT2146" s="152" t="s">
        <v>7354</v>
      </c>
      <c r="AU2146" s="153" t="s">
        <v>7258</v>
      </c>
      <c r="AV2146" s="154" t="s">
        <v>1067</v>
      </c>
      <c r="AW2146" s="155" t="s">
        <v>7355</v>
      </c>
      <c r="AX2146" s="154" t="s">
        <v>7356</v>
      </c>
    </row>
    <row r="2147" spans="46:50" hidden="1">
      <c r="AT2147" s="152" t="s">
        <v>7357</v>
      </c>
      <c r="AU2147" s="153" t="s">
        <v>7258</v>
      </c>
      <c r="AV2147" s="154" t="s">
        <v>1067</v>
      </c>
      <c r="AW2147" s="155" t="s">
        <v>7358</v>
      </c>
      <c r="AX2147" s="154" t="s">
        <v>7359</v>
      </c>
    </row>
    <row r="2148" spans="46:50" hidden="1">
      <c r="AT2148" s="152" t="s">
        <v>7360</v>
      </c>
      <c r="AU2148" s="153" t="s">
        <v>7258</v>
      </c>
      <c r="AV2148" s="154" t="s">
        <v>1067</v>
      </c>
      <c r="AW2148" s="155" t="s">
        <v>7361</v>
      </c>
      <c r="AX2148" s="154" t="s">
        <v>7362</v>
      </c>
    </row>
    <row r="2149" spans="46:50" hidden="1">
      <c r="AT2149" s="152" t="s">
        <v>7363</v>
      </c>
      <c r="AU2149" s="153" t="s">
        <v>7258</v>
      </c>
      <c r="AV2149" s="154" t="s">
        <v>1067</v>
      </c>
      <c r="AW2149" s="155" t="s">
        <v>7364</v>
      </c>
      <c r="AX2149" s="154" t="s">
        <v>5853</v>
      </c>
    </row>
    <row r="2150" spans="46:50" hidden="1">
      <c r="AT2150" s="152" t="s">
        <v>7365</v>
      </c>
      <c r="AU2150" s="153" t="s">
        <v>7258</v>
      </c>
      <c r="AV2150" s="154" t="s">
        <v>1067</v>
      </c>
      <c r="AW2150" s="155" t="s">
        <v>7366</v>
      </c>
      <c r="AX2150" s="154" t="s">
        <v>7367</v>
      </c>
    </row>
    <row r="2151" spans="46:50" hidden="1">
      <c r="AT2151" s="152" t="s">
        <v>7368</v>
      </c>
      <c r="AU2151" s="153" t="s">
        <v>7258</v>
      </c>
      <c r="AV2151" s="154" t="s">
        <v>1067</v>
      </c>
      <c r="AW2151" s="155" t="s">
        <v>7369</v>
      </c>
      <c r="AX2151" s="154" t="s">
        <v>7370</v>
      </c>
    </row>
    <row r="2152" spans="46:50" hidden="1">
      <c r="AT2152" s="152" t="s">
        <v>7371</v>
      </c>
      <c r="AU2152" s="153" t="s">
        <v>7258</v>
      </c>
      <c r="AV2152" s="154" t="s">
        <v>1067</v>
      </c>
      <c r="AW2152" s="155" t="s">
        <v>7372</v>
      </c>
      <c r="AX2152" s="154" t="s">
        <v>7373</v>
      </c>
    </row>
    <row r="2153" spans="46:50" hidden="1">
      <c r="AT2153" s="152" t="s">
        <v>7374</v>
      </c>
      <c r="AU2153" s="153" t="s">
        <v>7258</v>
      </c>
      <c r="AV2153" s="154" t="s">
        <v>1067</v>
      </c>
      <c r="AW2153" s="155" t="s">
        <v>7375</v>
      </c>
      <c r="AX2153" s="154" t="s">
        <v>7376</v>
      </c>
    </row>
    <row r="2154" spans="46:50" hidden="1">
      <c r="AT2154" s="152" t="s">
        <v>7377</v>
      </c>
      <c r="AU2154" s="153" t="s">
        <v>7258</v>
      </c>
      <c r="AV2154" s="154" t="s">
        <v>1067</v>
      </c>
      <c r="AW2154" s="155" t="s">
        <v>7378</v>
      </c>
      <c r="AX2154" s="154" t="s">
        <v>7379</v>
      </c>
    </row>
    <row r="2155" spans="46:50" hidden="1">
      <c r="AT2155" s="152" t="s">
        <v>7380</v>
      </c>
      <c r="AU2155" s="153" t="s">
        <v>7258</v>
      </c>
      <c r="AV2155" s="154" t="s">
        <v>1067</v>
      </c>
      <c r="AW2155" s="155" t="s">
        <v>7381</v>
      </c>
      <c r="AX2155" s="154" t="s">
        <v>7382</v>
      </c>
    </row>
    <row r="2156" spans="46:50" hidden="1">
      <c r="AT2156" s="152" t="s">
        <v>7383</v>
      </c>
      <c r="AU2156" s="153" t="s">
        <v>7258</v>
      </c>
      <c r="AV2156" s="154" t="s">
        <v>1067</v>
      </c>
      <c r="AW2156" s="155" t="s">
        <v>7384</v>
      </c>
      <c r="AX2156" s="154" t="s">
        <v>7385</v>
      </c>
    </row>
    <row r="2157" spans="46:50" hidden="1">
      <c r="AT2157" s="152" t="s">
        <v>7386</v>
      </c>
      <c r="AU2157" s="153" t="s">
        <v>7258</v>
      </c>
      <c r="AV2157" s="154" t="s">
        <v>1067</v>
      </c>
      <c r="AW2157" s="155" t="s">
        <v>7387</v>
      </c>
      <c r="AX2157" s="154" t="s">
        <v>7388</v>
      </c>
    </row>
    <row r="2158" spans="46:50" hidden="1">
      <c r="AT2158" s="152" t="s">
        <v>7389</v>
      </c>
      <c r="AU2158" s="153" t="s">
        <v>7258</v>
      </c>
      <c r="AV2158" s="154" t="s">
        <v>1067</v>
      </c>
      <c r="AW2158" s="155" t="s">
        <v>7390</v>
      </c>
      <c r="AX2158" s="154" t="s">
        <v>7391</v>
      </c>
    </row>
    <row r="2159" spans="46:50" hidden="1">
      <c r="AT2159" s="152" t="s">
        <v>7392</v>
      </c>
      <c r="AU2159" s="153" t="s">
        <v>7258</v>
      </c>
      <c r="AV2159" s="154" t="s">
        <v>1067</v>
      </c>
      <c r="AW2159" s="155" t="s">
        <v>7393</v>
      </c>
      <c r="AX2159" s="154" t="s">
        <v>7394</v>
      </c>
    </row>
    <row r="2160" spans="46:50" hidden="1">
      <c r="AT2160" s="152" t="s">
        <v>7395</v>
      </c>
      <c r="AU2160" s="153" t="s">
        <v>7258</v>
      </c>
      <c r="AV2160" s="154" t="s">
        <v>1067</v>
      </c>
      <c r="AW2160" s="155" t="s">
        <v>7396</v>
      </c>
      <c r="AX2160" s="154" t="s">
        <v>7397</v>
      </c>
    </row>
    <row r="2161" spans="46:50" hidden="1">
      <c r="AT2161" s="152" t="s">
        <v>7398</v>
      </c>
      <c r="AU2161" s="153" t="s">
        <v>7258</v>
      </c>
      <c r="AV2161" s="154" t="s">
        <v>1067</v>
      </c>
      <c r="AW2161" s="155" t="s">
        <v>7399</v>
      </c>
      <c r="AX2161" s="154" t="s">
        <v>7400</v>
      </c>
    </row>
    <row r="2162" spans="46:50" hidden="1">
      <c r="AT2162" s="152" t="s">
        <v>7401</v>
      </c>
      <c r="AU2162" s="153" t="s">
        <v>7258</v>
      </c>
      <c r="AV2162" s="154" t="s">
        <v>1067</v>
      </c>
      <c r="AW2162" s="155" t="s">
        <v>7402</v>
      </c>
      <c r="AX2162" s="154" t="s">
        <v>7403</v>
      </c>
    </row>
    <row r="2163" spans="46:50" hidden="1">
      <c r="AT2163" s="152" t="s">
        <v>7404</v>
      </c>
      <c r="AU2163" s="153" t="s">
        <v>7258</v>
      </c>
      <c r="AV2163" s="154" t="s">
        <v>1067</v>
      </c>
      <c r="AW2163" s="155" t="s">
        <v>7405</v>
      </c>
      <c r="AX2163" s="154" t="s">
        <v>7406</v>
      </c>
    </row>
    <row r="2164" spans="46:50" hidden="1">
      <c r="AT2164" s="152" t="s">
        <v>7407</v>
      </c>
      <c r="AU2164" s="153" t="s">
        <v>7258</v>
      </c>
      <c r="AV2164" s="154" t="s">
        <v>1067</v>
      </c>
      <c r="AW2164" s="155" t="s">
        <v>7408</v>
      </c>
      <c r="AX2164" s="154" t="s">
        <v>7409</v>
      </c>
    </row>
    <row r="2165" spans="46:50" hidden="1">
      <c r="AT2165" s="152" t="s">
        <v>7410</v>
      </c>
      <c r="AU2165" s="153" t="s">
        <v>7258</v>
      </c>
      <c r="AV2165" s="154" t="s">
        <v>1067</v>
      </c>
      <c r="AW2165" s="155" t="s">
        <v>7411</v>
      </c>
      <c r="AX2165" s="154" t="s">
        <v>7412</v>
      </c>
    </row>
    <row r="2166" spans="46:50" hidden="1">
      <c r="AT2166" s="152" t="s">
        <v>7413</v>
      </c>
      <c r="AU2166" s="153" t="s">
        <v>7258</v>
      </c>
      <c r="AV2166" s="154" t="s">
        <v>1067</v>
      </c>
      <c r="AW2166" s="155" t="s">
        <v>7414</v>
      </c>
      <c r="AX2166" s="154" t="s">
        <v>7415</v>
      </c>
    </row>
    <row r="2167" spans="46:50" hidden="1">
      <c r="AT2167" s="152" t="s">
        <v>7416</v>
      </c>
      <c r="AU2167" s="153" t="s">
        <v>7258</v>
      </c>
      <c r="AV2167" s="154" t="s">
        <v>1067</v>
      </c>
      <c r="AW2167" s="155" t="s">
        <v>7417</v>
      </c>
      <c r="AX2167" s="154" t="s">
        <v>7418</v>
      </c>
    </row>
    <row r="2168" spans="46:50" hidden="1">
      <c r="AT2168" s="152" t="s">
        <v>7419</v>
      </c>
      <c r="AU2168" s="153" t="s">
        <v>7258</v>
      </c>
      <c r="AV2168" s="154" t="s">
        <v>1067</v>
      </c>
      <c r="AW2168" s="155" t="s">
        <v>7420</v>
      </c>
      <c r="AX2168" s="154" t="s">
        <v>7421</v>
      </c>
    </row>
    <row r="2169" spans="46:50" hidden="1">
      <c r="AT2169" s="152" t="s">
        <v>7422</v>
      </c>
      <c r="AU2169" s="153" t="s">
        <v>7258</v>
      </c>
      <c r="AV2169" s="154" t="s">
        <v>1067</v>
      </c>
      <c r="AW2169" s="155" t="s">
        <v>7423</v>
      </c>
      <c r="AX2169" s="154" t="s">
        <v>7424</v>
      </c>
    </row>
    <row r="2170" spans="46:50" hidden="1">
      <c r="AT2170" s="152" t="s">
        <v>7425</v>
      </c>
      <c r="AU2170" s="153" t="s">
        <v>7258</v>
      </c>
      <c r="AV2170" s="154" t="s">
        <v>1067</v>
      </c>
      <c r="AW2170" s="155" t="s">
        <v>7426</v>
      </c>
      <c r="AX2170" s="154" t="s">
        <v>7427</v>
      </c>
    </row>
    <row r="2171" spans="46:50" hidden="1">
      <c r="AT2171" s="152" t="s">
        <v>7428</v>
      </c>
      <c r="AU2171" s="153" t="s">
        <v>7258</v>
      </c>
      <c r="AV2171" s="154" t="s">
        <v>1067</v>
      </c>
      <c r="AW2171" s="155" t="s">
        <v>7429</v>
      </c>
      <c r="AX2171" s="154" t="s">
        <v>7430</v>
      </c>
    </row>
    <row r="2172" spans="46:50" hidden="1">
      <c r="AT2172" s="152" t="s">
        <v>7431</v>
      </c>
      <c r="AU2172" s="153" t="s">
        <v>7258</v>
      </c>
      <c r="AV2172" s="154" t="s">
        <v>1067</v>
      </c>
      <c r="AW2172" s="155" t="s">
        <v>7432</v>
      </c>
      <c r="AX2172" s="154" t="s">
        <v>7433</v>
      </c>
    </row>
    <row r="2173" spans="46:50" hidden="1">
      <c r="AT2173" s="152" t="s">
        <v>7434</v>
      </c>
      <c r="AU2173" s="153" t="s">
        <v>7258</v>
      </c>
      <c r="AV2173" s="154" t="s">
        <v>1067</v>
      </c>
      <c r="AW2173" s="155" t="s">
        <v>7435</v>
      </c>
      <c r="AX2173" s="154" t="s">
        <v>7436</v>
      </c>
    </row>
    <row r="2174" spans="46:50" hidden="1">
      <c r="AT2174" s="152" t="s">
        <v>7437</v>
      </c>
      <c r="AU2174" s="153" t="s">
        <v>7258</v>
      </c>
      <c r="AV2174" s="154" t="s">
        <v>1067</v>
      </c>
      <c r="AW2174" s="155" t="s">
        <v>7438</v>
      </c>
      <c r="AX2174" s="154" t="s">
        <v>7439</v>
      </c>
    </row>
    <row r="2175" spans="46:50" hidden="1">
      <c r="AT2175" s="152" t="s">
        <v>7440</v>
      </c>
      <c r="AU2175" s="153" t="s">
        <v>7258</v>
      </c>
      <c r="AV2175" s="154" t="s">
        <v>1067</v>
      </c>
      <c r="AW2175" s="155" t="s">
        <v>7441</v>
      </c>
      <c r="AX2175" s="154" t="s">
        <v>7442</v>
      </c>
    </row>
    <row r="2176" spans="46:50" hidden="1">
      <c r="AT2176" s="152" t="s">
        <v>7443</v>
      </c>
      <c r="AU2176" s="153" t="s">
        <v>7258</v>
      </c>
      <c r="AV2176" s="154" t="s">
        <v>1067</v>
      </c>
      <c r="AW2176" s="155" t="s">
        <v>7444</v>
      </c>
      <c r="AX2176" s="154" t="s">
        <v>2488</v>
      </c>
    </row>
    <row r="2177" spans="46:50" hidden="1">
      <c r="AT2177" s="152" t="s">
        <v>7445</v>
      </c>
      <c r="AU2177" s="153" t="s">
        <v>7258</v>
      </c>
      <c r="AV2177" s="154" t="s">
        <v>1067</v>
      </c>
      <c r="AW2177" s="155" t="s">
        <v>7446</v>
      </c>
      <c r="AX2177" s="154" t="s">
        <v>7447</v>
      </c>
    </row>
    <row r="2178" spans="46:50" hidden="1">
      <c r="AT2178" s="152" t="s">
        <v>7448</v>
      </c>
      <c r="AU2178" s="153" t="s">
        <v>7258</v>
      </c>
      <c r="AV2178" s="154" t="s">
        <v>1067</v>
      </c>
      <c r="AW2178" s="155" t="s">
        <v>7449</v>
      </c>
      <c r="AX2178" s="154" t="s">
        <v>7450</v>
      </c>
    </row>
    <row r="2179" spans="46:50" hidden="1">
      <c r="AT2179" s="152" t="s">
        <v>7451</v>
      </c>
      <c r="AU2179" s="153" t="s">
        <v>7258</v>
      </c>
      <c r="AV2179" s="154" t="s">
        <v>1067</v>
      </c>
      <c r="AW2179" s="155" t="s">
        <v>7452</v>
      </c>
      <c r="AX2179" s="154" t="s">
        <v>7453</v>
      </c>
    </row>
    <row r="2180" spans="46:50" hidden="1">
      <c r="AT2180" s="152" t="s">
        <v>7454</v>
      </c>
      <c r="AU2180" s="153" t="s">
        <v>7258</v>
      </c>
      <c r="AV2180" s="154" t="s">
        <v>1067</v>
      </c>
      <c r="AW2180" s="155" t="s">
        <v>7455</v>
      </c>
      <c r="AX2180" s="154" t="s">
        <v>7456</v>
      </c>
    </row>
    <row r="2181" spans="46:50" hidden="1">
      <c r="AT2181" s="152" t="s">
        <v>7457</v>
      </c>
      <c r="AU2181" s="153" t="s">
        <v>7258</v>
      </c>
      <c r="AV2181" s="154" t="s">
        <v>1067</v>
      </c>
      <c r="AW2181" s="155" t="s">
        <v>7458</v>
      </c>
      <c r="AX2181" s="154" t="s">
        <v>7459</v>
      </c>
    </row>
    <row r="2182" spans="46:50" hidden="1">
      <c r="AT2182" s="152" t="s">
        <v>7460</v>
      </c>
      <c r="AU2182" s="153" t="s">
        <v>7258</v>
      </c>
      <c r="AV2182" s="154" t="s">
        <v>1067</v>
      </c>
      <c r="AW2182" s="155" t="s">
        <v>7461</v>
      </c>
      <c r="AX2182" s="154" t="s">
        <v>7462</v>
      </c>
    </row>
    <row r="2183" spans="46:50" hidden="1">
      <c r="AT2183" s="152" t="s">
        <v>7463</v>
      </c>
      <c r="AU2183" s="153" t="s">
        <v>7258</v>
      </c>
      <c r="AV2183" s="154" t="s">
        <v>1067</v>
      </c>
      <c r="AW2183" s="155" t="s">
        <v>7464</v>
      </c>
      <c r="AX2183" s="154" t="s">
        <v>7465</v>
      </c>
    </row>
    <row r="2184" spans="46:50" hidden="1">
      <c r="AT2184" s="152" t="s">
        <v>7466</v>
      </c>
      <c r="AU2184" s="153" t="s">
        <v>7258</v>
      </c>
      <c r="AV2184" s="154" t="s">
        <v>1067</v>
      </c>
      <c r="AW2184" s="155" t="s">
        <v>7467</v>
      </c>
      <c r="AX2184" s="154" t="s">
        <v>7468</v>
      </c>
    </row>
    <row r="2185" spans="46:50" hidden="1">
      <c r="AT2185" s="152" t="s">
        <v>7469</v>
      </c>
      <c r="AU2185" s="153" t="s">
        <v>7258</v>
      </c>
      <c r="AV2185" s="154" t="s">
        <v>1067</v>
      </c>
      <c r="AW2185" s="155" t="s">
        <v>7470</v>
      </c>
      <c r="AX2185" s="154" t="s">
        <v>7471</v>
      </c>
    </row>
    <row r="2186" spans="46:50" hidden="1">
      <c r="AT2186" s="152" t="s">
        <v>7472</v>
      </c>
      <c r="AU2186" s="153" t="s">
        <v>7258</v>
      </c>
      <c r="AV2186" s="154" t="s">
        <v>1067</v>
      </c>
      <c r="AW2186" s="155" t="s">
        <v>7473</v>
      </c>
      <c r="AX2186" s="154" t="s">
        <v>7474</v>
      </c>
    </row>
    <row r="2187" spans="46:50" hidden="1">
      <c r="AT2187" s="152" t="s">
        <v>7475</v>
      </c>
      <c r="AU2187" s="153" t="s">
        <v>7258</v>
      </c>
      <c r="AV2187" s="154" t="s">
        <v>1067</v>
      </c>
      <c r="AW2187" s="155" t="s">
        <v>7476</v>
      </c>
      <c r="AX2187" s="154" t="s">
        <v>7477</v>
      </c>
    </row>
    <row r="2188" spans="46:50" hidden="1">
      <c r="AT2188" s="152" t="s">
        <v>7478</v>
      </c>
      <c r="AU2188" s="153" t="s">
        <v>7258</v>
      </c>
      <c r="AV2188" s="154" t="s">
        <v>1067</v>
      </c>
      <c r="AW2188" s="155" t="s">
        <v>7479</v>
      </c>
      <c r="AX2188" s="154" t="s">
        <v>7480</v>
      </c>
    </row>
    <row r="2189" spans="46:50" hidden="1">
      <c r="AT2189" s="152" t="s">
        <v>7481</v>
      </c>
      <c r="AU2189" s="153" t="s">
        <v>7258</v>
      </c>
      <c r="AV2189" s="154" t="s">
        <v>1067</v>
      </c>
      <c r="AW2189" s="155" t="s">
        <v>7482</v>
      </c>
      <c r="AX2189" s="154" t="s">
        <v>7483</v>
      </c>
    </row>
    <row r="2190" spans="46:50" hidden="1">
      <c r="AT2190" s="152" t="s">
        <v>7484</v>
      </c>
      <c r="AU2190" s="153" t="s">
        <v>7258</v>
      </c>
      <c r="AV2190" s="154" t="s">
        <v>1067</v>
      </c>
      <c r="AW2190" s="155" t="s">
        <v>7485</v>
      </c>
      <c r="AX2190" s="154" t="s">
        <v>7486</v>
      </c>
    </row>
    <row r="2191" spans="46:50" hidden="1">
      <c r="AT2191" s="152" t="s">
        <v>7487</v>
      </c>
      <c r="AU2191" s="153" t="s">
        <v>7258</v>
      </c>
      <c r="AV2191" s="154" t="s">
        <v>1067</v>
      </c>
      <c r="AW2191" s="155" t="s">
        <v>7488</v>
      </c>
      <c r="AX2191" s="154" t="s">
        <v>7489</v>
      </c>
    </row>
    <row r="2192" spans="46:50" hidden="1">
      <c r="AT2192" s="152" t="s">
        <v>7490</v>
      </c>
      <c r="AU2192" s="153" t="s">
        <v>7258</v>
      </c>
      <c r="AV2192" s="154" t="s">
        <v>1067</v>
      </c>
      <c r="AW2192" s="155" t="s">
        <v>7491</v>
      </c>
      <c r="AX2192" s="154" t="s">
        <v>7492</v>
      </c>
    </row>
    <row r="2193" spans="46:50" hidden="1">
      <c r="AT2193" s="152" t="s">
        <v>7493</v>
      </c>
      <c r="AU2193" s="153" t="s">
        <v>7258</v>
      </c>
      <c r="AV2193" s="154" t="s">
        <v>1067</v>
      </c>
      <c r="AW2193" s="155" t="s">
        <v>7494</v>
      </c>
      <c r="AX2193" s="154" t="s">
        <v>7495</v>
      </c>
    </row>
    <row r="2194" spans="46:50" hidden="1">
      <c r="AT2194" s="152" t="s">
        <v>7496</v>
      </c>
      <c r="AU2194" s="153" t="s">
        <v>7258</v>
      </c>
      <c r="AV2194" s="154" t="s">
        <v>1067</v>
      </c>
      <c r="AW2194" s="155" t="s">
        <v>7497</v>
      </c>
      <c r="AX2194" s="154" t="s">
        <v>7498</v>
      </c>
    </row>
    <row r="2195" spans="46:50" hidden="1">
      <c r="AT2195" s="152" t="s">
        <v>7499</v>
      </c>
      <c r="AU2195" s="153" t="s">
        <v>7258</v>
      </c>
      <c r="AV2195" s="154" t="s">
        <v>1067</v>
      </c>
      <c r="AW2195" s="155" t="s">
        <v>7500</v>
      </c>
      <c r="AX2195" s="154" t="s">
        <v>7501</v>
      </c>
    </row>
    <row r="2196" spans="46:50" hidden="1">
      <c r="AT2196" s="152" t="s">
        <v>7502</v>
      </c>
      <c r="AU2196" s="153" t="s">
        <v>7258</v>
      </c>
      <c r="AV2196" s="154" t="s">
        <v>1067</v>
      </c>
      <c r="AW2196" s="155" t="s">
        <v>7503</v>
      </c>
      <c r="AX2196" s="154" t="s">
        <v>7504</v>
      </c>
    </row>
    <row r="2197" spans="46:50" hidden="1">
      <c r="AT2197" s="152" t="s">
        <v>7505</v>
      </c>
      <c r="AU2197" s="153" t="s">
        <v>7258</v>
      </c>
      <c r="AV2197" s="154" t="s">
        <v>1067</v>
      </c>
      <c r="AW2197" s="155" t="s">
        <v>7506</v>
      </c>
      <c r="AX2197" s="154" t="s">
        <v>7507</v>
      </c>
    </row>
    <row r="2198" spans="46:50" hidden="1">
      <c r="AT2198" s="152" t="s">
        <v>7508</v>
      </c>
      <c r="AU2198" s="153" t="s">
        <v>7258</v>
      </c>
      <c r="AV2198" s="154" t="s">
        <v>1067</v>
      </c>
      <c r="AW2198" s="155" t="s">
        <v>7509</v>
      </c>
      <c r="AX2198" s="154" t="s">
        <v>7510</v>
      </c>
    </row>
    <row r="2199" spans="46:50" hidden="1">
      <c r="AT2199" s="152" t="s">
        <v>7511</v>
      </c>
      <c r="AU2199" s="153" t="s">
        <v>7258</v>
      </c>
      <c r="AV2199" s="154" t="s">
        <v>1067</v>
      </c>
      <c r="AW2199" s="155" t="s">
        <v>7512</v>
      </c>
      <c r="AX2199" s="154" t="s">
        <v>7513</v>
      </c>
    </row>
    <row r="2200" spans="46:50" hidden="1">
      <c r="AT2200" s="152" t="s">
        <v>7514</v>
      </c>
      <c r="AU2200" s="153" t="s">
        <v>7258</v>
      </c>
      <c r="AV2200" s="154" t="s">
        <v>1067</v>
      </c>
      <c r="AW2200" s="155" t="s">
        <v>7515</v>
      </c>
      <c r="AX2200" s="154" t="s">
        <v>7516</v>
      </c>
    </row>
    <row r="2201" spans="46:50" hidden="1">
      <c r="AT2201" s="152" t="s">
        <v>7517</v>
      </c>
      <c r="AU2201" s="153" t="s">
        <v>7258</v>
      </c>
      <c r="AV2201" s="154" t="s">
        <v>1067</v>
      </c>
      <c r="AW2201" s="155" t="s">
        <v>7518</v>
      </c>
      <c r="AX2201" s="154" t="s">
        <v>7519</v>
      </c>
    </row>
    <row r="2202" spans="46:50" hidden="1">
      <c r="AT2202" s="152" t="s">
        <v>7520</v>
      </c>
      <c r="AU2202" s="153" t="s">
        <v>7258</v>
      </c>
      <c r="AV2202" s="154" t="s">
        <v>1067</v>
      </c>
      <c r="AW2202" s="155" t="s">
        <v>7521</v>
      </c>
      <c r="AX2202" s="154" t="s">
        <v>7522</v>
      </c>
    </row>
    <row r="2203" spans="46:50" hidden="1">
      <c r="AT2203" s="152" t="s">
        <v>7523</v>
      </c>
      <c r="AU2203" s="153" t="s">
        <v>7258</v>
      </c>
      <c r="AV2203" s="154" t="s">
        <v>1067</v>
      </c>
      <c r="AW2203" s="155" t="s">
        <v>7524</v>
      </c>
      <c r="AX2203" s="154" t="s">
        <v>7525</v>
      </c>
    </row>
    <row r="2204" spans="46:50" hidden="1">
      <c r="AT2204" s="152" t="s">
        <v>7526</v>
      </c>
      <c r="AU2204" s="153" t="s">
        <v>7258</v>
      </c>
      <c r="AV2204" s="154" t="s">
        <v>1067</v>
      </c>
      <c r="AW2204" s="155" t="s">
        <v>7527</v>
      </c>
      <c r="AX2204" s="154" t="s">
        <v>3271</v>
      </c>
    </row>
    <row r="2205" spans="46:50" hidden="1">
      <c r="AT2205" s="152" t="s">
        <v>7528</v>
      </c>
      <c r="AU2205" s="153" t="s">
        <v>7258</v>
      </c>
      <c r="AV2205" s="154" t="s">
        <v>1067</v>
      </c>
      <c r="AW2205" s="155" t="s">
        <v>7529</v>
      </c>
      <c r="AX2205" s="154" t="s">
        <v>7530</v>
      </c>
    </row>
    <row r="2206" spans="46:50" hidden="1">
      <c r="AT2206" s="152" t="s">
        <v>7531</v>
      </c>
      <c r="AU2206" s="153" t="s">
        <v>7258</v>
      </c>
      <c r="AV2206" s="154" t="s">
        <v>1067</v>
      </c>
      <c r="AW2206" s="155" t="s">
        <v>7532</v>
      </c>
      <c r="AX2206" s="154" t="s">
        <v>7533</v>
      </c>
    </row>
    <row r="2207" spans="46:50" hidden="1">
      <c r="AT2207" s="152" t="s">
        <v>7534</v>
      </c>
      <c r="AU2207" s="153" t="s">
        <v>7258</v>
      </c>
      <c r="AV2207" s="154" t="s">
        <v>1067</v>
      </c>
      <c r="AW2207" s="155" t="s">
        <v>7535</v>
      </c>
      <c r="AX2207" s="154" t="s">
        <v>7536</v>
      </c>
    </row>
    <row r="2208" spans="46:50" hidden="1">
      <c r="AT2208" s="152" t="s">
        <v>7537</v>
      </c>
      <c r="AU2208" s="153" t="s">
        <v>7258</v>
      </c>
      <c r="AV2208" s="154" t="s">
        <v>1067</v>
      </c>
      <c r="AW2208" s="155" t="s">
        <v>7538</v>
      </c>
      <c r="AX2208" s="154" t="s">
        <v>7539</v>
      </c>
    </row>
    <row r="2209" spans="46:50" hidden="1">
      <c r="AT2209" s="152" t="s">
        <v>7540</v>
      </c>
      <c r="AU2209" s="153" t="s">
        <v>7258</v>
      </c>
      <c r="AV2209" s="154" t="s">
        <v>1067</v>
      </c>
      <c r="AW2209" s="155" t="s">
        <v>7541</v>
      </c>
      <c r="AX2209" s="154" t="s">
        <v>2839</v>
      </c>
    </row>
    <row r="2210" spans="46:50" hidden="1">
      <c r="AT2210" s="152" t="s">
        <v>7542</v>
      </c>
      <c r="AU2210" s="153" t="s">
        <v>7258</v>
      </c>
      <c r="AV2210" s="154" t="s">
        <v>1067</v>
      </c>
      <c r="AW2210" s="155" t="s">
        <v>7543</v>
      </c>
      <c r="AX2210" s="154" t="s">
        <v>7544</v>
      </c>
    </row>
    <row r="2211" spans="46:50" hidden="1">
      <c r="AT2211" s="152" t="s">
        <v>7545</v>
      </c>
      <c r="AU2211" s="153" t="s">
        <v>7258</v>
      </c>
      <c r="AV2211" s="154" t="s">
        <v>1067</v>
      </c>
      <c r="AW2211" s="155" t="s">
        <v>7546</v>
      </c>
      <c r="AX2211" s="154" t="s">
        <v>7547</v>
      </c>
    </row>
    <row r="2212" spans="46:50" hidden="1">
      <c r="AT2212" s="152" t="s">
        <v>7548</v>
      </c>
      <c r="AU2212" s="153" t="s">
        <v>7258</v>
      </c>
      <c r="AV2212" s="154" t="s">
        <v>1067</v>
      </c>
      <c r="AW2212" s="155" t="s">
        <v>7549</v>
      </c>
      <c r="AX2212" s="154" t="s">
        <v>7550</v>
      </c>
    </row>
    <row r="2213" spans="46:50" hidden="1">
      <c r="AT2213" s="152" t="s">
        <v>7551</v>
      </c>
      <c r="AU2213" s="153" t="s">
        <v>7258</v>
      </c>
      <c r="AV2213" s="154" t="s">
        <v>1067</v>
      </c>
      <c r="AW2213" s="155" t="s">
        <v>7552</v>
      </c>
      <c r="AX2213" s="154" t="s">
        <v>7553</v>
      </c>
    </row>
    <row r="2214" spans="46:50" hidden="1">
      <c r="AT2214" s="152" t="s">
        <v>7554</v>
      </c>
      <c r="AU2214" s="153" t="s">
        <v>7258</v>
      </c>
      <c r="AV2214" s="154" t="s">
        <v>1067</v>
      </c>
      <c r="AW2214" s="155" t="s">
        <v>7555</v>
      </c>
      <c r="AX2214" s="154" t="s">
        <v>7556</v>
      </c>
    </row>
    <row r="2215" spans="46:50" hidden="1">
      <c r="AT2215" s="152" t="s">
        <v>7557</v>
      </c>
      <c r="AU2215" s="153" t="s">
        <v>7258</v>
      </c>
      <c r="AV2215" s="154" t="s">
        <v>1067</v>
      </c>
      <c r="AW2215" s="155" t="s">
        <v>7558</v>
      </c>
      <c r="AX2215" s="154" t="s">
        <v>7559</v>
      </c>
    </row>
    <row r="2216" spans="46:50" hidden="1">
      <c r="AT2216" s="152" t="s">
        <v>7560</v>
      </c>
      <c r="AU2216" s="153" t="s">
        <v>7258</v>
      </c>
      <c r="AV2216" s="154" t="s">
        <v>1067</v>
      </c>
      <c r="AW2216" s="155" t="s">
        <v>7561</v>
      </c>
      <c r="AX2216" s="154" t="s">
        <v>7562</v>
      </c>
    </row>
    <row r="2217" spans="46:50" hidden="1">
      <c r="AT2217" s="152" t="s">
        <v>7563</v>
      </c>
      <c r="AU2217" s="153" t="s">
        <v>7258</v>
      </c>
      <c r="AV2217" s="154" t="s">
        <v>1067</v>
      </c>
      <c r="AW2217" s="155" t="s">
        <v>7564</v>
      </c>
      <c r="AX2217" s="154" t="s">
        <v>7565</v>
      </c>
    </row>
    <row r="2218" spans="46:50" hidden="1">
      <c r="AT2218" s="152" t="s">
        <v>7566</v>
      </c>
      <c r="AU2218" s="153" t="s">
        <v>7258</v>
      </c>
      <c r="AV2218" s="154" t="s">
        <v>1067</v>
      </c>
      <c r="AW2218" s="155" t="s">
        <v>7567</v>
      </c>
      <c r="AX2218" s="154" t="s">
        <v>7568</v>
      </c>
    </row>
    <row r="2219" spans="46:50" hidden="1">
      <c r="AT2219" s="152" t="s">
        <v>7569</v>
      </c>
      <c r="AU2219" s="153" t="s">
        <v>7258</v>
      </c>
      <c r="AV2219" s="154" t="s">
        <v>1067</v>
      </c>
      <c r="AW2219" s="155" t="s">
        <v>7570</v>
      </c>
      <c r="AX2219" s="154" t="s">
        <v>1315</v>
      </c>
    </row>
    <row r="2220" spans="46:50" hidden="1">
      <c r="AT2220" s="152" t="s">
        <v>7571</v>
      </c>
      <c r="AU2220" s="153" t="s">
        <v>7258</v>
      </c>
      <c r="AV2220" s="154" t="s">
        <v>1067</v>
      </c>
      <c r="AW2220" s="155" t="s">
        <v>7572</v>
      </c>
      <c r="AX2220" s="154" t="s">
        <v>7573</v>
      </c>
    </row>
    <row r="2221" spans="46:50" hidden="1">
      <c r="AT2221" s="152" t="s">
        <v>7574</v>
      </c>
      <c r="AU2221" s="153" t="s">
        <v>7258</v>
      </c>
      <c r="AV2221" s="154" t="s">
        <v>1067</v>
      </c>
      <c r="AW2221" s="155" t="s">
        <v>7575</v>
      </c>
      <c r="AX2221" s="154" t="s">
        <v>7576</v>
      </c>
    </row>
    <row r="2222" spans="46:50" hidden="1">
      <c r="AT2222" s="152" t="s">
        <v>7577</v>
      </c>
      <c r="AU2222" s="153" t="s">
        <v>7258</v>
      </c>
      <c r="AV2222" s="154" t="s">
        <v>1067</v>
      </c>
      <c r="AW2222" s="155" t="s">
        <v>7578</v>
      </c>
      <c r="AX2222" s="154" t="s">
        <v>7579</v>
      </c>
    </row>
    <row r="2223" spans="46:50" hidden="1">
      <c r="AT2223" s="152" t="s">
        <v>7580</v>
      </c>
      <c r="AU2223" s="153" t="s">
        <v>7258</v>
      </c>
      <c r="AV2223" s="154" t="s">
        <v>1067</v>
      </c>
      <c r="AW2223" s="155" t="s">
        <v>7581</v>
      </c>
      <c r="AX2223" s="154" t="s">
        <v>7582</v>
      </c>
    </row>
    <row r="2224" spans="46:50" hidden="1">
      <c r="AT2224" s="152" t="s">
        <v>7583</v>
      </c>
      <c r="AU2224" s="153" t="s">
        <v>7258</v>
      </c>
      <c r="AV2224" s="154" t="s">
        <v>1067</v>
      </c>
      <c r="AW2224" s="155" t="s">
        <v>7584</v>
      </c>
      <c r="AX2224" s="154" t="s">
        <v>7585</v>
      </c>
    </row>
    <row r="2225" spans="46:50" hidden="1">
      <c r="AT2225" s="152" t="s">
        <v>7586</v>
      </c>
      <c r="AU2225" s="153" t="s">
        <v>7258</v>
      </c>
      <c r="AV2225" s="154" t="s">
        <v>1067</v>
      </c>
      <c r="AW2225" s="155" t="s">
        <v>7587</v>
      </c>
      <c r="AX2225" s="154" t="s">
        <v>7588</v>
      </c>
    </row>
    <row r="2226" spans="46:50" hidden="1">
      <c r="AT2226" s="152" t="s">
        <v>7589</v>
      </c>
      <c r="AU2226" s="153" t="s">
        <v>7258</v>
      </c>
      <c r="AV2226" s="154" t="s">
        <v>1067</v>
      </c>
      <c r="AW2226" s="155" t="s">
        <v>7590</v>
      </c>
      <c r="AX2226" s="154" t="s">
        <v>6833</v>
      </c>
    </row>
    <row r="2227" spans="46:50" hidden="1">
      <c r="AT2227" s="152" t="s">
        <v>7591</v>
      </c>
      <c r="AU2227" s="153" t="s">
        <v>7258</v>
      </c>
      <c r="AV2227" s="154" t="s">
        <v>1067</v>
      </c>
      <c r="AW2227" s="155" t="s">
        <v>7592</v>
      </c>
      <c r="AX2227" s="154" t="s">
        <v>7593</v>
      </c>
    </row>
    <row r="2228" spans="46:50" hidden="1">
      <c r="AT2228" s="152" t="s">
        <v>7594</v>
      </c>
      <c r="AU2228" s="153" t="s">
        <v>7258</v>
      </c>
      <c r="AV2228" s="154" t="s">
        <v>1067</v>
      </c>
      <c r="AW2228" s="155" t="s">
        <v>7595</v>
      </c>
      <c r="AX2228" s="154" t="s">
        <v>7596</v>
      </c>
    </row>
    <row r="2229" spans="46:50" hidden="1">
      <c r="AT2229" s="152" t="s">
        <v>7597</v>
      </c>
      <c r="AU2229" s="153" t="s">
        <v>7258</v>
      </c>
      <c r="AV2229" s="154" t="s">
        <v>1067</v>
      </c>
      <c r="AW2229" s="155" t="s">
        <v>7598</v>
      </c>
      <c r="AX2229" s="154" t="s">
        <v>7599</v>
      </c>
    </row>
    <row r="2230" spans="46:50" hidden="1">
      <c r="AT2230" s="152" t="s">
        <v>7600</v>
      </c>
      <c r="AU2230" s="153" t="s">
        <v>7258</v>
      </c>
      <c r="AV2230" s="154" t="s">
        <v>1067</v>
      </c>
      <c r="AW2230" s="155" t="s">
        <v>7601</v>
      </c>
      <c r="AX2230" s="154" t="s">
        <v>7602</v>
      </c>
    </row>
    <row r="2231" spans="46:50" hidden="1">
      <c r="AT2231" s="152" t="s">
        <v>7603</v>
      </c>
      <c r="AU2231" s="153" t="s">
        <v>7258</v>
      </c>
      <c r="AV2231" s="154" t="s">
        <v>1067</v>
      </c>
      <c r="AW2231" s="155" t="s">
        <v>7604</v>
      </c>
      <c r="AX2231" s="154" t="s">
        <v>7605</v>
      </c>
    </row>
    <row r="2232" spans="46:50" hidden="1">
      <c r="AT2232" s="152" t="s">
        <v>7606</v>
      </c>
      <c r="AU2232" s="153" t="s">
        <v>7258</v>
      </c>
      <c r="AV2232" s="154" t="s">
        <v>1067</v>
      </c>
      <c r="AW2232" s="155" t="s">
        <v>7607</v>
      </c>
      <c r="AX2232" s="154" t="s">
        <v>7608</v>
      </c>
    </row>
    <row r="2233" spans="46:50" hidden="1">
      <c r="AT2233" s="152" t="s">
        <v>7609</v>
      </c>
      <c r="AU2233" s="153" t="s">
        <v>7258</v>
      </c>
      <c r="AV2233" s="154" t="s">
        <v>1067</v>
      </c>
      <c r="AW2233" s="155" t="s">
        <v>7610</v>
      </c>
      <c r="AX2233" s="154" t="s">
        <v>7611</v>
      </c>
    </row>
    <row r="2234" spans="46:50" hidden="1">
      <c r="AT2234" s="152" t="s">
        <v>7612</v>
      </c>
      <c r="AU2234" s="153" t="s">
        <v>7258</v>
      </c>
      <c r="AV2234" s="154" t="s">
        <v>1067</v>
      </c>
      <c r="AW2234" s="155" t="s">
        <v>7613</v>
      </c>
      <c r="AX2234" s="154" t="s">
        <v>7614</v>
      </c>
    </row>
    <row r="2235" spans="46:50" hidden="1">
      <c r="AT2235" s="152" t="s">
        <v>7615</v>
      </c>
      <c r="AU2235" s="153" t="s">
        <v>7258</v>
      </c>
      <c r="AV2235" s="154" t="s">
        <v>1067</v>
      </c>
      <c r="AW2235" s="155" t="s">
        <v>7616</v>
      </c>
      <c r="AX2235" s="154" t="s">
        <v>7617</v>
      </c>
    </row>
    <row r="2236" spans="46:50" hidden="1">
      <c r="AT2236" s="152" t="s">
        <v>7618</v>
      </c>
      <c r="AU2236" s="153" t="s">
        <v>7258</v>
      </c>
      <c r="AV2236" s="154" t="s">
        <v>1067</v>
      </c>
      <c r="AW2236" s="155" t="s">
        <v>7619</v>
      </c>
      <c r="AX2236" s="154" t="s">
        <v>7620</v>
      </c>
    </row>
    <row r="2237" spans="46:50" hidden="1">
      <c r="AT2237" s="152" t="s">
        <v>7621</v>
      </c>
      <c r="AU2237" s="153" t="s">
        <v>7258</v>
      </c>
      <c r="AV2237" s="154" t="s">
        <v>1067</v>
      </c>
      <c r="AW2237" s="155" t="s">
        <v>7622</v>
      </c>
      <c r="AX2237" s="154" t="s">
        <v>7623</v>
      </c>
    </row>
    <row r="2238" spans="46:50" hidden="1">
      <c r="AT2238" s="152" t="s">
        <v>7624</v>
      </c>
      <c r="AU2238" s="153" t="s">
        <v>7258</v>
      </c>
      <c r="AV2238" s="154" t="s">
        <v>1067</v>
      </c>
      <c r="AW2238" s="155" t="s">
        <v>7625</v>
      </c>
      <c r="AX2238" s="154" t="s">
        <v>7626</v>
      </c>
    </row>
    <row r="2239" spans="46:50" hidden="1">
      <c r="AT2239" s="152" t="s">
        <v>7627</v>
      </c>
      <c r="AU2239" s="153" t="s">
        <v>7258</v>
      </c>
      <c r="AV2239" s="154" t="s">
        <v>1067</v>
      </c>
      <c r="AW2239" s="155" t="s">
        <v>7628</v>
      </c>
      <c r="AX2239" s="154" t="s">
        <v>7629</v>
      </c>
    </row>
    <row r="2240" spans="46:50" hidden="1">
      <c r="AT2240" s="152" t="s">
        <v>7630</v>
      </c>
      <c r="AU2240" s="153" t="s">
        <v>7258</v>
      </c>
      <c r="AV2240" s="154" t="s">
        <v>1067</v>
      </c>
      <c r="AW2240" s="155" t="s">
        <v>7631</v>
      </c>
      <c r="AX2240" s="154" t="s">
        <v>7632</v>
      </c>
    </row>
    <row r="2241" spans="46:50" hidden="1">
      <c r="AT2241" s="152" t="s">
        <v>7633</v>
      </c>
      <c r="AU2241" s="153" t="s">
        <v>7258</v>
      </c>
      <c r="AV2241" s="154" t="s">
        <v>1067</v>
      </c>
      <c r="AW2241" s="155" t="s">
        <v>7634</v>
      </c>
      <c r="AX2241" s="154" t="s">
        <v>7635</v>
      </c>
    </row>
    <row r="2242" spans="46:50" hidden="1">
      <c r="AT2242" s="152" t="s">
        <v>7636</v>
      </c>
      <c r="AU2242" s="153" t="s">
        <v>7258</v>
      </c>
      <c r="AV2242" s="154" t="s">
        <v>1067</v>
      </c>
      <c r="AW2242" s="155" t="s">
        <v>7637</v>
      </c>
      <c r="AX2242" s="154" t="s">
        <v>7638</v>
      </c>
    </row>
    <row r="2243" spans="46:50" hidden="1">
      <c r="AT2243" s="152" t="s">
        <v>7639</v>
      </c>
      <c r="AU2243" s="153" t="s">
        <v>7258</v>
      </c>
      <c r="AV2243" s="154" t="s">
        <v>1067</v>
      </c>
      <c r="AW2243" s="155" t="s">
        <v>7640</v>
      </c>
      <c r="AX2243" s="154" t="s">
        <v>7641</v>
      </c>
    </row>
    <row r="2244" spans="46:50" hidden="1">
      <c r="AT2244" s="152" t="s">
        <v>7642</v>
      </c>
      <c r="AU2244" s="153" t="s">
        <v>7258</v>
      </c>
      <c r="AV2244" s="154" t="s">
        <v>1067</v>
      </c>
      <c r="AW2244" s="155" t="s">
        <v>7643</v>
      </c>
      <c r="AX2244" s="154" t="s">
        <v>7644</v>
      </c>
    </row>
    <row r="2245" spans="46:50" hidden="1">
      <c r="AT2245" s="152" t="s">
        <v>7645</v>
      </c>
      <c r="AU2245" s="153" t="s">
        <v>7258</v>
      </c>
      <c r="AV2245" s="154" t="s">
        <v>1067</v>
      </c>
      <c r="AW2245" s="155" t="s">
        <v>7646</v>
      </c>
      <c r="AX2245" s="154" t="s">
        <v>7647</v>
      </c>
    </row>
    <row r="2246" spans="46:50" hidden="1">
      <c r="AT2246" s="152" t="s">
        <v>7648</v>
      </c>
      <c r="AU2246" s="153" t="s">
        <v>7258</v>
      </c>
      <c r="AV2246" s="154" t="s">
        <v>1067</v>
      </c>
      <c r="AW2246" s="155" t="s">
        <v>7649</v>
      </c>
      <c r="AX2246" s="154" t="s">
        <v>7650</v>
      </c>
    </row>
    <row r="2247" spans="46:50" hidden="1">
      <c r="AT2247" s="152" t="s">
        <v>7651</v>
      </c>
      <c r="AU2247" s="153" t="s">
        <v>7258</v>
      </c>
      <c r="AV2247" s="154" t="s">
        <v>1067</v>
      </c>
      <c r="AW2247" s="155" t="s">
        <v>7652</v>
      </c>
      <c r="AX2247" s="154" t="s">
        <v>7653</v>
      </c>
    </row>
    <row r="2248" spans="46:50" hidden="1">
      <c r="AT2248" s="152" t="s">
        <v>7654</v>
      </c>
      <c r="AU2248" s="153" t="s">
        <v>7258</v>
      </c>
      <c r="AV2248" s="154" t="s">
        <v>1067</v>
      </c>
      <c r="AW2248" s="155" t="s">
        <v>7655</v>
      </c>
      <c r="AX2248" s="154" t="s">
        <v>3635</v>
      </c>
    </row>
    <row r="2249" spans="46:50" hidden="1">
      <c r="AT2249" s="152" t="s">
        <v>7656</v>
      </c>
      <c r="AU2249" s="153" t="s">
        <v>7258</v>
      </c>
      <c r="AV2249" s="154" t="s">
        <v>1067</v>
      </c>
      <c r="AW2249" s="155" t="s">
        <v>7657</v>
      </c>
      <c r="AX2249" s="154" t="s">
        <v>7658</v>
      </c>
    </row>
    <row r="2250" spans="46:50" hidden="1">
      <c r="AT2250" s="152" t="s">
        <v>7659</v>
      </c>
      <c r="AU2250" s="153" t="s">
        <v>7258</v>
      </c>
      <c r="AV2250" s="154" t="s">
        <v>1067</v>
      </c>
      <c r="AW2250" s="155" t="s">
        <v>7660</v>
      </c>
      <c r="AX2250" s="154" t="s">
        <v>7661</v>
      </c>
    </row>
    <row r="2251" spans="46:50" hidden="1">
      <c r="AT2251" s="152" t="s">
        <v>7662</v>
      </c>
      <c r="AU2251" s="153" t="s">
        <v>7258</v>
      </c>
      <c r="AV2251" s="154" t="s">
        <v>1067</v>
      </c>
      <c r="AW2251" s="155" t="s">
        <v>7663</v>
      </c>
      <c r="AX2251" s="154" t="s">
        <v>7664</v>
      </c>
    </row>
    <row r="2252" spans="46:50" hidden="1">
      <c r="AT2252" s="152" t="s">
        <v>7665</v>
      </c>
      <c r="AU2252" s="153" t="s">
        <v>7258</v>
      </c>
      <c r="AV2252" s="154" t="s">
        <v>1067</v>
      </c>
      <c r="AW2252" s="155" t="s">
        <v>7666</v>
      </c>
      <c r="AX2252" s="154" t="s">
        <v>7667</v>
      </c>
    </row>
    <row r="2253" spans="46:50" hidden="1">
      <c r="AT2253" s="152" t="s">
        <v>7668</v>
      </c>
      <c r="AU2253" s="153" t="s">
        <v>7258</v>
      </c>
      <c r="AV2253" s="154" t="s">
        <v>1067</v>
      </c>
      <c r="AW2253" s="155" t="s">
        <v>7669</v>
      </c>
      <c r="AX2253" s="154" t="s">
        <v>7670</v>
      </c>
    </row>
    <row r="2254" spans="46:50" hidden="1">
      <c r="AT2254" s="152" t="s">
        <v>7671</v>
      </c>
      <c r="AU2254" s="153" t="s">
        <v>7258</v>
      </c>
      <c r="AV2254" s="154" t="s">
        <v>1067</v>
      </c>
      <c r="AW2254" s="155" t="s">
        <v>7672</v>
      </c>
      <c r="AX2254" s="154" t="s">
        <v>7673</v>
      </c>
    </row>
    <row r="2255" spans="46:50" hidden="1">
      <c r="AT2255" s="152" t="s">
        <v>7674</v>
      </c>
      <c r="AU2255" s="153" t="s">
        <v>7258</v>
      </c>
      <c r="AV2255" s="154" t="s">
        <v>1067</v>
      </c>
      <c r="AW2255" s="155" t="s">
        <v>7675</v>
      </c>
      <c r="AX2255" s="154" t="s">
        <v>7676</v>
      </c>
    </row>
    <row r="2256" spans="46:50" hidden="1">
      <c r="AT2256" s="152" t="s">
        <v>7677</v>
      </c>
      <c r="AU2256" s="153" t="s">
        <v>7258</v>
      </c>
      <c r="AV2256" s="154" t="s">
        <v>1067</v>
      </c>
      <c r="AW2256" s="155" t="s">
        <v>7678</v>
      </c>
      <c r="AX2256" s="154" t="s">
        <v>7679</v>
      </c>
    </row>
    <row r="2257" spans="46:50" hidden="1">
      <c r="AT2257" s="152" t="s">
        <v>7680</v>
      </c>
      <c r="AU2257" s="153" t="s">
        <v>7258</v>
      </c>
      <c r="AV2257" s="154" t="s">
        <v>1067</v>
      </c>
      <c r="AW2257" s="155" t="s">
        <v>7681</v>
      </c>
      <c r="AX2257" s="154" t="s">
        <v>7682</v>
      </c>
    </row>
    <row r="2258" spans="46:50" hidden="1">
      <c r="AT2258" s="152" t="s">
        <v>7683</v>
      </c>
      <c r="AU2258" s="153" t="s">
        <v>7258</v>
      </c>
      <c r="AV2258" s="154" t="s">
        <v>1067</v>
      </c>
      <c r="AW2258" s="155" t="s">
        <v>7684</v>
      </c>
      <c r="AX2258" s="154" t="s">
        <v>7685</v>
      </c>
    </row>
    <row r="2259" spans="46:50" hidden="1">
      <c r="AT2259" s="152" t="s">
        <v>7686</v>
      </c>
      <c r="AU2259" s="153" t="s">
        <v>7258</v>
      </c>
      <c r="AV2259" s="154" t="s">
        <v>1067</v>
      </c>
      <c r="AW2259" s="155" t="s">
        <v>7687</v>
      </c>
      <c r="AX2259" s="154" t="s">
        <v>7688</v>
      </c>
    </row>
    <row r="2260" spans="46:50" hidden="1">
      <c r="AT2260" s="152" t="s">
        <v>7689</v>
      </c>
      <c r="AU2260" s="153" t="s">
        <v>7258</v>
      </c>
      <c r="AV2260" s="154" t="s">
        <v>1067</v>
      </c>
      <c r="AW2260" s="155" t="s">
        <v>7690</v>
      </c>
      <c r="AX2260" s="154" t="s">
        <v>7691</v>
      </c>
    </row>
    <row r="2261" spans="46:50" hidden="1">
      <c r="AT2261" s="152" t="s">
        <v>7692</v>
      </c>
      <c r="AU2261" s="153" t="s">
        <v>7258</v>
      </c>
      <c r="AV2261" s="154" t="s">
        <v>1067</v>
      </c>
      <c r="AW2261" s="155" t="s">
        <v>7693</v>
      </c>
      <c r="AX2261" s="154" t="s">
        <v>7694</v>
      </c>
    </row>
    <row r="2262" spans="46:50" hidden="1">
      <c r="AT2262" s="152" t="s">
        <v>7695</v>
      </c>
      <c r="AU2262" s="153" t="s">
        <v>7258</v>
      </c>
      <c r="AV2262" s="154" t="s">
        <v>1067</v>
      </c>
      <c r="AW2262" s="155" t="s">
        <v>7696</v>
      </c>
      <c r="AX2262" s="154" t="s">
        <v>7697</v>
      </c>
    </row>
    <row r="2263" spans="46:50" hidden="1">
      <c r="AT2263" s="152" t="s">
        <v>7698</v>
      </c>
      <c r="AU2263" s="153" t="s">
        <v>7258</v>
      </c>
      <c r="AV2263" s="154" t="s">
        <v>1067</v>
      </c>
      <c r="AW2263" s="155" t="s">
        <v>7699</v>
      </c>
      <c r="AX2263" s="154" t="s">
        <v>7700</v>
      </c>
    </row>
    <row r="2264" spans="46:50" hidden="1">
      <c r="AT2264" s="152" t="s">
        <v>7701</v>
      </c>
      <c r="AU2264" s="153" t="s">
        <v>7258</v>
      </c>
      <c r="AV2264" s="154" t="s">
        <v>1067</v>
      </c>
      <c r="AW2264" s="155" t="s">
        <v>7702</v>
      </c>
      <c r="AX2264" s="154" t="s">
        <v>7703</v>
      </c>
    </row>
    <row r="2265" spans="46:50" hidden="1">
      <c r="AT2265" s="152" t="s">
        <v>7704</v>
      </c>
      <c r="AU2265" s="153" t="s">
        <v>7258</v>
      </c>
      <c r="AV2265" s="154" t="s">
        <v>1067</v>
      </c>
      <c r="AW2265" s="155" t="s">
        <v>7705</v>
      </c>
      <c r="AX2265" s="154" t="s">
        <v>7706</v>
      </c>
    </row>
    <row r="2266" spans="46:50" hidden="1">
      <c r="AT2266" s="152" t="s">
        <v>7707</v>
      </c>
      <c r="AU2266" s="153" t="s">
        <v>7258</v>
      </c>
      <c r="AV2266" s="154" t="s">
        <v>1067</v>
      </c>
      <c r="AW2266" s="155" t="s">
        <v>7708</v>
      </c>
      <c r="AX2266" s="154" t="s">
        <v>7709</v>
      </c>
    </row>
    <row r="2267" spans="46:50" hidden="1">
      <c r="AT2267" s="152" t="s">
        <v>7710</v>
      </c>
      <c r="AU2267" s="153" t="s">
        <v>7258</v>
      </c>
      <c r="AV2267" s="154" t="s">
        <v>1067</v>
      </c>
      <c r="AW2267" s="155" t="s">
        <v>7711</v>
      </c>
      <c r="AX2267" s="154" t="s">
        <v>7712</v>
      </c>
    </row>
    <row r="2268" spans="46:50" hidden="1">
      <c r="AT2268" s="152" t="s">
        <v>7713</v>
      </c>
      <c r="AU2268" s="153" t="s">
        <v>7258</v>
      </c>
      <c r="AV2268" s="154" t="s">
        <v>1067</v>
      </c>
      <c r="AW2268" s="155" t="s">
        <v>7714</v>
      </c>
      <c r="AX2268" s="154" t="s">
        <v>7715</v>
      </c>
    </row>
    <row r="2269" spans="46:50" hidden="1">
      <c r="AT2269" s="152" t="s">
        <v>7716</v>
      </c>
      <c r="AU2269" s="153" t="s">
        <v>7258</v>
      </c>
      <c r="AV2269" s="154" t="s">
        <v>1067</v>
      </c>
      <c r="AW2269" s="155" t="s">
        <v>7717</v>
      </c>
      <c r="AX2269" s="154" t="s">
        <v>7718</v>
      </c>
    </row>
    <row r="2270" spans="46:50" hidden="1">
      <c r="AT2270" s="152" t="s">
        <v>7719</v>
      </c>
      <c r="AU2270" s="153" t="s">
        <v>7258</v>
      </c>
      <c r="AV2270" s="154" t="s">
        <v>1067</v>
      </c>
      <c r="AW2270" s="155" t="s">
        <v>7720</v>
      </c>
      <c r="AX2270" s="154" t="s">
        <v>7721</v>
      </c>
    </row>
    <row r="2271" spans="46:50" hidden="1">
      <c r="AT2271" s="152" t="s">
        <v>7722</v>
      </c>
      <c r="AU2271" s="153" t="s">
        <v>7258</v>
      </c>
      <c r="AV2271" s="154" t="s">
        <v>1067</v>
      </c>
      <c r="AW2271" s="155" t="s">
        <v>7723</v>
      </c>
      <c r="AX2271" s="154" t="s">
        <v>7724</v>
      </c>
    </row>
    <row r="2272" spans="46:50" hidden="1">
      <c r="AT2272" s="152" t="s">
        <v>7725</v>
      </c>
      <c r="AU2272" s="153" t="s">
        <v>7258</v>
      </c>
      <c r="AV2272" s="154" t="s">
        <v>1067</v>
      </c>
      <c r="AW2272" s="155" t="s">
        <v>7726</v>
      </c>
      <c r="AX2272" s="154" t="s">
        <v>7727</v>
      </c>
    </row>
    <row r="2273" spans="46:50" hidden="1">
      <c r="AT2273" s="152" t="s">
        <v>7728</v>
      </c>
      <c r="AU2273" s="153" t="s">
        <v>7258</v>
      </c>
      <c r="AV2273" s="154" t="s">
        <v>1067</v>
      </c>
      <c r="AW2273" s="155" t="s">
        <v>7729</v>
      </c>
      <c r="AX2273" s="154" t="s">
        <v>7730</v>
      </c>
    </row>
    <row r="2274" spans="46:50" hidden="1">
      <c r="AT2274" s="152" t="s">
        <v>7731</v>
      </c>
      <c r="AU2274" s="153" t="s">
        <v>7258</v>
      </c>
      <c r="AV2274" s="154" t="s">
        <v>1067</v>
      </c>
      <c r="AW2274" s="155" t="s">
        <v>7732</v>
      </c>
      <c r="AX2274" s="154" t="s">
        <v>7733</v>
      </c>
    </row>
    <row r="2275" spans="46:50" hidden="1">
      <c r="AT2275" s="152" t="s">
        <v>7734</v>
      </c>
      <c r="AU2275" s="153" t="s">
        <v>7258</v>
      </c>
      <c r="AV2275" s="154" t="s">
        <v>1067</v>
      </c>
      <c r="AW2275" s="155" t="s">
        <v>7735</v>
      </c>
      <c r="AX2275" s="154" t="s">
        <v>7736</v>
      </c>
    </row>
    <row r="2276" spans="46:50" hidden="1">
      <c r="AT2276" s="152" t="s">
        <v>7737</v>
      </c>
      <c r="AU2276" s="153" t="s">
        <v>7258</v>
      </c>
      <c r="AV2276" s="154" t="s">
        <v>1067</v>
      </c>
      <c r="AW2276" s="155" t="s">
        <v>7738</v>
      </c>
      <c r="AX2276" s="154" t="s">
        <v>7739</v>
      </c>
    </row>
    <row r="2277" spans="46:50" hidden="1">
      <c r="AT2277" s="152" t="s">
        <v>7740</v>
      </c>
      <c r="AU2277" s="153" t="s">
        <v>7258</v>
      </c>
      <c r="AV2277" s="154" t="s">
        <v>1067</v>
      </c>
      <c r="AW2277" s="155" t="s">
        <v>7741</v>
      </c>
      <c r="AX2277" s="154" t="s">
        <v>7742</v>
      </c>
    </row>
    <row r="2278" spans="46:50" hidden="1">
      <c r="AT2278" s="152" t="s">
        <v>7743</v>
      </c>
      <c r="AU2278" s="153" t="s">
        <v>7258</v>
      </c>
      <c r="AV2278" s="154" t="s">
        <v>1067</v>
      </c>
      <c r="AW2278" s="155" t="s">
        <v>7744</v>
      </c>
      <c r="AX2278" s="154" t="s">
        <v>6255</v>
      </c>
    </row>
    <row r="2279" spans="46:50" hidden="1">
      <c r="AT2279" s="152" t="s">
        <v>7745</v>
      </c>
      <c r="AU2279" s="153" t="s">
        <v>7258</v>
      </c>
      <c r="AV2279" s="154" t="s">
        <v>1067</v>
      </c>
      <c r="AW2279" s="155" t="s">
        <v>7746</v>
      </c>
      <c r="AX2279" s="154" t="s">
        <v>2954</v>
      </c>
    </row>
    <row r="2280" spans="46:50" hidden="1">
      <c r="AT2280" s="152" t="s">
        <v>7747</v>
      </c>
      <c r="AU2280" s="153" t="s">
        <v>7258</v>
      </c>
      <c r="AV2280" s="154" t="s">
        <v>1067</v>
      </c>
      <c r="AW2280" s="155" t="s">
        <v>7748</v>
      </c>
      <c r="AX2280" s="154" t="s">
        <v>7749</v>
      </c>
    </row>
    <row r="2281" spans="46:50" hidden="1">
      <c r="AT2281" s="152" t="s">
        <v>7750</v>
      </c>
      <c r="AU2281" s="153" t="s">
        <v>7258</v>
      </c>
      <c r="AV2281" s="154" t="s">
        <v>1067</v>
      </c>
      <c r="AW2281" s="155" t="s">
        <v>7751</v>
      </c>
      <c r="AX2281" s="154" t="s">
        <v>7752</v>
      </c>
    </row>
    <row r="2282" spans="46:50" hidden="1">
      <c r="AT2282" s="152" t="s">
        <v>7753</v>
      </c>
      <c r="AU2282" s="153" t="s">
        <v>7258</v>
      </c>
      <c r="AV2282" s="154" t="s">
        <v>1067</v>
      </c>
      <c r="AW2282" s="155" t="s">
        <v>7754</v>
      </c>
      <c r="AX2282" s="154" t="s">
        <v>7755</v>
      </c>
    </row>
    <row r="2283" spans="46:50" hidden="1">
      <c r="AT2283" s="152" t="s">
        <v>7756</v>
      </c>
      <c r="AU2283" s="153" t="s">
        <v>7258</v>
      </c>
      <c r="AV2283" s="154" t="s">
        <v>1067</v>
      </c>
      <c r="AW2283" s="155" t="s">
        <v>7757</v>
      </c>
      <c r="AX2283" s="154" t="s">
        <v>7758</v>
      </c>
    </row>
    <row r="2284" spans="46:50" hidden="1">
      <c r="AT2284" s="152" t="s">
        <v>7759</v>
      </c>
      <c r="AU2284" s="153" t="s">
        <v>7258</v>
      </c>
      <c r="AV2284" s="154" t="s">
        <v>1067</v>
      </c>
      <c r="AW2284" s="155" t="s">
        <v>7760</v>
      </c>
      <c r="AX2284" s="154" t="s">
        <v>7761</v>
      </c>
    </row>
    <row r="2285" spans="46:50" hidden="1">
      <c r="AT2285" s="152" t="s">
        <v>7762</v>
      </c>
      <c r="AU2285" s="153" t="s">
        <v>7258</v>
      </c>
      <c r="AV2285" s="154" t="s">
        <v>1067</v>
      </c>
      <c r="AW2285" s="155" t="s">
        <v>7763</v>
      </c>
      <c r="AX2285" s="154" t="s">
        <v>2163</v>
      </c>
    </row>
    <row r="2286" spans="46:50" hidden="1">
      <c r="AT2286" s="152" t="s">
        <v>7764</v>
      </c>
      <c r="AU2286" s="153" t="s">
        <v>7258</v>
      </c>
      <c r="AV2286" s="154" t="s">
        <v>1067</v>
      </c>
      <c r="AW2286" s="155" t="s">
        <v>7765</v>
      </c>
      <c r="AX2286" s="154" t="s">
        <v>7766</v>
      </c>
    </row>
    <row r="2287" spans="46:50" hidden="1">
      <c r="AT2287" s="152" t="s">
        <v>7767</v>
      </c>
      <c r="AU2287" s="153" t="s">
        <v>7258</v>
      </c>
      <c r="AV2287" s="154" t="s">
        <v>1067</v>
      </c>
      <c r="AW2287" s="155" t="s">
        <v>7768</v>
      </c>
      <c r="AX2287" s="154" t="s">
        <v>7769</v>
      </c>
    </row>
    <row r="2288" spans="46:50" hidden="1">
      <c r="AT2288" s="152" t="s">
        <v>7770</v>
      </c>
      <c r="AU2288" s="153" t="s">
        <v>7258</v>
      </c>
      <c r="AV2288" s="154" t="s">
        <v>1067</v>
      </c>
      <c r="AW2288" s="155" t="s">
        <v>7771</v>
      </c>
      <c r="AX2288" s="154" t="s">
        <v>7772</v>
      </c>
    </row>
    <row r="2289" spans="46:50" hidden="1">
      <c r="AT2289" s="152" t="s">
        <v>7773</v>
      </c>
      <c r="AU2289" s="153" t="s">
        <v>7258</v>
      </c>
      <c r="AV2289" s="154" t="s">
        <v>1067</v>
      </c>
      <c r="AW2289" s="155" t="s">
        <v>7774</v>
      </c>
      <c r="AX2289" s="154" t="s">
        <v>7775</v>
      </c>
    </row>
    <row r="2290" spans="46:50" hidden="1">
      <c r="AT2290" s="152" t="s">
        <v>7776</v>
      </c>
      <c r="AU2290" s="153" t="s">
        <v>7258</v>
      </c>
      <c r="AV2290" s="154" t="s">
        <v>1067</v>
      </c>
      <c r="AW2290" s="155" t="s">
        <v>7777</v>
      </c>
      <c r="AX2290" s="154" t="s">
        <v>7778</v>
      </c>
    </row>
    <row r="2291" spans="46:50" hidden="1">
      <c r="AT2291" s="152" t="s">
        <v>7779</v>
      </c>
      <c r="AU2291" s="153" t="s">
        <v>7258</v>
      </c>
      <c r="AV2291" s="154" t="s">
        <v>1067</v>
      </c>
      <c r="AW2291" s="155" t="s">
        <v>7780</v>
      </c>
      <c r="AX2291" s="154" t="s">
        <v>7781</v>
      </c>
    </row>
    <row r="2292" spans="46:50" hidden="1">
      <c r="AT2292" s="152" t="s">
        <v>7782</v>
      </c>
      <c r="AU2292" s="153" t="s">
        <v>7258</v>
      </c>
      <c r="AV2292" s="154" t="s">
        <v>1067</v>
      </c>
      <c r="AW2292" s="155" t="s">
        <v>7783</v>
      </c>
      <c r="AX2292" s="154" t="s">
        <v>7784</v>
      </c>
    </row>
    <row r="2293" spans="46:50" hidden="1">
      <c r="AT2293" s="152" t="s">
        <v>7785</v>
      </c>
      <c r="AU2293" s="153" t="s">
        <v>7258</v>
      </c>
      <c r="AV2293" s="154" t="s">
        <v>1067</v>
      </c>
      <c r="AW2293" s="155" t="s">
        <v>7786</v>
      </c>
      <c r="AX2293" s="154" t="s">
        <v>7787</v>
      </c>
    </row>
    <row r="2294" spans="46:50" hidden="1">
      <c r="AT2294" s="152" t="s">
        <v>7788</v>
      </c>
      <c r="AU2294" s="153" t="s">
        <v>7258</v>
      </c>
      <c r="AV2294" s="154" t="s">
        <v>1067</v>
      </c>
      <c r="AW2294" s="155" t="s">
        <v>7789</v>
      </c>
      <c r="AX2294" s="154" t="s">
        <v>7790</v>
      </c>
    </row>
    <row r="2295" spans="46:50" hidden="1">
      <c r="AT2295" s="152" t="s">
        <v>7791</v>
      </c>
      <c r="AU2295" s="153" t="s">
        <v>7258</v>
      </c>
      <c r="AV2295" s="154" t="s">
        <v>1067</v>
      </c>
      <c r="AW2295" s="155" t="s">
        <v>7792</v>
      </c>
      <c r="AX2295" s="154" t="s">
        <v>7793</v>
      </c>
    </row>
    <row r="2296" spans="46:50" hidden="1">
      <c r="AT2296" s="152" t="s">
        <v>7794</v>
      </c>
      <c r="AU2296" s="153" t="s">
        <v>7258</v>
      </c>
      <c r="AV2296" s="154" t="s">
        <v>1067</v>
      </c>
      <c r="AW2296" s="155" t="s">
        <v>7795</v>
      </c>
      <c r="AX2296" s="154" t="s">
        <v>7796</v>
      </c>
    </row>
    <row r="2297" spans="46:50" hidden="1">
      <c r="AT2297" s="152" t="s">
        <v>7797</v>
      </c>
      <c r="AU2297" s="153" t="s">
        <v>7258</v>
      </c>
      <c r="AV2297" s="154" t="s">
        <v>1067</v>
      </c>
      <c r="AW2297" s="155" t="s">
        <v>7798</v>
      </c>
      <c r="AX2297" s="154" t="s">
        <v>2972</v>
      </c>
    </row>
    <row r="2298" spans="46:50" hidden="1">
      <c r="AT2298" s="152" t="s">
        <v>7799</v>
      </c>
      <c r="AU2298" s="153" t="s">
        <v>7258</v>
      </c>
      <c r="AV2298" s="154" t="s">
        <v>1067</v>
      </c>
      <c r="AW2298" s="155" t="s">
        <v>7800</v>
      </c>
      <c r="AX2298" s="154" t="s">
        <v>7801</v>
      </c>
    </row>
    <row r="2299" spans="46:50" hidden="1">
      <c r="AT2299" s="152" t="s">
        <v>7802</v>
      </c>
      <c r="AU2299" s="153" t="s">
        <v>7258</v>
      </c>
      <c r="AV2299" s="154" t="s">
        <v>1067</v>
      </c>
      <c r="AW2299" s="155" t="s">
        <v>7803</v>
      </c>
      <c r="AX2299" s="154" t="s">
        <v>7804</v>
      </c>
    </row>
    <row r="2300" spans="46:50" hidden="1">
      <c r="AT2300" s="152" t="s">
        <v>7805</v>
      </c>
      <c r="AU2300" s="153" t="s">
        <v>7258</v>
      </c>
      <c r="AV2300" s="154" t="s">
        <v>1067</v>
      </c>
      <c r="AW2300" s="155" t="s">
        <v>7806</v>
      </c>
      <c r="AX2300" s="154" t="s">
        <v>2995</v>
      </c>
    </row>
    <row r="2301" spans="46:50" hidden="1">
      <c r="AT2301" s="152" t="s">
        <v>7807</v>
      </c>
      <c r="AU2301" s="153" t="s">
        <v>7258</v>
      </c>
      <c r="AV2301" s="154" t="s">
        <v>1067</v>
      </c>
      <c r="AW2301" s="155" t="s">
        <v>7808</v>
      </c>
      <c r="AX2301" s="154" t="s">
        <v>7809</v>
      </c>
    </row>
    <row r="2302" spans="46:50" hidden="1">
      <c r="AT2302" s="152" t="s">
        <v>7810</v>
      </c>
      <c r="AU2302" s="153" t="s">
        <v>7258</v>
      </c>
      <c r="AV2302" s="154" t="s">
        <v>1067</v>
      </c>
      <c r="AW2302" s="155" t="s">
        <v>7811</v>
      </c>
      <c r="AX2302" s="154" t="s">
        <v>7812</v>
      </c>
    </row>
    <row r="2303" spans="46:50" hidden="1">
      <c r="AT2303" s="152" t="s">
        <v>7813</v>
      </c>
      <c r="AU2303" s="153" t="s">
        <v>7258</v>
      </c>
      <c r="AV2303" s="154" t="s">
        <v>1067</v>
      </c>
      <c r="AW2303" s="155" t="s">
        <v>7814</v>
      </c>
      <c r="AX2303" s="154" t="s">
        <v>7815</v>
      </c>
    </row>
    <row r="2304" spans="46:50" hidden="1">
      <c r="AT2304" s="152" t="s">
        <v>7816</v>
      </c>
      <c r="AU2304" s="153" t="s">
        <v>7258</v>
      </c>
      <c r="AV2304" s="154" t="s">
        <v>1067</v>
      </c>
      <c r="AW2304" s="155" t="s">
        <v>7817</v>
      </c>
      <c r="AX2304" s="154" t="s">
        <v>7818</v>
      </c>
    </row>
    <row r="2305" spans="46:50" hidden="1">
      <c r="AT2305" s="152" t="s">
        <v>7819</v>
      </c>
      <c r="AU2305" s="153" t="s">
        <v>7258</v>
      </c>
      <c r="AV2305" s="154" t="s">
        <v>1067</v>
      </c>
      <c r="AW2305" s="155" t="s">
        <v>7820</v>
      </c>
      <c r="AX2305" s="154" t="s">
        <v>7821</v>
      </c>
    </row>
    <row r="2306" spans="46:50" hidden="1">
      <c r="AT2306" s="152" t="s">
        <v>7822</v>
      </c>
      <c r="AU2306" s="153" t="s">
        <v>7258</v>
      </c>
      <c r="AV2306" s="154" t="s">
        <v>1067</v>
      </c>
      <c r="AW2306" s="155" t="s">
        <v>7823</v>
      </c>
      <c r="AX2306" s="154" t="s">
        <v>3847</v>
      </c>
    </row>
    <row r="2307" spans="46:50" hidden="1">
      <c r="AT2307" s="152" t="s">
        <v>7824</v>
      </c>
      <c r="AU2307" s="153" t="s">
        <v>7258</v>
      </c>
      <c r="AV2307" s="154" t="s">
        <v>1067</v>
      </c>
      <c r="AW2307" s="155" t="s">
        <v>7825</v>
      </c>
      <c r="AX2307" s="154" t="s">
        <v>7826</v>
      </c>
    </row>
    <row r="2308" spans="46:50" hidden="1">
      <c r="AT2308" s="152" t="s">
        <v>7827</v>
      </c>
      <c r="AU2308" s="153" t="s">
        <v>7258</v>
      </c>
      <c r="AV2308" s="154" t="s">
        <v>1067</v>
      </c>
      <c r="AW2308" s="155" t="s">
        <v>7828</v>
      </c>
      <c r="AX2308" s="154" t="s">
        <v>7829</v>
      </c>
    </row>
    <row r="2309" spans="46:50" hidden="1">
      <c r="AT2309" s="152" t="s">
        <v>7830</v>
      </c>
      <c r="AU2309" s="153" t="s">
        <v>7258</v>
      </c>
      <c r="AV2309" s="154" t="s">
        <v>1067</v>
      </c>
      <c r="AW2309" s="155" t="s">
        <v>7831</v>
      </c>
      <c r="AX2309" s="154" t="s">
        <v>3404</v>
      </c>
    </row>
    <row r="2310" spans="46:50" hidden="1">
      <c r="AT2310" s="152" t="s">
        <v>7832</v>
      </c>
      <c r="AU2310" s="153" t="s">
        <v>7258</v>
      </c>
      <c r="AV2310" s="154" t="s">
        <v>1067</v>
      </c>
      <c r="AW2310" s="155" t="s">
        <v>7833</v>
      </c>
      <c r="AX2310" s="154" t="s">
        <v>1291</v>
      </c>
    </row>
    <row r="2311" spans="46:50" hidden="1">
      <c r="AT2311" s="152" t="s">
        <v>7834</v>
      </c>
      <c r="AU2311" s="153" t="s">
        <v>7258</v>
      </c>
      <c r="AV2311" s="154" t="s">
        <v>1067</v>
      </c>
      <c r="AW2311" s="155" t="s">
        <v>7835</v>
      </c>
      <c r="AX2311" s="154" t="s">
        <v>7836</v>
      </c>
    </row>
    <row r="2312" spans="46:50" hidden="1">
      <c r="AT2312" s="152" t="s">
        <v>7837</v>
      </c>
      <c r="AU2312" s="153" t="s">
        <v>7258</v>
      </c>
      <c r="AV2312" s="154" t="s">
        <v>1067</v>
      </c>
      <c r="AW2312" s="155" t="s">
        <v>7838</v>
      </c>
      <c r="AX2312" s="154" t="s">
        <v>7839</v>
      </c>
    </row>
    <row r="2313" spans="46:50" hidden="1">
      <c r="AT2313" s="152" t="s">
        <v>7840</v>
      </c>
      <c r="AU2313" s="153" t="s">
        <v>7258</v>
      </c>
      <c r="AV2313" s="154" t="s">
        <v>1067</v>
      </c>
      <c r="AW2313" s="155" t="s">
        <v>7841</v>
      </c>
      <c r="AX2313" s="154" t="s">
        <v>7842</v>
      </c>
    </row>
    <row r="2314" spans="46:50" hidden="1">
      <c r="AT2314" s="152" t="s">
        <v>7843</v>
      </c>
      <c r="AU2314" s="153" t="s">
        <v>7258</v>
      </c>
      <c r="AV2314" s="154" t="s">
        <v>1067</v>
      </c>
      <c r="AW2314" s="155" t="s">
        <v>7844</v>
      </c>
      <c r="AX2314" s="154" t="s">
        <v>7845</v>
      </c>
    </row>
    <row r="2315" spans="46:50" hidden="1">
      <c r="AT2315" s="152" t="s">
        <v>7846</v>
      </c>
      <c r="AU2315" s="153" t="s">
        <v>7258</v>
      </c>
      <c r="AV2315" s="154" t="s">
        <v>1067</v>
      </c>
      <c r="AW2315" s="155" t="s">
        <v>7847</v>
      </c>
      <c r="AX2315" s="154" t="s">
        <v>7848</v>
      </c>
    </row>
    <row r="2316" spans="46:50" hidden="1">
      <c r="AT2316" s="152" t="s">
        <v>7849</v>
      </c>
      <c r="AU2316" s="153" t="s">
        <v>7258</v>
      </c>
      <c r="AV2316" s="154" t="s">
        <v>1067</v>
      </c>
      <c r="AW2316" s="155" t="s">
        <v>7850</v>
      </c>
      <c r="AX2316" s="154" t="s">
        <v>7851</v>
      </c>
    </row>
    <row r="2317" spans="46:50" hidden="1">
      <c r="AT2317" s="152" t="s">
        <v>7852</v>
      </c>
      <c r="AU2317" s="153" t="s">
        <v>7258</v>
      </c>
      <c r="AV2317" s="154" t="s">
        <v>1067</v>
      </c>
      <c r="AW2317" s="155" t="s">
        <v>7853</v>
      </c>
      <c r="AX2317" s="154" t="s">
        <v>7854</v>
      </c>
    </row>
    <row r="2318" spans="46:50" hidden="1">
      <c r="AT2318" s="152" t="s">
        <v>7855</v>
      </c>
      <c r="AU2318" s="153" t="s">
        <v>7258</v>
      </c>
      <c r="AV2318" s="154" t="s">
        <v>1067</v>
      </c>
      <c r="AW2318" s="155" t="s">
        <v>7856</v>
      </c>
      <c r="AX2318" s="154" t="s">
        <v>7857</v>
      </c>
    </row>
    <row r="2319" spans="46:50" hidden="1">
      <c r="AT2319" s="152" t="s">
        <v>7858</v>
      </c>
      <c r="AU2319" s="153" t="s">
        <v>7258</v>
      </c>
      <c r="AV2319" s="154" t="s">
        <v>1067</v>
      </c>
      <c r="AW2319" s="155" t="s">
        <v>7859</v>
      </c>
      <c r="AX2319" s="154" t="s">
        <v>7860</v>
      </c>
    </row>
    <row r="2320" spans="46:50" hidden="1">
      <c r="AT2320" s="152" t="s">
        <v>7861</v>
      </c>
      <c r="AU2320" s="153" t="s">
        <v>7258</v>
      </c>
      <c r="AV2320" s="154" t="s">
        <v>1067</v>
      </c>
      <c r="AW2320" s="155" t="s">
        <v>7862</v>
      </c>
      <c r="AX2320" s="154" t="s">
        <v>7863</v>
      </c>
    </row>
    <row r="2321" spans="46:50" hidden="1">
      <c r="AT2321" s="152" t="s">
        <v>7864</v>
      </c>
      <c r="AU2321" s="153" t="s">
        <v>7258</v>
      </c>
      <c r="AV2321" s="154" t="s">
        <v>1067</v>
      </c>
      <c r="AW2321" s="155" t="s">
        <v>7865</v>
      </c>
      <c r="AX2321" s="154" t="s">
        <v>7866</v>
      </c>
    </row>
    <row r="2322" spans="46:50" hidden="1">
      <c r="AT2322" s="152" t="s">
        <v>7867</v>
      </c>
      <c r="AU2322" s="153" t="s">
        <v>7258</v>
      </c>
      <c r="AV2322" s="154" t="s">
        <v>1067</v>
      </c>
      <c r="AW2322" s="155" t="s">
        <v>7868</v>
      </c>
      <c r="AX2322" s="154" t="s">
        <v>7869</v>
      </c>
    </row>
    <row r="2323" spans="46:50" hidden="1">
      <c r="AT2323" s="152" t="s">
        <v>7870</v>
      </c>
      <c r="AU2323" s="153" t="s">
        <v>7258</v>
      </c>
      <c r="AV2323" s="154" t="s">
        <v>1067</v>
      </c>
      <c r="AW2323" s="155" t="s">
        <v>7871</v>
      </c>
      <c r="AX2323" s="154" t="s">
        <v>7872</v>
      </c>
    </row>
    <row r="2324" spans="46:50" hidden="1">
      <c r="AT2324" s="152" t="s">
        <v>7873</v>
      </c>
      <c r="AU2324" s="153" t="s">
        <v>7874</v>
      </c>
      <c r="AV2324" s="154" t="s">
        <v>1069</v>
      </c>
      <c r="AW2324" s="155" t="s">
        <v>7875</v>
      </c>
      <c r="AX2324" s="154" t="s">
        <v>7876</v>
      </c>
    </row>
    <row r="2325" spans="46:50" hidden="1">
      <c r="AT2325" s="152" t="s">
        <v>7877</v>
      </c>
      <c r="AU2325" s="153" t="s">
        <v>7874</v>
      </c>
      <c r="AV2325" s="154" t="s">
        <v>1069</v>
      </c>
      <c r="AW2325" s="155" t="s">
        <v>7878</v>
      </c>
      <c r="AX2325" s="154" t="s">
        <v>7879</v>
      </c>
    </row>
    <row r="2326" spans="46:50" hidden="1">
      <c r="AT2326" s="152" t="s">
        <v>7880</v>
      </c>
      <c r="AU2326" s="153" t="s">
        <v>7874</v>
      </c>
      <c r="AV2326" s="154" t="s">
        <v>1069</v>
      </c>
      <c r="AW2326" s="155" t="s">
        <v>7881</v>
      </c>
      <c r="AX2326" s="154" t="s">
        <v>7882</v>
      </c>
    </row>
    <row r="2327" spans="46:50" hidden="1">
      <c r="AT2327" s="152" t="s">
        <v>7883</v>
      </c>
      <c r="AU2327" s="153" t="s">
        <v>7874</v>
      </c>
      <c r="AV2327" s="154" t="s">
        <v>1069</v>
      </c>
      <c r="AW2327" s="155" t="s">
        <v>7884</v>
      </c>
      <c r="AX2327" s="154" t="s">
        <v>7885</v>
      </c>
    </row>
    <row r="2328" spans="46:50" hidden="1">
      <c r="AT2328" s="152" t="s">
        <v>7886</v>
      </c>
      <c r="AU2328" s="153" t="s">
        <v>7874</v>
      </c>
      <c r="AV2328" s="154" t="s">
        <v>1069</v>
      </c>
      <c r="AW2328" s="155" t="s">
        <v>7887</v>
      </c>
      <c r="AX2328" s="154" t="s">
        <v>7888</v>
      </c>
    </row>
    <row r="2329" spans="46:50" hidden="1">
      <c r="AT2329" s="152" t="s">
        <v>7889</v>
      </c>
      <c r="AU2329" s="153" t="s">
        <v>7874</v>
      </c>
      <c r="AV2329" s="154" t="s">
        <v>1069</v>
      </c>
      <c r="AW2329" s="155" t="s">
        <v>7890</v>
      </c>
      <c r="AX2329" s="154" t="s">
        <v>7891</v>
      </c>
    </row>
    <row r="2330" spans="46:50" hidden="1">
      <c r="AT2330" s="152" t="s">
        <v>7892</v>
      </c>
      <c r="AU2330" s="153" t="s">
        <v>7874</v>
      </c>
      <c r="AV2330" s="154" t="s">
        <v>1069</v>
      </c>
      <c r="AW2330" s="155" t="s">
        <v>7893</v>
      </c>
      <c r="AX2330" s="154" t="s">
        <v>7894</v>
      </c>
    </row>
    <row r="2331" spans="46:50" hidden="1">
      <c r="AT2331" s="152" t="s">
        <v>7895</v>
      </c>
      <c r="AU2331" s="153" t="s">
        <v>7874</v>
      </c>
      <c r="AV2331" s="154" t="s">
        <v>1069</v>
      </c>
      <c r="AW2331" s="155" t="s">
        <v>7896</v>
      </c>
      <c r="AX2331" s="154" t="s">
        <v>7897</v>
      </c>
    </row>
    <row r="2332" spans="46:50" hidden="1">
      <c r="AT2332" s="152" t="s">
        <v>7898</v>
      </c>
      <c r="AU2332" s="153" t="s">
        <v>7874</v>
      </c>
      <c r="AV2332" s="154" t="s">
        <v>1069</v>
      </c>
      <c r="AW2332" s="155" t="s">
        <v>7899</v>
      </c>
      <c r="AX2332" s="154" t="s">
        <v>7900</v>
      </c>
    </row>
    <row r="2333" spans="46:50" hidden="1">
      <c r="AT2333" s="152" t="s">
        <v>7901</v>
      </c>
      <c r="AU2333" s="153" t="s">
        <v>7874</v>
      </c>
      <c r="AV2333" s="154" t="s">
        <v>1069</v>
      </c>
      <c r="AW2333" s="155" t="s">
        <v>7902</v>
      </c>
      <c r="AX2333" s="154" t="s">
        <v>7903</v>
      </c>
    </row>
    <row r="2334" spans="46:50" hidden="1">
      <c r="AT2334" s="152" t="s">
        <v>7904</v>
      </c>
      <c r="AU2334" s="153" t="s">
        <v>7874</v>
      </c>
      <c r="AV2334" s="154" t="s">
        <v>1069</v>
      </c>
      <c r="AW2334" s="155" t="s">
        <v>7905</v>
      </c>
      <c r="AX2334" s="154" t="s">
        <v>7906</v>
      </c>
    </row>
    <row r="2335" spans="46:50" hidden="1">
      <c r="AT2335" s="152" t="s">
        <v>7907</v>
      </c>
      <c r="AU2335" s="153" t="s">
        <v>7874</v>
      </c>
      <c r="AV2335" s="154" t="s">
        <v>1069</v>
      </c>
      <c r="AW2335" s="155" t="s">
        <v>7908</v>
      </c>
      <c r="AX2335" s="154" t="s">
        <v>7909</v>
      </c>
    </row>
    <row r="2336" spans="46:50" hidden="1">
      <c r="AT2336" s="152" t="s">
        <v>7910</v>
      </c>
      <c r="AU2336" s="153" t="s">
        <v>7874</v>
      </c>
      <c r="AV2336" s="154" t="s">
        <v>1069</v>
      </c>
      <c r="AW2336" s="155" t="s">
        <v>7911</v>
      </c>
      <c r="AX2336" s="154" t="s">
        <v>7912</v>
      </c>
    </row>
    <row r="2337" spans="46:50" hidden="1">
      <c r="AT2337" s="152" t="s">
        <v>7913</v>
      </c>
      <c r="AU2337" s="153" t="s">
        <v>7874</v>
      </c>
      <c r="AV2337" s="154" t="s">
        <v>1069</v>
      </c>
      <c r="AW2337" s="155" t="s">
        <v>7914</v>
      </c>
      <c r="AX2337" s="154" t="s">
        <v>7915</v>
      </c>
    </row>
    <row r="2338" spans="46:50" hidden="1">
      <c r="AT2338" s="152" t="s">
        <v>7916</v>
      </c>
      <c r="AU2338" s="153" t="s">
        <v>7874</v>
      </c>
      <c r="AV2338" s="154" t="s">
        <v>1069</v>
      </c>
      <c r="AW2338" s="155" t="s">
        <v>7917</v>
      </c>
      <c r="AX2338" s="154" t="s">
        <v>7918</v>
      </c>
    </row>
    <row r="2339" spans="46:50" hidden="1">
      <c r="AT2339" s="152" t="s">
        <v>7919</v>
      </c>
      <c r="AU2339" s="153" t="s">
        <v>7874</v>
      </c>
      <c r="AV2339" s="154" t="s">
        <v>1069</v>
      </c>
      <c r="AW2339" s="155" t="s">
        <v>7920</v>
      </c>
      <c r="AX2339" s="154" t="s">
        <v>7921</v>
      </c>
    </row>
    <row r="2340" spans="46:50" hidden="1">
      <c r="AT2340" s="152" t="s">
        <v>7922</v>
      </c>
      <c r="AU2340" s="153" t="s">
        <v>7874</v>
      </c>
      <c r="AV2340" s="154" t="s">
        <v>1069</v>
      </c>
      <c r="AW2340" s="155" t="s">
        <v>7923</v>
      </c>
      <c r="AX2340" s="154" t="s">
        <v>7924</v>
      </c>
    </row>
    <row r="2341" spans="46:50" hidden="1">
      <c r="AT2341" s="152" t="s">
        <v>7925</v>
      </c>
      <c r="AU2341" s="153" t="s">
        <v>7874</v>
      </c>
      <c r="AV2341" s="154" t="s">
        <v>1069</v>
      </c>
      <c r="AW2341" s="155" t="s">
        <v>7926</v>
      </c>
      <c r="AX2341" s="154" t="s">
        <v>7927</v>
      </c>
    </row>
    <row r="2342" spans="46:50" hidden="1">
      <c r="AT2342" s="152" t="s">
        <v>7928</v>
      </c>
      <c r="AU2342" s="153" t="s">
        <v>7874</v>
      </c>
      <c r="AV2342" s="154" t="s">
        <v>1069</v>
      </c>
      <c r="AW2342" s="155" t="s">
        <v>7929</v>
      </c>
      <c r="AX2342" s="154" t="s">
        <v>7930</v>
      </c>
    </row>
    <row r="2343" spans="46:50" hidden="1">
      <c r="AT2343" s="152" t="s">
        <v>7931</v>
      </c>
      <c r="AU2343" s="153" t="s">
        <v>7874</v>
      </c>
      <c r="AV2343" s="154" t="s">
        <v>1069</v>
      </c>
      <c r="AW2343" s="155" t="s">
        <v>7932</v>
      </c>
      <c r="AX2343" s="154" t="s">
        <v>7933</v>
      </c>
    </row>
    <row r="2344" spans="46:50" hidden="1">
      <c r="AT2344" s="152" t="s">
        <v>7934</v>
      </c>
      <c r="AU2344" s="153" t="s">
        <v>7874</v>
      </c>
      <c r="AV2344" s="154" t="s">
        <v>1069</v>
      </c>
      <c r="AW2344" s="155" t="s">
        <v>7935</v>
      </c>
      <c r="AX2344" s="154" t="s">
        <v>7936</v>
      </c>
    </row>
    <row r="2345" spans="46:50" hidden="1">
      <c r="AT2345" s="152" t="s">
        <v>7937</v>
      </c>
      <c r="AU2345" s="153" t="s">
        <v>7874</v>
      </c>
      <c r="AV2345" s="154" t="s">
        <v>1069</v>
      </c>
      <c r="AW2345" s="155" t="s">
        <v>7938</v>
      </c>
      <c r="AX2345" s="154" t="s">
        <v>7939</v>
      </c>
    </row>
    <row r="2346" spans="46:50" hidden="1">
      <c r="AT2346" s="152" t="s">
        <v>7940</v>
      </c>
      <c r="AU2346" s="153" t="s">
        <v>7874</v>
      </c>
      <c r="AV2346" s="154" t="s">
        <v>1069</v>
      </c>
      <c r="AW2346" s="155" t="s">
        <v>7941</v>
      </c>
      <c r="AX2346" s="154" t="s">
        <v>7942</v>
      </c>
    </row>
    <row r="2347" spans="46:50" hidden="1">
      <c r="AT2347" s="152" t="s">
        <v>7943</v>
      </c>
      <c r="AU2347" s="153" t="s">
        <v>7874</v>
      </c>
      <c r="AV2347" s="154" t="s">
        <v>1069</v>
      </c>
      <c r="AW2347" s="155" t="s">
        <v>7944</v>
      </c>
      <c r="AX2347" s="154" t="s">
        <v>7945</v>
      </c>
    </row>
    <row r="2348" spans="46:50" hidden="1">
      <c r="AT2348" s="152" t="s">
        <v>7946</v>
      </c>
      <c r="AU2348" s="153" t="s">
        <v>7874</v>
      </c>
      <c r="AV2348" s="154" t="s">
        <v>1069</v>
      </c>
      <c r="AW2348" s="155" t="s">
        <v>7947</v>
      </c>
      <c r="AX2348" s="154" t="s">
        <v>7948</v>
      </c>
    </row>
    <row r="2349" spans="46:50" hidden="1">
      <c r="AT2349" s="152" t="s">
        <v>7949</v>
      </c>
      <c r="AU2349" s="153" t="s">
        <v>7874</v>
      </c>
      <c r="AV2349" s="154" t="s">
        <v>1069</v>
      </c>
      <c r="AW2349" s="155" t="s">
        <v>7950</v>
      </c>
      <c r="AX2349" s="154" t="s">
        <v>7951</v>
      </c>
    </row>
    <row r="2350" spans="46:50" hidden="1">
      <c r="AT2350" s="152" t="s">
        <v>7952</v>
      </c>
      <c r="AU2350" s="153" t="s">
        <v>7874</v>
      </c>
      <c r="AV2350" s="154" t="s">
        <v>1069</v>
      </c>
      <c r="AW2350" s="155" t="s">
        <v>7953</v>
      </c>
      <c r="AX2350" s="154" t="s">
        <v>7954</v>
      </c>
    </row>
    <row r="2351" spans="46:50" hidden="1">
      <c r="AT2351" s="152" t="s">
        <v>7955</v>
      </c>
      <c r="AU2351" s="153" t="s">
        <v>7874</v>
      </c>
      <c r="AV2351" s="154" t="s">
        <v>1069</v>
      </c>
      <c r="AW2351" s="155" t="s">
        <v>7956</v>
      </c>
      <c r="AX2351" s="154" t="s">
        <v>7957</v>
      </c>
    </row>
    <row r="2352" spans="46:50" hidden="1">
      <c r="AT2352" s="152" t="s">
        <v>7958</v>
      </c>
      <c r="AU2352" s="153" t="s">
        <v>7874</v>
      </c>
      <c r="AV2352" s="154" t="s">
        <v>1069</v>
      </c>
      <c r="AW2352" s="155" t="s">
        <v>7959</v>
      </c>
      <c r="AX2352" s="154" t="s">
        <v>7960</v>
      </c>
    </row>
    <row r="2353" spans="46:50" hidden="1">
      <c r="AT2353" s="152" t="s">
        <v>7961</v>
      </c>
      <c r="AU2353" s="153" t="s">
        <v>7874</v>
      </c>
      <c r="AV2353" s="154" t="s">
        <v>1069</v>
      </c>
      <c r="AW2353" s="155" t="s">
        <v>7962</v>
      </c>
      <c r="AX2353" s="154" t="s">
        <v>7963</v>
      </c>
    </row>
    <row r="2354" spans="46:50" hidden="1">
      <c r="AT2354" s="152" t="s">
        <v>7964</v>
      </c>
      <c r="AU2354" s="153" t="s">
        <v>7874</v>
      </c>
      <c r="AV2354" s="154" t="s">
        <v>1069</v>
      </c>
      <c r="AW2354" s="155" t="s">
        <v>7965</v>
      </c>
      <c r="AX2354" s="154" t="s">
        <v>7966</v>
      </c>
    </row>
    <row r="2355" spans="46:50" hidden="1">
      <c r="AT2355" s="152" t="s">
        <v>7967</v>
      </c>
      <c r="AU2355" s="153" t="s">
        <v>7874</v>
      </c>
      <c r="AV2355" s="154" t="s">
        <v>1069</v>
      </c>
      <c r="AW2355" s="155" t="s">
        <v>7968</v>
      </c>
      <c r="AX2355" s="154" t="s">
        <v>7969</v>
      </c>
    </row>
    <row r="2356" spans="46:50" hidden="1">
      <c r="AT2356" s="152" t="s">
        <v>7970</v>
      </c>
      <c r="AU2356" s="153" t="s">
        <v>7874</v>
      </c>
      <c r="AV2356" s="154" t="s">
        <v>1069</v>
      </c>
      <c r="AW2356" s="155" t="s">
        <v>7971</v>
      </c>
      <c r="AX2356" s="154" t="s">
        <v>7972</v>
      </c>
    </row>
    <row r="2357" spans="46:50" hidden="1">
      <c r="AT2357" s="152" t="s">
        <v>7973</v>
      </c>
      <c r="AU2357" s="153" t="s">
        <v>7874</v>
      </c>
      <c r="AV2357" s="154" t="s">
        <v>1069</v>
      </c>
      <c r="AW2357" s="155" t="s">
        <v>7974</v>
      </c>
      <c r="AX2357" s="154" t="s">
        <v>7975</v>
      </c>
    </row>
    <row r="2358" spans="46:50" hidden="1">
      <c r="AT2358" s="152" t="s">
        <v>7976</v>
      </c>
      <c r="AU2358" s="153" t="s">
        <v>7874</v>
      </c>
      <c r="AV2358" s="154" t="s">
        <v>1069</v>
      </c>
      <c r="AW2358" s="155" t="s">
        <v>7977</v>
      </c>
      <c r="AX2358" s="154" t="s">
        <v>7978</v>
      </c>
    </row>
    <row r="2359" spans="46:50" hidden="1">
      <c r="AT2359" s="152" t="s">
        <v>7979</v>
      </c>
      <c r="AU2359" s="153" t="s">
        <v>7874</v>
      </c>
      <c r="AV2359" s="154" t="s">
        <v>1069</v>
      </c>
      <c r="AW2359" s="155" t="s">
        <v>7980</v>
      </c>
      <c r="AX2359" s="154" t="s">
        <v>7981</v>
      </c>
    </row>
    <row r="2360" spans="46:50" hidden="1">
      <c r="AT2360" s="152" t="s">
        <v>7982</v>
      </c>
      <c r="AU2360" s="153" t="s">
        <v>7874</v>
      </c>
      <c r="AV2360" s="154" t="s">
        <v>1069</v>
      </c>
      <c r="AW2360" s="155" t="s">
        <v>7983</v>
      </c>
      <c r="AX2360" s="154" t="s">
        <v>7984</v>
      </c>
    </row>
    <row r="2361" spans="46:50" hidden="1">
      <c r="AT2361" s="152" t="s">
        <v>7985</v>
      </c>
      <c r="AU2361" s="153" t="s">
        <v>7874</v>
      </c>
      <c r="AV2361" s="154" t="s">
        <v>1069</v>
      </c>
      <c r="AW2361" s="155" t="s">
        <v>7986</v>
      </c>
      <c r="AX2361" s="154" t="s">
        <v>7987</v>
      </c>
    </row>
    <row r="2362" spans="46:50" hidden="1">
      <c r="AT2362" s="152" t="s">
        <v>7988</v>
      </c>
      <c r="AU2362" s="153" t="s">
        <v>7874</v>
      </c>
      <c r="AV2362" s="154" t="s">
        <v>1069</v>
      </c>
      <c r="AW2362" s="155" t="s">
        <v>7989</v>
      </c>
      <c r="AX2362" s="154" t="s">
        <v>7990</v>
      </c>
    </row>
    <row r="2363" spans="46:50" hidden="1">
      <c r="AT2363" s="152" t="s">
        <v>7991</v>
      </c>
      <c r="AU2363" s="153" t="s">
        <v>7874</v>
      </c>
      <c r="AV2363" s="154" t="s">
        <v>1069</v>
      </c>
      <c r="AW2363" s="155" t="s">
        <v>7992</v>
      </c>
      <c r="AX2363" s="154" t="s">
        <v>7993</v>
      </c>
    </row>
    <row r="2364" spans="46:50" hidden="1">
      <c r="AT2364" s="152" t="s">
        <v>7994</v>
      </c>
      <c r="AU2364" s="153" t="s">
        <v>7874</v>
      </c>
      <c r="AV2364" s="154" t="s">
        <v>1069</v>
      </c>
      <c r="AW2364" s="155" t="s">
        <v>7995</v>
      </c>
      <c r="AX2364" s="154" t="s">
        <v>7996</v>
      </c>
    </row>
    <row r="2365" spans="46:50" hidden="1">
      <c r="AT2365" s="152" t="s">
        <v>7997</v>
      </c>
      <c r="AU2365" s="153" t="s">
        <v>7874</v>
      </c>
      <c r="AV2365" s="154" t="s">
        <v>1069</v>
      </c>
      <c r="AW2365" s="155" t="s">
        <v>7998</v>
      </c>
      <c r="AX2365" s="154" t="s">
        <v>7999</v>
      </c>
    </row>
    <row r="2366" spans="46:50" hidden="1">
      <c r="AT2366" s="152" t="s">
        <v>8000</v>
      </c>
      <c r="AU2366" s="153" t="s">
        <v>7874</v>
      </c>
      <c r="AV2366" s="154" t="s">
        <v>1069</v>
      </c>
      <c r="AW2366" s="155" t="s">
        <v>8001</v>
      </c>
      <c r="AX2366" s="154" t="s">
        <v>8002</v>
      </c>
    </row>
    <row r="2367" spans="46:50" hidden="1">
      <c r="AT2367" s="152" t="s">
        <v>8003</v>
      </c>
      <c r="AU2367" s="153" t="s">
        <v>7874</v>
      </c>
      <c r="AV2367" s="154" t="s">
        <v>1069</v>
      </c>
      <c r="AW2367" s="155" t="s">
        <v>8004</v>
      </c>
      <c r="AX2367" s="154" t="s">
        <v>8005</v>
      </c>
    </row>
    <row r="2368" spans="46:50" hidden="1">
      <c r="AT2368" s="152" t="s">
        <v>8006</v>
      </c>
      <c r="AU2368" s="153" t="s">
        <v>7874</v>
      </c>
      <c r="AV2368" s="154" t="s">
        <v>1069</v>
      </c>
      <c r="AW2368" s="155" t="s">
        <v>8007</v>
      </c>
      <c r="AX2368" s="154" t="s">
        <v>8008</v>
      </c>
    </row>
    <row r="2369" spans="46:50" hidden="1">
      <c r="AT2369" s="152" t="s">
        <v>8009</v>
      </c>
      <c r="AU2369" s="153" t="s">
        <v>7874</v>
      </c>
      <c r="AV2369" s="154" t="s">
        <v>1069</v>
      </c>
      <c r="AW2369" s="155" t="s">
        <v>8010</v>
      </c>
      <c r="AX2369" s="154" t="s">
        <v>8011</v>
      </c>
    </row>
    <row r="2370" spans="46:50" hidden="1">
      <c r="AT2370" s="152" t="s">
        <v>8012</v>
      </c>
      <c r="AU2370" s="153" t="s">
        <v>7874</v>
      </c>
      <c r="AV2370" s="154" t="s">
        <v>1069</v>
      </c>
      <c r="AW2370" s="155" t="s">
        <v>8013</v>
      </c>
      <c r="AX2370" s="154" t="s">
        <v>8014</v>
      </c>
    </row>
    <row r="2371" spans="46:50" hidden="1">
      <c r="AT2371" s="152" t="s">
        <v>8015</v>
      </c>
      <c r="AU2371" s="153" t="s">
        <v>7874</v>
      </c>
      <c r="AV2371" s="154" t="s">
        <v>1069</v>
      </c>
      <c r="AW2371" s="155" t="s">
        <v>8016</v>
      </c>
      <c r="AX2371" s="154" t="s">
        <v>8017</v>
      </c>
    </row>
    <row r="2372" spans="46:50" hidden="1">
      <c r="AT2372" s="152" t="s">
        <v>8018</v>
      </c>
      <c r="AU2372" s="153" t="s">
        <v>7874</v>
      </c>
      <c r="AV2372" s="154" t="s">
        <v>1069</v>
      </c>
      <c r="AW2372" s="155" t="s">
        <v>8019</v>
      </c>
      <c r="AX2372" s="154" t="s">
        <v>8020</v>
      </c>
    </row>
    <row r="2373" spans="46:50" hidden="1">
      <c r="AT2373" s="152" t="s">
        <v>8021</v>
      </c>
      <c r="AU2373" s="153" t="s">
        <v>7874</v>
      </c>
      <c r="AV2373" s="154" t="s">
        <v>1069</v>
      </c>
      <c r="AW2373" s="155" t="s">
        <v>8022</v>
      </c>
      <c r="AX2373" s="154" t="s">
        <v>8023</v>
      </c>
    </row>
    <row r="2374" spans="46:50" hidden="1">
      <c r="AT2374" s="152" t="s">
        <v>8024</v>
      </c>
      <c r="AU2374" s="153" t="s">
        <v>7874</v>
      </c>
      <c r="AV2374" s="154" t="s">
        <v>1069</v>
      </c>
      <c r="AW2374" s="155" t="s">
        <v>8025</v>
      </c>
      <c r="AX2374" s="154" t="s">
        <v>8026</v>
      </c>
    </row>
    <row r="2375" spans="46:50" hidden="1">
      <c r="AT2375" s="152" t="s">
        <v>8027</v>
      </c>
      <c r="AU2375" s="153" t="s">
        <v>7874</v>
      </c>
      <c r="AV2375" s="154" t="s">
        <v>1069</v>
      </c>
      <c r="AW2375" s="155" t="s">
        <v>8028</v>
      </c>
      <c r="AX2375" s="154" t="s">
        <v>8029</v>
      </c>
    </row>
    <row r="2376" spans="46:50" hidden="1">
      <c r="AT2376" s="152" t="s">
        <v>8030</v>
      </c>
      <c r="AU2376" s="153" t="s">
        <v>7874</v>
      </c>
      <c r="AV2376" s="154" t="s">
        <v>1069</v>
      </c>
      <c r="AW2376" s="155" t="s">
        <v>8031</v>
      </c>
      <c r="AX2376" s="154" t="s">
        <v>8032</v>
      </c>
    </row>
    <row r="2377" spans="46:50" hidden="1">
      <c r="AT2377" s="152" t="s">
        <v>8033</v>
      </c>
      <c r="AU2377" s="153" t="s">
        <v>7874</v>
      </c>
      <c r="AV2377" s="154" t="s">
        <v>1069</v>
      </c>
      <c r="AW2377" s="155" t="s">
        <v>8034</v>
      </c>
      <c r="AX2377" s="154" t="s">
        <v>8035</v>
      </c>
    </row>
    <row r="2378" spans="46:50" hidden="1">
      <c r="AT2378" s="152" t="s">
        <v>8036</v>
      </c>
      <c r="AU2378" s="153" t="s">
        <v>7874</v>
      </c>
      <c r="AV2378" s="154" t="s">
        <v>1069</v>
      </c>
      <c r="AW2378" s="155" t="s">
        <v>8037</v>
      </c>
      <c r="AX2378" s="154" t="s">
        <v>8038</v>
      </c>
    </row>
    <row r="2379" spans="46:50" hidden="1">
      <c r="AT2379" s="152" t="s">
        <v>8039</v>
      </c>
      <c r="AU2379" s="153" t="s">
        <v>7874</v>
      </c>
      <c r="AV2379" s="154" t="s">
        <v>1069</v>
      </c>
      <c r="AW2379" s="155" t="s">
        <v>8040</v>
      </c>
      <c r="AX2379" s="154" t="s">
        <v>8041</v>
      </c>
    </row>
    <row r="2380" spans="46:50" hidden="1">
      <c r="AT2380" s="152" t="s">
        <v>8042</v>
      </c>
      <c r="AU2380" s="153" t="s">
        <v>7874</v>
      </c>
      <c r="AV2380" s="154" t="s">
        <v>1069</v>
      </c>
      <c r="AW2380" s="155" t="s">
        <v>8043</v>
      </c>
      <c r="AX2380" s="154" t="s">
        <v>8044</v>
      </c>
    </row>
    <row r="2381" spans="46:50" hidden="1">
      <c r="AT2381" s="152" t="s">
        <v>8045</v>
      </c>
      <c r="AU2381" s="153" t="s">
        <v>7874</v>
      </c>
      <c r="AV2381" s="154" t="s">
        <v>1069</v>
      </c>
      <c r="AW2381" s="155" t="s">
        <v>8046</v>
      </c>
      <c r="AX2381" s="154" t="s">
        <v>8047</v>
      </c>
    </row>
    <row r="2382" spans="46:50" hidden="1">
      <c r="AT2382" s="152" t="s">
        <v>8048</v>
      </c>
      <c r="AU2382" s="153" t="s">
        <v>7874</v>
      </c>
      <c r="AV2382" s="154" t="s">
        <v>1069</v>
      </c>
      <c r="AW2382" s="155" t="s">
        <v>8049</v>
      </c>
      <c r="AX2382" s="154" t="s">
        <v>1255</v>
      </c>
    </row>
    <row r="2383" spans="46:50" hidden="1">
      <c r="AT2383" s="152" t="s">
        <v>8050</v>
      </c>
      <c r="AU2383" s="153" t="s">
        <v>7874</v>
      </c>
      <c r="AV2383" s="154" t="s">
        <v>1069</v>
      </c>
      <c r="AW2383" s="155" t="s">
        <v>8051</v>
      </c>
      <c r="AX2383" s="154" t="s">
        <v>1053</v>
      </c>
    </row>
    <row r="2384" spans="46:50" hidden="1">
      <c r="AT2384" s="152" t="s">
        <v>8052</v>
      </c>
      <c r="AU2384" s="153" t="s">
        <v>7874</v>
      </c>
      <c r="AV2384" s="154" t="s">
        <v>1069</v>
      </c>
      <c r="AW2384" s="155" t="s">
        <v>8053</v>
      </c>
      <c r="AX2384" s="154" t="s">
        <v>8054</v>
      </c>
    </row>
    <row r="2385" spans="46:50" hidden="1">
      <c r="AT2385" s="152" t="s">
        <v>8055</v>
      </c>
      <c r="AU2385" s="153" t="s">
        <v>7874</v>
      </c>
      <c r="AV2385" s="154" t="s">
        <v>1069</v>
      </c>
      <c r="AW2385" s="155" t="s">
        <v>8056</v>
      </c>
      <c r="AX2385" s="154" t="s">
        <v>8057</v>
      </c>
    </row>
    <row r="2386" spans="46:50" hidden="1">
      <c r="AT2386" s="152" t="s">
        <v>8058</v>
      </c>
      <c r="AU2386" s="153" t="s">
        <v>7874</v>
      </c>
      <c r="AV2386" s="154" t="s">
        <v>1069</v>
      </c>
      <c r="AW2386" s="155" t="s">
        <v>8059</v>
      </c>
      <c r="AX2386" s="154" t="s">
        <v>8060</v>
      </c>
    </row>
    <row r="2387" spans="46:50" hidden="1">
      <c r="AT2387" s="152" t="s">
        <v>8061</v>
      </c>
      <c r="AU2387" s="153" t="s">
        <v>7874</v>
      </c>
      <c r="AV2387" s="154" t="s">
        <v>1069</v>
      </c>
      <c r="AW2387" s="155" t="s">
        <v>8062</v>
      </c>
      <c r="AX2387" s="154" t="s">
        <v>8063</v>
      </c>
    </row>
    <row r="2388" spans="46:50" hidden="1">
      <c r="AT2388" s="152" t="s">
        <v>8064</v>
      </c>
      <c r="AU2388" s="153" t="s">
        <v>7874</v>
      </c>
      <c r="AV2388" s="154" t="s">
        <v>1069</v>
      </c>
      <c r="AW2388" s="155" t="s">
        <v>8065</v>
      </c>
      <c r="AX2388" s="154" t="s">
        <v>2133</v>
      </c>
    </row>
    <row r="2389" spans="46:50" hidden="1">
      <c r="AT2389" s="152" t="s">
        <v>8066</v>
      </c>
      <c r="AU2389" s="153" t="s">
        <v>7874</v>
      </c>
      <c r="AV2389" s="154" t="s">
        <v>1069</v>
      </c>
      <c r="AW2389" s="155" t="s">
        <v>8067</v>
      </c>
      <c r="AX2389" s="154" t="s">
        <v>8068</v>
      </c>
    </row>
    <row r="2390" spans="46:50" hidden="1">
      <c r="AT2390" s="152" t="s">
        <v>8069</v>
      </c>
      <c r="AU2390" s="153" t="s">
        <v>7874</v>
      </c>
      <c r="AV2390" s="154" t="s">
        <v>1069</v>
      </c>
      <c r="AW2390" s="155" t="s">
        <v>8070</v>
      </c>
      <c r="AX2390" s="154" t="s">
        <v>8071</v>
      </c>
    </row>
    <row r="2391" spans="46:50" hidden="1">
      <c r="AT2391" s="152" t="s">
        <v>8072</v>
      </c>
      <c r="AU2391" s="153" t="s">
        <v>7874</v>
      </c>
      <c r="AV2391" s="154" t="s">
        <v>1069</v>
      </c>
      <c r="AW2391" s="155" t="s">
        <v>8073</v>
      </c>
      <c r="AX2391" s="154" t="s">
        <v>8074</v>
      </c>
    </row>
    <row r="2392" spans="46:50" hidden="1">
      <c r="AT2392" s="152" t="s">
        <v>8075</v>
      </c>
      <c r="AU2392" s="153" t="s">
        <v>7874</v>
      </c>
      <c r="AV2392" s="154" t="s">
        <v>1069</v>
      </c>
      <c r="AW2392" s="155" t="s">
        <v>8076</v>
      </c>
      <c r="AX2392" s="154" t="s">
        <v>8077</v>
      </c>
    </row>
    <row r="2393" spans="46:50" hidden="1">
      <c r="AT2393" s="152" t="s">
        <v>8078</v>
      </c>
      <c r="AU2393" s="153" t="s">
        <v>7874</v>
      </c>
      <c r="AV2393" s="154" t="s">
        <v>1069</v>
      </c>
      <c r="AW2393" s="155" t="s">
        <v>8079</v>
      </c>
      <c r="AX2393" s="154" t="s">
        <v>8080</v>
      </c>
    </row>
    <row r="2394" spans="46:50" hidden="1">
      <c r="AT2394" s="152" t="s">
        <v>8081</v>
      </c>
      <c r="AU2394" s="153" t="s">
        <v>7874</v>
      </c>
      <c r="AV2394" s="154" t="s">
        <v>1069</v>
      </c>
      <c r="AW2394" s="155" t="s">
        <v>8082</v>
      </c>
      <c r="AX2394" s="154" t="s">
        <v>8083</v>
      </c>
    </row>
    <row r="2395" spans="46:50" hidden="1">
      <c r="AT2395" s="152" t="s">
        <v>8084</v>
      </c>
      <c r="AU2395" s="153" t="s">
        <v>7874</v>
      </c>
      <c r="AV2395" s="154" t="s">
        <v>1069</v>
      </c>
      <c r="AW2395" s="155" t="s">
        <v>8085</v>
      </c>
      <c r="AX2395" s="154" t="s">
        <v>8086</v>
      </c>
    </row>
    <row r="2396" spans="46:50" hidden="1">
      <c r="AT2396" s="152" t="s">
        <v>8087</v>
      </c>
      <c r="AU2396" s="153" t="s">
        <v>7874</v>
      </c>
      <c r="AV2396" s="154" t="s">
        <v>1069</v>
      </c>
      <c r="AW2396" s="155" t="s">
        <v>8088</v>
      </c>
      <c r="AX2396" s="154" t="s">
        <v>8089</v>
      </c>
    </row>
    <row r="2397" spans="46:50" hidden="1">
      <c r="AT2397" s="152" t="s">
        <v>8090</v>
      </c>
      <c r="AU2397" s="153" t="s">
        <v>7874</v>
      </c>
      <c r="AV2397" s="154" t="s">
        <v>1069</v>
      </c>
      <c r="AW2397" s="155" t="s">
        <v>8091</v>
      </c>
      <c r="AX2397" s="154" t="s">
        <v>8092</v>
      </c>
    </row>
    <row r="2398" spans="46:50" hidden="1">
      <c r="AT2398" s="152" t="s">
        <v>8093</v>
      </c>
      <c r="AU2398" s="153" t="s">
        <v>7874</v>
      </c>
      <c r="AV2398" s="154" t="s">
        <v>1069</v>
      </c>
      <c r="AW2398" s="155" t="s">
        <v>8094</v>
      </c>
      <c r="AX2398" s="154" t="s">
        <v>8095</v>
      </c>
    </row>
    <row r="2399" spans="46:50" hidden="1">
      <c r="AT2399" s="152" t="s">
        <v>8096</v>
      </c>
      <c r="AU2399" s="153" t="s">
        <v>7874</v>
      </c>
      <c r="AV2399" s="154" t="s">
        <v>1069</v>
      </c>
      <c r="AW2399" s="155" t="s">
        <v>8097</v>
      </c>
      <c r="AX2399" s="154" t="s">
        <v>8098</v>
      </c>
    </row>
    <row r="2400" spans="46:50" hidden="1">
      <c r="AT2400" s="152" t="s">
        <v>8099</v>
      </c>
      <c r="AU2400" s="153" t="s">
        <v>7874</v>
      </c>
      <c r="AV2400" s="154" t="s">
        <v>1069</v>
      </c>
      <c r="AW2400" s="155" t="s">
        <v>8100</v>
      </c>
      <c r="AX2400" s="154" t="s">
        <v>8101</v>
      </c>
    </row>
    <row r="2401" spans="46:50" hidden="1">
      <c r="AT2401" s="152" t="s">
        <v>8102</v>
      </c>
      <c r="AU2401" s="153" t="s">
        <v>7874</v>
      </c>
      <c r="AV2401" s="154" t="s">
        <v>1069</v>
      </c>
      <c r="AW2401" s="155" t="s">
        <v>8103</v>
      </c>
      <c r="AX2401" s="154" t="s">
        <v>8104</v>
      </c>
    </row>
    <row r="2402" spans="46:50" hidden="1">
      <c r="AT2402" s="152" t="s">
        <v>8105</v>
      </c>
      <c r="AU2402" s="153" t="s">
        <v>7874</v>
      </c>
      <c r="AV2402" s="154" t="s">
        <v>1069</v>
      </c>
      <c r="AW2402" s="155" t="s">
        <v>8106</v>
      </c>
      <c r="AX2402" s="154" t="s">
        <v>8107</v>
      </c>
    </row>
    <row r="2403" spans="46:50" hidden="1">
      <c r="AT2403" s="152" t="s">
        <v>8108</v>
      </c>
      <c r="AU2403" s="153" t="s">
        <v>7874</v>
      </c>
      <c r="AV2403" s="154" t="s">
        <v>1069</v>
      </c>
      <c r="AW2403" s="155" t="s">
        <v>8109</v>
      </c>
      <c r="AX2403" s="154" t="s">
        <v>8110</v>
      </c>
    </row>
    <row r="2404" spans="46:50" hidden="1">
      <c r="AT2404" s="152" t="s">
        <v>8111</v>
      </c>
      <c r="AU2404" s="153" t="s">
        <v>7874</v>
      </c>
      <c r="AV2404" s="154" t="s">
        <v>1069</v>
      </c>
      <c r="AW2404" s="155" t="s">
        <v>8112</v>
      </c>
      <c r="AX2404" s="154" t="s">
        <v>8113</v>
      </c>
    </row>
    <row r="2405" spans="46:50" hidden="1">
      <c r="AT2405" s="152" t="s">
        <v>8114</v>
      </c>
      <c r="AU2405" s="153" t="s">
        <v>7874</v>
      </c>
      <c r="AV2405" s="154" t="s">
        <v>1069</v>
      </c>
      <c r="AW2405" s="155" t="s">
        <v>8115</v>
      </c>
      <c r="AX2405" s="154" t="s">
        <v>8116</v>
      </c>
    </row>
    <row r="2406" spans="46:50" hidden="1">
      <c r="AT2406" s="152" t="s">
        <v>8117</v>
      </c>
      <c r="AU2406" s="153" t="s">
        <v>7874</v>
      </c>
      <c r="AV2406" s="154" t="s">
        <v>1069</v>
      </c>
      <c r="AW2406" s="155" t="s">
        <v>8118</v>
      </c>
      <c r="AX2406" s="154" t="s">
        <v>8119</v>
      </c>
    </row>
    <row r="2407" spans="46:50" hidden="1">
      <c r="AT2407" s="152" t="s">
        <v>8120</v>
      </c>
      <c r="AU2407" s="153" t="s">
        <v>7874</v>
      </c>
      <c r="AV2407" s="154" t="s">
        <v>1069</v>
      </c>
      <c r="AW2407" s="155" t="s">
        <v>8121</v>
      </c>
      <c r="AX2407" s="154" t="s">
        <v>8122</v>
      </c>
    </row>
    <row r="2408" spans="46:50" hidden="1">
      <c r="AT2408" s="152" t="s">
        <v>8123</v>
      </c>
      <c r="AU2408" s="153" t="s">
        <v>7874</v>
      </c>
      <c r="AV2408" s="154" t="s">
        <v>1069</v>
      </c>
      <c r="AW2408" s="155" t="s">
        <v>8124</v>
      </c>
      <c r="AX2408" s="154" t="s">
        <v>8125</v>
      </c>
    </row>
    <row r="2409" spans="46:50" hidden="1">
      <c r="AT2409" s="152" t="s">
        <v>8126</v>
      </c>
      <c r="AU2409" s="153" t="s">
        <v>7874</v>
      </c>
      <c r="AV2409" s="154" t="s">
        <v>1069</v>
      </c>
      <c r="AW2409" s="155" t="s">
        <v>8127</v>
      </c>
      <c r="AX2409" s="154" t="s">
        <v>8128</v>
      </c>
    </row>
    <row r="2410" spans="46:50" hidden="1">
      <c r="AT2410" s="152" t="s">
        <v>8129</v>
      </c>
      <c r="AU2410" s="153" t="s">
        <v>7874</v>
      </c>
      <c r="AV2410" s="154" t="s">
        <v>1069</v>
      </c>
      <c r="AW2410" s="155" t="s">
        <v>8130</v>
      </c>
      <c r="AX2410" s="154" t="s">
        <v>8131</v>
      </c>
    </row>
    <row r="2411" spans="46:50" hidden="1">
      <c r="AT2411" s="152" t="s">
        <v>8132</v>
      </c>
      <c r="AU2411" s="153" t="s">
        <v>7874</v>
      </c>
      <c r="AV2411" s="154" t="s">
        <v>1069</v>
      </c>
      <c r="AW2411" s="155" t="s">
        <v>8133</v>
      </c>
      <c r="AX2411" s="154" t="s">
        <v>8134</v>
      </c>
    </row>
    <row r="2412" spans="46:50" hidden="1">
      <c r="AT2412" s="152" t="s">
        <v>8135</v>
      </c>
      <c r="AU2412" s="153" t="s">
        <v>7874</v>
      </c>
      <c r="AV2412" s="154" t="s">
        <v>1069</v>
      </c>
      <c r="AW2412" s="155" t="s">
        <v>8136</v>
      </c>
      <c r="AX2412" s="154" t="s">
        <v>8137</v>
      </c>
    </row>
    <row r="2413" spans="46:50" hidden="1">
      <c r="AT2413" s="152" t="s">
        <v>8138</v>
      </c>
      <c r="AU2413" s="153" t="s">
        <v>7874</v>
      </c>
      <c r="AV2413" s="154" t="s">
        <v>1069</v>
      </c>
      <c r="AW2413" s="155" t="s">
        <v>8139</v>
      </c>
      <c r="AX2413" s="154" t="s">
        <v>8140</v>
      </c>
    </row>
    <row r="2414" spans="46:50" hidden="1">
      <c r="AT2414" s="152" t="s">
        <v>8141</v>
      </c>
      <c r="AU2414" s="153" t="s">
        <v>7874</v>
      </c>
      <c r="AV2414" s="154" t="s">
        <v>1069</v>
      </c>
      <c r="AW2414" s="155" t="s">
        <v>8142</v>
      </c>
      <c r="AX2414" s="154" t="s">
        <v>8143</v>
      </c>
    </row>
    <row r="2415" spans="46:50" hidden="1">
      <c r="AT2415" s="152" t="s">
        <v>8144</v>
      </c>
      <c r="AU2415" s="153" t="s">
        <v>7874</v>
      </c>
      <c r="AV2415" s="154" t="s">
        <v>1069</v>
      </c>
      <c r="AW2415" s="155" t="s">
        <v>8145</v>
      </c>
      <c r="AX2415" s="154" t="s">
        <v>8146</v>
      </c>
    </row>
    <row r="2416" spans="46:50" hidden="1">
      <c r="AT2416" s="152" t="s">
        <v>8147</v>
      </c>
      <c r="AU2416" s="153" t="s">
        <v>7874</v>
      </c>
      <c r="AV2416" s="154" t="s">
        <v>1069</v>
      </c>
      <c r="AW2416" s="155" t="s">
        <v>8148</v>
      </c>
      <c r="AX2416" s="154" t="s">
        <v>8149</v>
      </c>
    </row>
    <row r="2417" spans="46:50" hidden="1">
      <c r="AT2417" s="152" t="s">
        <v>8150</v>
      </c>
      <c r="AU2417" s="153" t="s">
        <v>7874</v>
      </c>
      <c r="AV2417" s="154" t="s">
        <v>1069</v>
      </c>
      <c r="AW2417" s="155" t="s">
        <v>8151</v>
      </c>
      <c r="AX2417" s="154" t="s">
        <v>8152</v>
      </c>
    </row>
    <row r="2418" spans="46:50" hidden="1">
      <c r="AT2418" s="152" t="s">
        <v>8153</v>
      </c>
      <c r="AU2418" s="153" t="s">
        <v>7874</v>
      </c>
      <c r="AV2418" s="154" t="s">
        <v>1069</v>
      </c>
      <c r="AW2418" s="155" t="s">
        <v>8154</v>
      </c>
      <c r="AX2418" s="154" t="s">
        <v>8155</v>
      </c>
    </row>
    <row r="2419" spans="46:50" hidden="1">
      <c r="AT2419" s="152" t="s">
        <v>8156</v>
      </c>
      <c r="AU2419" s="153" t="s">
        <v>7874</v>
      </c>
      <c r="AV2419" s="154" t="s">
        <v>1069</v>
      </c>
      <c r="AW2419" s="155" t="s">
        <v>8157</v>
      </c>
      <c r="AX2419" s="154" t="s">
        <v>8158</v>
      </c>
    </row>
    <row r="2420" spans="46:50" hidden="1">
      <c r="AT2420" s="152" t="s">
        <v>8159</v>
      </c>
      <c r="AU2420" s="153" t="s">
        <v>7874</v>
      </c>
      <c r="AV2420" s="154" t="s">
        <v>1069</v>
      </c>
      <c r="AW2420" s="155" t="s">
        <v>8160</v>
      </c>
      <c r="AX2420" s="154" t="s">
        <v>8161</v>
      </c>
    </row>
    <row r="2421" spans="46:50" hidden="1">
      <c r="AT2421" s="152" t="s">
        <v>8162</v>
      </c>
      <c r="AU2421" s="153" t="s">
        <v>7874</v>
      </c>
      <c r="AV2421" s="154" t="s">
        <v>1069</v>
      </c>
      <c r="AW2421" s="155" t="s">
        <v>8163</v>
      </c>
      <c r="AX2421" s="154" t="s">
        <v>8164</v>
      </c>
    </row>
    <row r="2422" spans="46:50" hidden="1">
      <c r="AT2422" s="152" t="s">
        <v>8165</v>
      </c>
      <c r="AU2422" s="153" t="s">
        <v>7874</v>
      </c>
      <c r="AV2422" s="154" t="s">
        <v>1069</v>
      </c>
      <c r="AW2422" s="155" t="s">
        <v>8166</v>
      </c>
      <c r="AX2422" s="154" t="s">
        <v>8167</v>
      </c>
    </row>
    <row r="2423" spans="46:50" hidden="1">
      <c r="AT2423" s="152" t="s">
        <v>8168</v>
      </c>
      <c r="AU2423" s="153" t="s">
        <v>7874</v>
      </c>
      <c r="AV2423" s="154" t="s">
        <v>1069</v>
      </c>
      <c r="AW2423" s="155" t="s">
        <v>8169</v>
      </c>
      <c r="AX2423" s="154" t="s">
        <v>8170</v>
      </c>
    </row>
    <row r="2424" spans="46:50" hidden="1">
      <c r="AT2424" s="152" t="s">
        <v>8171</v>
      </c>
      <c r="AU2424" s="153" t="s">
        <v>7874</v>
      </c>
      <c r="AV2424" s="154" t="s">
        <v>1069</v>
      </c>
      <c r="AW2424" s="155" t="s">
        <v>8172</v>
      </c>
      <c r="AX2424" s="154" t="s">
        <v>8173</v>
      </c>
    </row>
    <row r="2425" spans="46:50" hidden="1">
      <c r="AT2425" s="152" t="s">
        <v>8174</v>
      </c>
      <c r="AU2425" s="153" t="s">
        <v>7874</v>
      </c>
      <c r="AV2425" s="154" t="s">
        <v>1069</v>
      </c>
      <c r="AW2425" s="155" t="s">
        <v>8175</v>
      </c>
      <c r="AX2425" s="154" t="s">
        <v>8176</v>
      </c>
    </row>
    <row r="2426" spans="46:50" hidden="1">
      <c r="AT2426" s="152" t="s">
        <v>8177</v>
      </c>
      <c r="AU2426" s="153" t="s">
        <v>7874</v>
      </c>
      <c r="AV2426" s="154" t="s">
        <v>1069</v>
      </c>
      <c r="AW2426" s="155" t="s">
        <v>8178</v>
      </c>
      <c r="AX2426" s="154" t="s">
        <v>8179</v>
      </c>
    </row>
    <row r="2427" spans="46:50" hidden="1">
      <c r="AT2427" s="152" t="s">
        <v>8180</v>
      </c>
      <c r="AU2427" s="153" t="s">
        <v>7874</v>
      </c>
      <c r="AV2427" s="154" t="s">
        <v>1069</v>
      </c>
      <c r="AW2427" s="155" t="s">
        <v>8181</v>
      </c>
      <c r="AX2427" s="154" t="s">
        <v>8182</v>
      </c>
    </row>
    <row r="2428" spans="46:50" hidden="1">
      <c r="AT2428" s="152" t="s">
        <v>8183</v>
      </c>
      <c r="AU2428" s="153" t="s">
        <v>7874</v>
      </c>
      <c r="AV2428" s="154" t="s">
        <v>1069</v>
      </c>
      <c r="AW2428" s="155" t="s">
        <v>8184</v>
      </c>
      <c r="AX2428" s="154" t="s">
        <v>8185</v>
      </c>
    </row>
    <row r="2429" spans="46:50" hidden="1">
      <c r="AT2429" s="152" t="s">
        <v>8186</v>
      </c>
      <c r="AU2429" s="153" t="s">
        <v>7874</v>
      </c>
      <c r="AV2429" s="154" t="s">
        <v>1069</v>
      </c>
      <c r="AW2429" s="155" t="s">
        <v>8187</v>
      </c>
      <c r="AX2429" s="154" t="s">
        <v>8188</v>
      </c>
    </row>
    <row r="2430" spans="46:50" hidden="1">
      <c r="AT2430" s="152" t="s">
        <v>8189</v>
      </c>
      <c r="AU2430" s="153" t="s">
        <v>8190</v>
      </c>
      <c r="AV2430" s="154" t="s">
        <v>1071</v>
      </c>
      <c r="AW2430" s="155" t="s">
        <v>8191</v>
      </c>
      <c r="AX2430" s="154" t="s">
        <v>8192</v>
      </c>
    </row>
    <row r="2431" spans="46:50" hidden="1">
      <c r="AT2431" s="152" t="s">
        <v>8193</v>
      </c>
      <c r="AU2431" s="153" t="s">
        <v>8190</v>
      </c>
      <c r="AV2431" s="154" t="s">
        <v>1071</v>
      </c>
      <c r="AW2431" s="155" t="s">
        <v>8194</v>
      </c>
      <c r="AX2431" s="154" t="s">
        <v>8195</v>
      </c>
    </row>
    <row r="2432" spans="46:50" hidden="1">
      <c r="AT2432" s="152" t="s">
        <v>8196</v>
      </c>
      <c r="AU2432" s="153" t="s">
        <v>8190</v>
      </c>
      <c r="AV2432" s="154" t="s">
        <v>1071</v>
      </c>
      <c r="AW2432" s="155" t="s">
        <v>8197</v>
      </c>
      <c r="AX2432" s="154" t="s">
        <v>8198</v>
      </c>
    </row>
    <row r="2433" spans="46:50" hidden="1">
      <c r="AT2433" s="152" t="s">
        <v>8199</v>
      </c>
      <c r="AU2433" s="153" t="s">
        <v>8190</v>
      </c>
      <c r="AV2433" s="154" t="s">
        <v>1071</v>
      </c>
      <c r="AW2433" s="155" t="s">
        <v>8200</v>
      </c>
      <c r="AX2433" s="154" t="s">
        <v>1925</v>
      </c>
    </row>
    <row r="2434" spans="46:50" hidden="1">
      <c r="AT2434" s="152" t="s">
        <v>8201</v>
      </c>
      <c r="AU2434" s="153" t="s">
        <v>8190</v>
      </c>
      <c r="AV2434" s="154" t="s">
        <v>1071</v>
      </c>
      <c r="AW2434" s="155" t="s">
        <v>8202</v>
      </c>
      <c r="AX2434" s="154" t="s">
        <v>8203</v>
      </c>
    </row>
    <row r="2435" spans="46:50" hidden="1">
      <c r="AT2435" s="152" t="s">
        <v>8204</v>
      </c>
      <c r="AU2435" s="153" t="s">
        <v>8190</v>
      </c>
      <c r="AV2435" s="154" t="s">
        <v>1071</v>
      </c>
      <c r="AW2435" s="155" t="s">
        <v>8205</v>
      </c>
      <c r="AX2435" s="154" t="s">
        <v>8206</v>
      </c>
    </row>
    <row r="2436" spans="46:50" hidden="1">
      <c r="AT2436" s="152" t="s">
        <v>8207</v>
      </c>
      <c r="AU2436" s="153" t="s">
        <v>8190</v>
      </c>
      <c r="AV2436" s="154" t="s">
        <v>1071</v>
      </c>
      <c r="AW2436" s="155" t="s">
        <v>8208</v>
      </c>
      <c r="AX2436" s="154" t="s">
        <v>8209</v>
      </c>
    </row>
    <row r="2437" spans="46:50" hidden="1">
      <c r="AT2437" s="152" t="s">
        <v>8210</v>
      </c>
      <c r="AU2437" s="153" t="s">
        <v>8190</v>
      </c>
      <c r="AV2437" s="154" t="s">
        <v>1071</v>
      </c>
      <c r="AW2437" s="155" t="s">
        <v>8211</v>
      </c>
      <c r="AX2437" s="154" t="s">
        <v>1306</v>
      </c>
    </row>
    <row r="2438" spans="46:50" hidden="1">
      <c r="AT2438" s="152" t="s">
        <v>8212</v>
      </c>
      <c r="AU2438" s="153" t="s">
        <v>8190</v>
      </c>
      <c r="AV2438" s="154" t="s">
        <v>1071</v>
      </c>
      <c r="AW2438" s="155" t="s">
        <v>8213</v>
      </c>
      <c r="AX2438" s="154" t="s">
        <v>8214</v>
      </c>
    </row>
    <row r="2439" spans="46:50" hidden="1">
      <c r="AT2439" s="152" t="s">
        <v>8215</v>
      </c>
      <c r="AU2439" s="153" t="s">
        <v>8190</v>
      </c>
      <c r="AV2439" s="154" t="s">
        <v>1071</v>
      </c>
      <c r="AW2439" s="155" t="s">
        <v>8216</v>
      </c>
      <c r="AX2439" s="154" t="s">
        <v>8217</v>
      </c>
    </row>
    <row r="2440" spans="46:50" hidden="1">
      <c r="AT2440" s="152" t="s">
        <v>8218</v>
      </c>
      <c r="AU2440" s="153" t="s">
        <v>8190</v>
      </c>
      <c r="AV2440" s="154" t="s">
        <v>1071</v>
      </c>
      <c r="AW2440" s="155" t="s">
        <v>8219</v>
      </c>
      <c r="AX2440" s="154" t="s">
        <v>8220</v>
      </c>
    </row>
    <row r="2441" spans="46:50" hidden="1">
      <c r="AT2441" s="152" t="s">
        <v>8221</v>
      </c>
      <c r="AU2441" s="153" t="s">
        <v>8190</v>
      </c>
      <c r="AV2441" s="154" t="s">
        <v>1071</v>
      </c>
      <c r="AW2441" s="155" t="s">
        <v>8222</v>
      </c>
      <c r="AX2441" s="154" t="s">
        <v>8223</v>
      </c>
    </row>
    <row r="2442" spans="46:50" hidden="1">
      <c r="AT2442" s="152" t="s">
        <v>8224</v>
      </c>
      <c r="AU2442" s="153" t="s">
        <v>8190</v>
      </c>
      <c r="AV2442" s="154" t="s">
        <v>1071</v>
      </c>
      <c r="AW2442" s="155" t="s">
        <v>8225</v>
      </c>
      <c r="AX2442" s="154" t="s">
        <v>8226</v>
      </c>
    </row>
    <row r="2443" spans="46:50" hidden="1">
      <c r="AT2443" s="152" t="s">
        <v>8227</v>
      </c>
      <c r="AU2443" s="153" t="s">
        <v>8190</v>
      </c>
      <c r="AV2443" s="154" t="s">
        <v>1071</v>
      </c>
      <c r="AW2443" s="155" t="s">
        <v>8228</v>
      </c>
      <c r="AX2443" s="154" t="s">
        <v>8229</v>
      </c>
    </row>
    <row r="2444" spans="46:50" hidden="1">
      <c r="AT2444" s="152" t="s">
        <v>8230</v>
      </c>
      <c r="AU2444" s="153" t="s">
        <v>8190</v>
      </c>
      <c r="AV2444" s="154" t="s">
        <v>1071</v>
      </c>
      <c r="AW2444" s="155" t="s">
        <v>8231</v>
      </c>
      <c r="AX2444" s="154" t="s">
        <v>8232</v>
      </c>
    </row>
    <row r="2445" spans="46:50" hidden="1">
      <c r="AT2445" s="152" t="s">
        <v>8233</v>
      </c>
      <c r="AU2445" s="153" t="s">
        <v>8190</v>
      </c>
      <c r="AV2445" s="154" t="s">
        <v>1071</v>
      </c>
      <c r="AW2445" s="155" t="s">
        <v>8234</v>
      </c>
      <c r="AX2445" s="154" t="s">
        <v>8235</v>
      </c>
    </row>
    <row r="2446" spans="46:50" hidden="1">
      <c r="AT2446" s="152" t="s">
        <v>8236</v>
      </c>
      <c r="AU2446" s="153" t="s">
        <v>8190</v>
      </c>
      <c r="AV2446" s="154" t="s">
        <v>1071</v>
      </c>
      <c r="AW2446" s="155" t="s">
        <v>8237</v>
      </c>
      <c r="AX2446" s="154" t="s">
        <v>1774</v>
      </c>
    </row>
    <row r="2447" spans="46:50" hidden="1">
      <c r="AT2447" s="152" t="s">
        <v>8238</v>
      </c>
      <c r="AU2447" s="153" t="s">
        <v>8190</v>
      </c>
      <c r="AV2447" s="154" t="s">
        <v>1071</v>
      </c>
      <c r="AW2447" s="155" t="s">
        <v>8239</v>
      </c>
      <c r="AX2447" s="154" t="s">
        <v>8240</v>
      </c>
    </row>
    <row r="2448" spans="46:50" hidden="1">
      <c r="AT2448" s="152" t="s">
        <v>8241</v>
      </c>
      <c r="AU2448" s="153" t="s">
        <v>8190</v>
      </c>
      <c r="AV2448" s="154" t="s">
        <v>1071</v>
      </c>
      <c r="AW2448" s="155" t="s">
        <v>8242</v>
      </c>
      <c r="AX2448" s="154" t="s">
        <v>8243</v>
      </c>
    </row>
    <row r="2449" spans="46:50" hidden="1">
      <c r="AT2449" s="152" t="s">
        <v>8244</v>
      </c>
      <c r="AU2449" s="153" t="s">
        <v>8190</v>
      </c>
      <c r="AV2449" s="154" t="s">
        <v>1071</v>
      </c>
      <c r="AW2449" s="155" t="s">
        <v>8245</v>
      </c>
      <c r="AX2449" s="154" t="s">
        <v>8246</v>
      </c>
    </row>
    <row r="2450" spans="46:50" hidden="1">
      <c r="AT2450" s="152" t="s">
        <v>8247</v>
      </c>
      <c r="AU2450" s="153" t="s">
        <v>8190</v>
      </c>
      <c r="AV2450" s="154" t="s">
        <v>1071</v>
      </c>
      <c r="AW2450" s="155" t="s">
        <v>8248</v>
      </c>
      <c r="AX2450" s="154" t="s">
        <v>8249</v>
      </c>
    </row>
    <row r="2451" spans="46:50" hidden="1">
      <c r="AT2451" s="152" t="s">
        <v>8250</v>
      </c>
      <c r="AU2451" s="153" t="s">
        <v>8190</v>
      </c>
      <c r="AV2451" s="154" t="s">
        <v>1071</v>
      </c>
      <c r="AW2451" s="155" t="s">
        <v>8251</v>
      </c>
      <c r="AX2451" s="154" t="s">
        <v>8252</v>
      </c>
    </row>
    <row r="2452" spans="46:50" hidden="1">
      <c r="AT2452" s="152" t="s">
        <v>8253</v>
      </c>
      <c r="AU2452" s="153" t="s">
        <v>8190</v>
      </c>
      <c r="AV2452" s="154" t="s">
        <v>1071</v>
      </c>
      <c r="AW2452" s="155" t="s">
        <v>8254</v>
      </c>
      <c r="AX2452" s="154" t="s">
        <v>8255</v>
      </c>
    </row>
    <row r="2453" spans="46:50" hidden="1">
      <c r="AT2453" s="152" t="s">
        <v>8256</v>
      </c>
      <c r="AU2453" s="153" t="s">
        <v>8190</v>
      </c>
      <c r="AV2453" s="154" t="s">
        <v>1071</v>
      </c>
      <c r="AW2453" s="155" t="s">
        <v>8257</v>
      </c>
      <c r="AX2453" s="154" t="s">
        <v>1146</v>
      </c>
    </row>
    <row r="2454" spans="46:50" hidden="1">
      <c r="AT2454" s="152" t="s">
        <v>8258</v>
      </c>
      <c r="AU2454" s="153" t="s">
        <v>8190</v>
      </c>
      <c r="AV2454" s="154" t="s">
        <v>1071</v>
      </c>
      <c r="AW2454" s="155" t="s">
        <v>8259</v>
      </c>
      <c r="AX2454" s="154" t="s">
        <v>8260</v>
      </c>
    </row>
    <row r="2455" spans="46:50" hidden="1">
      <c r="AT2455" s="152" t="s">
        <v>8261</v>
      </c>
      <c r="AU2455" s="153" t="s">
        <v>8190</v>
      </c>
      <c r="AV2455" s="154" t="s">
        <v>1071</v>
      </c>
      <c r="AW2455" s="155" t="s">
        <v>8262</v>
      </c>
      <c r="AX2455" s="154" t="s">
        <v>8263</v>
      </c>
    </row>
    <row r="2456" spans="46:50" hidden="1">
      <c r="AT2456" s="152" t="s">
        <v>8264</v>
      </c>
      <c r="AU2456" s="153" t="s">
        <v>8190</v>
      </c>
      <c r="AV2456" s="154" t="s">
        <v>1071</v>
      </c>
      <c r="AW2456" s="155" t="s">
        <v>8265</v>
      </c>
      <c r="AX2456" s="154" t="s">
        <v>4009</v>
      </c>
    </row>
    <row r="2457" spans="46:50" hidden="1">
      <c r="AT2457" s="152" t="s">
        <v>8266</v>
      </c>
      <c r="AU2457" s="153" t="s">
        <v>8190</v>
      </c>
      <c r="AV2457" s="154" t="s">
        <v>1071</v>
      </c>
      <c r="AW2457" s="155" t="s">
        <v>8267</v>
      </c>
      <c r="AX2457" s="154" t="s">
        <v>8268</v>
      </c>
    </row>
    <row r="2458" spans="46:50" hidden="1">
      <c r="AT2458" s="152" t="s">
        <v>8269</v>
      </c>
      <c r="AU2458" s="153" t="s">
        <v>8190</v>
      </c>
      <c r="AV2458" s="154" t="s">
        <v>1071</v>
      </c>
      <c r="AW2458" s="155" t="s">
        <v>8270</v>
      </c>
      <c r="AX2458" s="154" t="s">
        <v>8271</v>
      </c>
    </row>
    <row r="2459" spans="46:50" hidden="1">
      <c r="AT2459" s="152" t="s">
        <v>8272</v>
      </c>
      <c r="AU2459" s="153" t="s">
        <v>8190</v>
      </c>
      <c r="AV2459" s="154" t="s">
        <v>1071</v>
      </c>
      <c r="AW2459" s="155" t="s">
        <v>8273</v>
      </c>
      <c r="AX2459" s="154" t="s">
        <v>8274</v>
      </c>
    </row>
    <row r="2460" spans="46:50" hidden="1">
      <c r="AT2460" s="152" t="s">
        <v>8275</v>
      </c>
      <c r="AU2460" s="153" t="s">
        <v>8190</v>
      </c>
      <c r="AV2460" s="154" t="s">
        <v>1071</v>
      </c>
      <c r="AW2460" s="155" t="s">
        <v>8276</v>
      </c>
      <c r="AX2460" s="154" t="s">
        <v>8277</v>
      </c>
    </row>
    <row r="2461" spans="46:50" hidden="1">
      <c r="AT2461" s="152" t="s">
        <v>8278</v>
      </c>
      <c r="AU2461" s="153" t="s">
        <v>8190</v>
      </c>
      <c r="AV2461" s="154" t="s">
        <v>1071</v>
      </c>
      <c r="AW2461" s="155" t="s">
        <v>8279</v>
      </c>
      <c r="AX2461" s="154" t="s">
        <v>1041</v>
      </c>
    </row>
    <row r="2462" spans="46:50" hidden="1">
      <c r="AT2462" s="152" t="s">
        <v>8280</v>
      </c>
      <c r="AU2462" s="153" t="s">
        <v>8190</v>
      </c>
      <c r="AV2462" s="154" t="s">
        <v>1071</v>
      </c>
      <c r="AW2462" s="155" t="s">
        <v>8281</v>
      </c>
      <c r="AX2462" s="154" t="s">
        <v>8282</v>
      </c>
    </row>
    <row r="2463" spans="46:50" hidden="1">
      <c r="AT2463" s="152" t="s">
        <v>8283</v>
      </c>
      <c r="AU2463" s="153" t="s">
        <v>8190</v>
      </c>
      <c r="AV2463" s="154" t="s">
        <v>1071</v>
      </c>
      <c r="AW2463" s="155" t="s">
        <v>8284</v>
      </c>
      <c r="AX2463" s="154" t="s">
        <v>8285</v>
      </c>
    </row>
    <row r="2464" spans="46:50" hidden="1">
      <c r="AT2464" s="152" t="s">
        <v>8286</v>
      </c>
      <c r="AU2464" s="153" t="s">
        <v>8190</v>
      </c>
      <c r="AV2464" s="154" t="s">
        <v>1071</v>
      </c>
      <c r="AW2464" s="155" t="s">
        <v>8287</v>
      </c>
      <c r="AX2464" s="154" t="s">
        <v>8288</v>
      </c>
    </row>
    <row r="2465" spans="46:50" hidden="1">
      <c r="AT2465" s="152" t="s">
        <v>8289</v>
      </c>
      <c r="AU2465" s="153" t="s">
        <v>8190</v>
      </c>
      <c r="AV2465" s="154" t="s">
        <v>1071</v>
      </c>
      <c r="AW2465" s="155" t="s">
        <v>8290</v>
      </c>
      <c r="AX2465" s="154" t="s">
        <v>8291</v>
      </c>
    </row>
    <row r="2466" spans="46:50" hidden="1">
      <c r="AT2466" s="152" t="s">
        <v>8292</v>
      </c>
      <c r="AU2466" s="153" t="s">
        <v>8190</v>
      </c>
      <c r="AV2466" s="154" t="s">
        <v>1071</v>
      </c>
      <c r="AW2466" s="155" t="s">
        <v>8293</v>
      </c>
      <c r="AX2466" s="154" t="s">
        <v>7614</v>
      </c>
    </row>
    <row r="2467" spans="46:50" hidden="1">
      <c r="AT2467" s="152" t="s">
        <v>8294</v>
      </c>
      <c r="AU2467" s="153" t="s">
        <v>8190</v>
      </c>
      <c r="AV2467" s="154" t="s">
        <v>1071</v>
      </c>
      <c r="AW2467" s="155" t="s">
        <v>8295</v>
      </c>
      <c r="AX2467" s="154" t="s">
        <v>8296</v>
      </c>
    </row>
    <row r="2468" spans="46:50" hidden="1">
      <c r="AT2468" s="152" t="s">
        <v>8297</v>
      </c>
      <c r="AU2468" s="153" t="s">
        <v>8190</v>
      </c>
      <c r="AV2468" s="154" t="s">
        <v>1071</v>
      </c>
      <c r="AW2468" s="155" t="s">
        <v>8298</v>
      </c>
      <c r="AX2468" s="154" t="s">
        <v>8299</v>
      </c>
    </row>
    <row r="2469" spans="46:50" hidden="1">
      <c r="AT2469" s="152" t="s">
        <v>8300</v>
      </c>
      <c r="AU2469" s="153" t="s">
        <v>8190</v>
      </c>
      <c r="AV2469" s="154" t="s">
        <v>1071</v>
      </c>
      <c r="AW2469" s="155" t="s">
        <v>8301</v>
      </c>
      <c r="AX2469" s="154" t="s">
        <v>8302</v>
      </c>
    </row>
    <row r="2470" spans="46:50" hidden="1">
      <c r="AT2470" s="152" t="s">
        <v>8303</v>
      </c>
      <c r="AU2470" s="153" t="s">
        <v>8190</v>
      </c>
      <c r="AV2470" s="154" t="s">
        <v>1071</v>
      </c>
      <c r="AW2470" s="155" t="s">
        <v>8304</v>
      </c>
      <c r="AX2470" s="154" t="s">
        <v>8305</v>
      </c>
    </row>
    <row r="2471" spans="46:50" hidden="1">
      <c r="AT2471" s="152" t="s">
        <v>8306</v>
      </c>
      <c r="AU2471" s="153" t="s">
        <v>8190</v>
      </c>
      <c r="AV2471" s="154" t="s">
        <v>1071</v>
      </c>
      <c r="AW2471" s="155" t="s">
        <v>8307</v>
      </c>
      <c r="AX2471" s="154" t="s">
        <v>8308</v>
      </c>
    </row>
    <row r="2472" spans="46:50" hidden="1">
      <c r="AT2472" s="152" t="s">
        <v>8309</v>
      </c>
      <c r="AU2472" s="153" t="s">
        <v>8190</v>
      </c>
      <c r="AV2472" s="154" t="s">
        <v>1071</v>
      </c>
      <c r="AW2472" s="155" t="s">
        <v>8310</v>
      </c>
      <c r="AX2472" s="154" t="s">
        <v>8311</v>
      </c>
    </row>
    <row r="2473" spans="46:50" hidden="1">
      <c r="AT2473" s="152" t="s">
        <v>8312</v>
      </c>
      <c r="AU2473" s="153" t="s">
        <v>8190</v>
      </c>
      <c r="AV2473" s="154" t="s">
        <v>1071</v>
      </c>
      <c r="AW2473" s="155" t="s">
        <v>8313</v>
      </c>
      <c r="AX2473" s="154" t="s">
        <v>1061</v>
      </c>
    </row>
    <row r="2474" spans="46:50" hidden="1">
      <c r="AT2474" s="152" t="s">
        <v>8314</v>
      </c>
      <c r="AU2474" s="153" t="s">
        <v>8190</v>
      </c>
      <c r="AV2474" s="154" t="s">
        <v>1071</v>
      </c>
      <c r="AW2474" s="155" t="s">
        <v>8315</v>
      </c>
      <c r="AX2474" s="154" t="s">
        <v>8316</v>
      </c>
    </row>
    <row r="2475" spans="46:50" hidden="1">
      <c r="AT2475" s="152" t="s">
        <v>8317</v>
      </c>
      <c r="AU2475" s="153" t="s">
        <v>8190</v>
      </c>
      <c r="AV2475" s="154" t="s">
        <v>1071</v>
      </c>
      <c r="AW2475" s="155" t="s">
        <v>8318</v>
      </c>
      <c r="AX2475" s="154" t="s">
        <v>8319</v>
      </c>
    </row>
    <row r="2476" spans="46:50" hidden="1">
      <c r="AT2476" s="152" t="s">
        <v>8320</v>
      </c>
      <c r="AU2476" s="153" t="s">
        <v>8190</v>
      </c>
      <c r="AV2476" s="154" t="s">
        <v>1071</v>
      </c>
      <c r="AW2476" s="155" t="s">
        <v>8321</v>
      </c>
      <c r="AX2476" s="154" t="s">
        <v>8322</v>
      </c>
    </row>
    <row r="2477" spans="46:50" hidden="1">
      <c r="AT2477" s="152" t="s">
        <v>8323</v>
      </c>
      <c r="AU2477" s="153" t="s">
        <v>8190</v>
      </c>
      <c r="AV2477" s="154" t="s">
        <v>1071</v>
      </c>
      <c r="AW2477" s="155" t="s">
        <v>8324</v>
      </c>
      <c r="AX2477" s="154" t="s">
        <v>8325</v>
      </c>
    </row>
    <row r="2478" spans="46:50" hidden="1">
      <c r="AT2478" s="152" t="s">
        <v>8326</v>
      </c>
      <c r="AU2478" s="153" t="s">
        <v>8190</v>
      </c>
      <c r="AV2478" s="154" t="s">
        <v>1071</v>
      </c>
      <c r="AW2478" s="155" t="s">
        <v>8327</v>
      </c>
      <c r="AX2478" s="154" t="s">
        <v>8328</v>
      </c>
    </row>
    <row r="2479" spans="46:50" hidden="1">
      <c r="AT2479" s="152" t="s">
        <v>8329</v>
      </c>
      <c r="AU2479" s="153" t="s">
        <v>8190</v>
      </c>
      <c r="AV2479" s="154" t="s">
        <v>1071</v>
      </c>
      <c r="AW2479" s="155" t="s">
        <v>8330</v>
      </c>
      <c r="AX2479" s="154" t="s">
        <v>8331</v>
      </c>
    </row>
    <row r="2480" spans="46:50" hidden="1">
      <c r="AT2480" s="152" t="s">
        <v>8332</v>
      </c>
      <c r="AU2480" s="153" t="s">
        <v>8190</v>
      </c>
      <c r="AV2480" s="154" t="s">
        <v>1071</v>
      </c>
      <c r="AW2480" s="155" t="s">
        <v>8333</v>
      </c>
      <c r="AX2480" s="154" t="s">
        <v>8334</v>
      </c>
    </row>
    <row r="2481" spans="46:50" hidden="1">
      <c r="AT2481" s="152" t="s">
        <v>8335</v>
      </c>
      <c r="AU2481" s="153" t="s">
        <v>8190</v>
      </c>
      <c r="AV2481" s="154" t="s">
        <v>1071</v>
      </c>
      <c r="AW2481" s="155" t="s">
        <v>8336</v>
      </c>
      <c r="AX2481" s="154" t="s">
        <v>8337</v>
      </c>
    </row>
    <row r="2482" spans="46:50" hidden="1">
      <c r="AT2482" s="152" t="s">
        <v>8338</v>
      </c>
      <c r="AU2482" s="153" t="s">
        <v>8190</v>
      </c>
      <c r="AV2482" s="154" t="s">
        <v>1071</v>
      </c>
      <c r="AW2482" s="155" t="s">
        <v>8339</v>
      </c>
      <c r="AX2482" s="154" t="s">
        <v>8340</v>
      </c>
    </row>
    <row r="2483" spans="46:50" hidden="1">
      <c r="AT2483" s="152" t="s">
        <v>8341</v>
      </c>
      <c r="AU2483" s="153" t="s">
        <v>8190</v>
      </c>
      <c r="AV2483" s="154" t="s">
        <v>1071</v>
      </c>
      <c r="AW2483" s="155" t="s">
        <v>8342</v>
      </c>
      <c r="AX2483" s="154" t="s">
        <v>3019</v>
      </c>
    </row>
    <row r="2484" spans="46:50" hidden="1">
      <c r="AT2484" s="152" t="s">
        <v>8343</v>
      </c>
      <c r="AU2484" s="153" t="s">
        <v>8190</v>
      </c>
      <c r="AV2484" s="154" t="s">
        <v>1071</v>
      </c>
      <c r="AW2484" s="155" t="s">
        <v>8344</v>
      </c>
      <c r="AX2484" s="154" t="s">
        <v>8345</v>
      </c>
    </row>
    <row r="2485" spans="46:50" hidden="1">
      <c r="AT2485" s="152" t="s">
        <v>8346</v>
      </c>
      <c r="AU2485" s="153" t="s">
        <v>8190</v>
      </c>
      <c r="AV2485" s="154" t="s">
        <v>1071</v>
      </c>
      <c r="AW2485" s="155" t="s">
        <v>8347</v>
      </c>
      <c r="AX2485" s="154" t="s">
        <v>1071</v>
      </c>
    </row>
    <row r="2486" spans="46:50" hidden="1">
      <c r="AT2486" s="152" t="s">
        <v>8348</v>
      </c>
      <c r="AU2486" s="153" t="s">
        <v>8190</v>
      </c>
      <c r="AV2486" s="154" t="s">
        <v>1071</v>
      </c>
      <c r="AW2486" s="155" t="s">
        <v>8349</v>
      </c>
      <c r="AX2486" s="154" t="s">
        <v>8350</v>
      </c>
    </row>
    <row r="2487" spans="46:50" hidden="1">
      <c r="AT2487" s="152" t="s">
        <v>8351</v>
      </c>
      <c r="AU2487" s="153" t="s">
        <v>8190</v>
      </c>
      <c r="AV2487" s="154" t="s">
        <v>1071</v>
      </c>
      <c r="AW2487" s="155" t="s">
        <v>8352</v>
      </c>
      <c r="AX2487" s="154" t="s">
        <v>8353</v>
      </c>
    </row>
  </sheetData>
  <sheetProtection algorithmName="SHA-512" hashValue="tC8R/t3IdSnEnrtP3a/mXf6JsDr6XkRveTPKc1ygRiuecKJP9eeaNfxo9+asZ2OxZpL1s+c4Df3SCBJXEaJjoA==" saltValue="sX2Vl0eLxzcwlLp3hz0Odw==" spinCount="100000" sheet="1" objects="1" scenarios="1"/>
  <mergeCells count="205">
    <mergeCell ref="B1:AD1"/>
    <mergeCell ref="B3:AD3"/>
    <mergeCell ref="B7:AD7"/>
    <mergeCell ref="AA9:AD9"/>
    <mergeCell ref="B10:L10"/>
    <mergeCell ref="AA12:AD12"/>
    <mergeCell ref="D21:F21"/>
    <mergeCell ref="G21:H21"/>
    <mergeCell ref="I21:J21"/>
    <mergeCell ref="N10:O10"/>
    <mergeCell ref="D22:F22"/>
    <mergeCell ref="G22:H22"/>
    <mergeCell ref="I22:J22"/>
    <mergeCell ref="B14:AD14"/>
    <mergeCell ref="C15:AD15"/>
    <mergeCell ref="C16:AD16"/>
    <mergeCell ref="C17:AD17"/>
    <mergeCell ref="C18:AD18"/>
    <mergeCell ref="C20:F20"/>
    <mergeCell ref="G20:H20"/>
    <mergeCell ref="I20:J20"/>
    <mergeCell ref="K20:S20"/>
    <mergeCell ref="U20:AD20"/>
    <mergeCell ref="D25:F25"/>
    <mergeCell ref="G25:H25"/>
    <mergeCell ref="I25:J25"/>
    <mergeCell ref="D26:F26"/>
    <mergeCell ref="G26:H26"/>
    <mergeCell ref="I26:J26"/>
    <mergeCell ref="D23:F23"/>
    <mergeCell ref="G23:H23"/>
    <mergeCell ref="I23:J23"/>
    <mergeCell ref="D24:F24"/>
    <mergeCell ref="G24:H24"/>
    <mergeCell ref="I24:J24"/>
    <mergeCell ref="D29:F29"/>
    <mergeCell ref="G29:H29"/>
    <mergeCell ref="I29:J29"/>
    <mergeCell ref="D30:F30"/>
    <mergeCell ref="G30:H30"/>
    <mergeCell ref="I30:J30"/>
    <mergeCell ref="D27:F27"/>
    <mergeCell ref="G27:H27"/>
    <mergeCell ref="I27:J27"/>
    <mergeCell ref="D28:F28"/>
    <mergeCell ref="G28:H28"/>
    <mergeCell ref="I28:J28"/>
    <mergeCell ref="D33:F33"/>
    <mergeCell ref="G33:H33"/>
    <mergeCell ref="I33:J33"/>
    <mergeCell ref="D34:F34"/>
    <mergeCell ref="G34:H34"/>
    <mergeCell ref="I34:J34"/>
    <mergeCell ref="D31:F31"/>
    <mergeCell ref="G31:H31"/>
    <mergeCell ref="I31:J31"/>
    <mergeCell ref="D32:F32"/>
    <mergeCell ref="G32:H32"/>
    <mergeCell ref="I32:J32"/>
    <mergeCell ref="D37:F37"/>
    <mergeCell ref="G37:H37"/>
    <mergeCell ref="I37:J37"/>
    <mergeCell ref="D38:F38"/>
    <mergeCell ref="G38:H38"/>
    <mergeCell ref="I38:J38"/>
    <mergeCell ref="D35:F35"/>
    <mergeCell ref="G35:H35"/>
    <mergeCell ref="I35:J35"/>
    <mergeCell ref="D36:F36"/>
    <mergeCell ref="G36:H36"/>
    <mergeCell ref="I36:J36"/>
    <mergeCell ref="D41:F41"/>
    <mergeCell ref="G41:H41"/>
    <mergeCell ref="I41:J41"/>
    <mergeCell ref="D42:F42"/>
    <mergeCell ref="G42:H42"/>
    <mergeCell ref="I42:J42"/>
    <mergeCell ref="D39:F39"/>
    <mergeCell ref="G39:H39"/>
    <mergeCell ref="I39:J39"/>
    <mergeCell ref="D40:F40"/>
    <mergeCell ref="G40:H40"/>
    <mergeCell ref="I40:J40"/>
    <mergeCell ref="D43:F43"/>
    <mergeCell ref="G43:H43"/>
    <mergeCell ref="I43:J43"/>
    <mergeCell ref="D44:F44"/>
    <mergeCell ref="G44:H44"/>
    <mergeCell ref="I44:J44"/>
    <mergeCell ref="I47:J47"/>
    <mergeCell ref="D48:F48"/>
    <mergeCell ref="G48:H48"/>
    <mergeCell ref="I48:J48"/>
    <mergeCell ref="D45:F45"/>
    <mergeCell ref="G45:H45"/>
    <mergeCell ref="I45:J45"/>
    <mergeCell ref="D50:F50"/>
    <mergeCell ref="G50:H50"/>
    <mergeCell ref="I50:J50"/>
    <mergeCell ref="D51:F51"/>
    <mergeCell ref="G51:H51"/>
    <mergeCell ref="I51:J51"/>
    <mergeCell ref="C82:AD82"/>
    <mergeCell ref="C83:AD83"/>
    <mergeCell ref="D46:F46"/>
    <mergeCell ref="G46:H46"/>
    <mergeCell ref="I46:J46"/>
    <mergeCell ref="D47:F47"/>
    <mergeCell ref="G47:H47"/>
    <mergeCell ref="D49:F49"/>
    <mergeCell ref="G49:H49"/>
    <mergeCell ref="I49:J49"/>
    <mergeCell ref="D52:F52"/>
    <mergeCell ref="D54:F54"/>
    <mergeCell ref="G54:H54"/>
    <mergeCell ref="I54:J54"/>
    <mergeCell ref="D55:F55"/>
    <mergeCell ref="G55:H55"/>
    <mergeCell ref="I55:J55"/>
    <mergeCell ref="G52:H52"/>
    <mergeCell ref="I52:J52"/>
    <mergeCell ref="D53:F53"/>
    <mergeCell ref="G53:H53"/>
    <mergeCell ref="I53:J53"/>
    <mergeCell ref="D58:F58"/>
    <mergeCell ref="G58:H58"/>
    <mergeCell ref="I58:J58"/>
    <mergeCell ref="D59:F59"/>
    <mergeCell ref="G59:H59"/>
    <mergeCell ref="I59:J59"/>
    <mergeCell ref="D56:F56"/>
    <mergeCell ref="G56:H56"/>
    <mergeCell ref="I56:J56"/>
    <mergeCell ref="D57:F57"/>
    <mergeCell ref="G57:H57"/>
    <mergeCell ref="I57:J57"/>
    <mergeCell ref="D62:F62"/>
    <mergeCell ref="G62:H62"/>
    <mergeCell ref="I62:J62"/>
    <mergeCell ref="D63:F63"/>
    <mergeCell ref="G63:H63"/>
    <mergeCell ref="I63:J63"/>
    <mergeCell ref="D60:F60"/>
    <mergeCell ref="G60:H60"/>
    <mergeCell ref="I60:J60"/>
    <mergeCell ref="D61:F61"/>
    <mergeCell ref="G61:H61"/>
    <mergeCell ref="I61:J61"/>
    <mergeCell ref="D66:F66"/>
    <mergeCell ref="G66:H66"/>
    <mergeCell ref="I66:J66"/>
    <mergeCell ref="D67:F67"/>
    <mergeCell ref="G67:H67"/>
    <mergeCell ref="I67:J67"/>
    <mergeCell ref="D64:F64"/>
    <mergeCell ref="G64:H64"/>
    <mergeCell ref="I64:J64"/>
    <mergeCell ref="D65:F65"/>
    <mergeCell ref="G65:H65"/>
    <mergeCell ref="I65:J65"/>
    <mergeCell ref="D70:F70"/>
    <mergeCell ref="G70:H70"/>
    <mergeCell ref="I70:J70"/>
    <mergeCell ref="D71:F71"/>
    <mergeCell ref="G71:H71"/>
    <mergeCell ref="I71:J71"/>
    <mergeCell ref="D68:F68"/>
    <mergeCell ref="G68:H68"/>
    <mergeCell ref="I68:J68"/>
    <mergeCell ref="D69:F69"/>
    <mergeCell ref="G69:H69"/>
    <mergeCell ref="I69:J69"/>
    <mergeCell ref="D75:F75"/>
    <mergeCell ref="G75:H75"/>
    <mergeCell ref="I75:J75"/>
    <mergeCell ref="D72:F72"/>
    <mergeCell ref="G72:H72"/>
    <mergeCell ref="I72:J72"/>
    <mergeCell ref="D73:F73"/>
    <mergeCell ref="G73:H73"/>
    <mergeCell ref="I73:J73"/>
    <mergeCell ref="AN16:AN18"/>
    <mergeCell ref="AP16:AP18"/>
    <mergeCell ref="AQ16:AQ18"/>
    <mergeCell ref="AR16:AR18"/>
    <mergeCell ref="B19:AD19"/>
    <mergeCell ref="D80:F80"/>
    <mergeCell ref="G80:H80"/>
    <mergeCell ref="I80:J80"/>
    <mergeCell ref="B5:AD5"/>
    <mergeCell ref="D78:F78"/>
    <mergeCell ref="G78:H78"/>
    <mergeCell ref="I78:J78"/>
    <mergeCell ref="D79:F79"/>
    <mergeCell ref="G79:H79"/>
    <mergeCell ref="I79:J79"/>
    <mergeCell ref="D76:F76"/>
    <mergeCell ref="G76:H76"/>
    <mergeCell ref="I76:J76"/>
    <mergeCell ref="D77:F77"/>
    <mergeCell ref="G77:H77"/>
    <mergeCell ref="I77:J77"/>
    <mergeCell ref="D74:F74"/>
    <mergeCell ref="G74:H74"/>
    <mergeCell ref="I74:J74"/>
  </mergeCells>
  <dataValidations disablePrompts="1" count="1">
    <dataValidation type="list" allowBlank="1" showInputMessage="1" showErrorMessage="1" sqref="G21:H80">
      <formula1>$AN$19:$AN$618</formula1>
    </dataValidation>
  </dataValidations>
  <hyperlinks>
    <hyperlink ref="AA9:AD9" location="Índice!F19C2" display="Índice"/>
    <hyperlink ref="AA12:AD12" location="CNGE_2021_M1_Secc11!A55" display="Pregunta 3"/>
  </hyperlinks>
  <pageMargins left="0.70866141732283472" right="0.70866141732283472" top="0.74803149606299213" bottom="0.74803149606299213" header="0.31496062992125984" footer="0.31496062992125984"/>
  <pageSetup scale="75" orientation="portrait" r:id="rId1"/>
  <headerFooter>
    <oddHeader>&amp;CMódulo 1 Sección XI
Complemento</oddHeader>
    <oddFooter>&amp;LCenso Nacional de Gobiernos Estatales 2021&amp;R&amp;P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E124"/>
  <sheetViews>
    <sheetView showGridLines="0" view="pageBreakPreview" zoomScale="120" zoomScaleNormal="100" zoomScaleSheetLayoutView="120" workbookViewId="0"/>
  </sheetViews>
  <sheetFormatPr baseColWidth="10" defaultColWidth="0" defaultRowHeight="15.05" zeroHeight="1"/>
  <cols>
    <col min="1" max="1" width="5.6640625" customWidth="1"/>
    <col min="2" max="30" width="3.6640625" customWidth="1"/>
    <col min="31" max="31" width="5.6640625" customWidth="1"/>
    <col min="32" max="16384" width="11.44140625" hidden="1"/>
  </cols>
  <sheetData>
    <row r="1" spans="2:30" ht="173.3" customHeight="1">
      <c r="B1" s="281" t="s">
        <v>367</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row>
    <row r="2" spans="2:30"/>
    <row r="3" spans="2:30" ht="45.2" customHeight="1">
      <c r="B3" s="283" t="s">
        <v>0</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row>
    <row r="4" spans="2:30"/>
    <row r="5" spans="2:30" ht="45.2" customHeight="1">
      <c r="B5" s="283" t="s">
        <v>376</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row>
    <row r="6" spans="2:30"/>
    <row r="7" spans="2:30" ht="45.2" customHeight="1">
      <c r="B7" s="283" t="s">
        <v>4</v>
      </c>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row>
    <row r="8" spans="2:30"/>
    <row r="9" spans="2:30" ht="15.75" thickBot="1">
      <c r="B9" s="72" t="s">
        <v>657</v>
      </c>
      <c r="C9" s="71"/>
      <c r="D9" s="71"/>
      <c r="E9" s="71"/>
      <c r="F9" s="71"/>
      <c r="G9" s="71"/>
      <c r="H9" s="71"/>
      <c r="I9" s="71"/>
      <c r="J9" s="71"/>
      <c r="K9" s="71"/>
      <c r="L9" s="71"/>
      <c r="M9" s="71"/>
      <c r="N9" s="72" t="s">
        <v>658</v>
      </c>
      <c r="O9" s="71"/>
      <c r="AA9" s="644" t="s">
        <v>1</v>
      </c>
      <c r="AB9" s="644"/>
      <c r="AC9" s="644"/>
      <c r="AD9" s="644"/>
    </row>
    <row r="10" spans="2:30" ht="15.75" thickBot="1">
      <c r="B10" s="285" t="str">
        <f>IF(Presentación!$B$10="","",Presentación!$B$10)</f>
        <v>Veracruz de Ignacio de la Llave</v>
      </c>
      <c r="C10" s="286"/>
      <c r="D10" s="286"/>
      <c r="E10" s="286"/>
      <c r="F10" s="286"/>
      <c r="G10" s="286"/>
      <c r="H10" s="286"/>
      <c r="I10" s="286"/>
      <c r="J10" s="286"/>
      <c r="K10" s="286"/>
      <c r="L10" s="287"/>
      <c r="M10" s="16"/>
      <c r="N10" s="285" t="str">
        <f>IF(Presentación!$N$10="","",Presentación!$N$10)</f>
        <v>230</v>
      </c>
      <c r="O10" s="287"/>
    </row>
    <row r="11" spans="2:30"/>
    <row r="12" spans="2:30">
      <c r="B12" s="17" t="s">
        <v>640</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row>
    <row r="13" spans="2:30" ht="47.95" customHeight="1">
      <c r="B13" s="18"/>
      <c r="C13" s="645" t="s">
        <v>641</v>
      </c>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row>
    <row r="14" spans="2:30">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row>
    <row r="15" spans="2:30">
      <c r="B15" s="17" t="s">
        <v>24</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row>
    <row r="16" spans="2:30" ht="47.95" customHeight="1">
      <c r="B16" s="18"/>
      <c r="C16" s="645" t="s">
        <v>25</v>
      </c>
      <c r="D16" s="645"/>
      <c r="E16" s="645"/>
      <c r="F16" s="645"/>
      <c r="G16" s="645"/>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row>
    <row r="17" spans="2:30">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row>
    <row r="18" spans="2:30">
      <c r="B18" s="17" t="s">
        <v>26</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row>
    <row r="19" spans="2:30" ht="24.05" customHeight="1">
      <c r="B19" s="18"/>
      <c r="C19" s="645" t="s">
        <v>27</v>
      </c>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row>
    <row r="20" spans="2:30">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row>
    <row r="21" spans="2:30">
      <c r="B21" s="17" t="s">
        <v>28</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2:30" ht="60.05" customHeight="1">
      <c r="B22" s="18"/>
      <c r="C22" s="645" t="s">
        <v>29</v>
      </c>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row>
    <row r="23" spans="2:30">
      <c r="B23" s="18"/>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row>
    <row r="24" spans="2:30" ht="36" customHeight="1">
      <c r="B24" s="18"/>
      <c r="C24" s="19"/>
      <c r="D24" s="291" t="s">
        <v>30</v>
      </c>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row>
    <row r="25" spans="2:30">
      <c r="B25" s="18"/>
      <c r="C25" s="19"/>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row>
    <row r="26" spans="2:30" ht="47.95" customHeight="1">
      <c r="B26" s="18"/>
      <c r="C26" s="19"/>
      <c r="D26" s="291" t="s">
        <v>31</v>
      </c>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row>
    <row r="27" spans="2:30">
      <c r="B27" s="18"/>
      <c r="C27" s="19"/>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row>
    <row r="28" spans="2:30" ht="47.95" customHeight="1">
      <c r="B28" s="18"/>
      <c r="C28" s="19"/>
      <c r="D28" s="291" t="s">
        <v>32</v>
      </c>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row>
    <row r="29" spans="2:30">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row>
    <row r="30" spans="2:30">
      <c r="B30" s="17" t="s">
        <v>33</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row>
    <row r="31" spans="2:30" ht="36" customHeight="1">
      <c r="B31" s="18"/>
      <c r="C31" s="645" t="s">
        <v>34</v>
      </c>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row>
    <row r="32" spans="2:30">
      <c r="B32" s="18"/>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row>
    <row r="33" spans="2:30" ht="36" customHeight="1">
      <c r="B33" s="18"/>
      <c r="C33" s="19"/>
      <c r="D33" s="645" t="s">
        <v>644</v>
      </c>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row>
    <row r="34" spans="2:30">
      <c r="B34" s="18"/>
      <c r="C34" s="19"/>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row>
    <row r="35" spans="2:30" ht="24.05" customHeight="1">
      <c r="B35" s="18"/>
      <c r="C35" s="19"/>
      <c r="D35" s="645" t="s">
        <v>645</v>
      </c>
      <c r="E35" s="645"/>
      <c r="F35" s="645"/>
      <c r="G35" s="645"/>
      <c r="H35" s="645"/>
      <c r="I35" s="645"/>
      <c r="J35" s="645"/>
      <c r="K35" s="645"/>
      <c r="L35" s="645"/>
      <c r="M35" s="645"/>
      <c r="N35" s="645"/>
      <c r="O35" s="645"/>
      <c r="P35" s="645"/>
      <c r="Q35" s="645"/>
      <c r="R35" s="645"/>
      <c r="S35" s="645"/>
      <c r="T35" s="645"/>
      <c r="U35" s="645"/>
      <c r="V35" s="645"/>
      <c r="W35" s="645"/>
      <c r="X35" s="645"/>
      <c r="Y35" s="645"/>
      <c r="Z35" s="645"/>
      <c r="AA35" s="645"/>
      <c r="AB35" s="645"/>
      <c r="AC35" s="645"/>
      <c r="AD35" s="645"/>
    </row>
    <row r="36" spans="2:30">
      <c r="B36" s="18"/>
      <c r="C36" s="19"/>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row>
    <row r="37" spans="2:30" ht="36" customHeight="1">
      <c r="B37" s="18"/>
      <c r="C37" s="19"/>
      <c r="D37" s="645" t="s">
        <v>646</v>
      </c>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row>
    <row r="38" spans="2:30">
      <c r="B38" s="18"/>
      <c r="C38" s="19"/>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row>
    <row r="39" spans="2:30" ht="47.95" customHeight="1">
      <c r="B39" s="18"/>
      <c r="C39" s="19"/>
      <c r="D39" s="645" t="s">
        <v>647</v>
      </c>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row>
    <row r="40" spans="2:30">
      <c r="B40" s="18"/>
      <c r="C40" s="19"/>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row>
    <row r="41" spans="2:30" ht="36" customHeight="1">
      <c r="B41" s="18"/>
      <c r="C41" s="19"/>
      <c r="D41" s="645" t="s">
        <v>648</v>
      </c>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645"/>
      <c r="AD41" s="645"/>
    </row>
    <row r="42" spans="2:30">
      <c r="B42" s="18"/>
      <c r="C42" s="19"/>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row>
    <row r="43" spans="2:30" ht="24.05" customHeight="1">
      <c r="B43" s="18"/>
      <c r="C43" s="19"/>
      <c r="D43" s="645" t="s">
        <v>649</v>
      </c>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row>
    <row r="44" spans="2:30">
      <c r="B44" s="18"/>
      <c r="C44" s="19"/>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row>
    <row r="45" spans="2:30" ht="47.95" customHeight="1">
      <c r="B45" s="18"/>
      <c r="C45" s="19"/>
      <c r="D45" s="645" t="s">
        <v>650</v>
      </c>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row>
    <row r="46" spans="2:30">
      <c r="B46" s="18"/>
      <c r="C46" s="19"/>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row>
    <row r="47" spans="2:30" ht="47.95" customHeight="1">
      <c r="B47" s="18"/>
      <c r="C47" s="19"/>
      <c r="D47" s="645" t="s">
        <v>35</v>
      </c>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row>
    <row r="48" spans="2:30">
      <c r="B48" s="18"/>
      <c r="C48" s="19"/>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2:30" ht="47.95" customHeight="1">
      <c r="B49" s="18"/>
      <c r="C49" s="19"/>
      <c r="D49" s="645" t="s">
        <v>651</v>
      </c>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645"/>
      <c r="AC49" s="645"/>
      <c r="AD49" s="645"/>
    </row>
    <row r="50" spans="2:30">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row>
    <row r="51" spans="2:30">
      <c r="B51" s="17" t="s">
        <v>363</v>
      </c>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row>
    <row r="52" spans="2:30">
      <c r="B52" s="18"/>
      <c r="C52" s="645" t="s">
        <v>364</v>
      </c>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5"/>
      <c r="AD52" s="645"/>
    </row>
    <row r="53" spans="2:30">
      <c r="B53" s="18"/>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row>
    <row r="54" spans="2:30">
      <c r="B54" s="17" t="s">
        <v>38</v>
      </c>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row>
    <row r="55" spans="2:30" ht="60.05" customHeight="1">
      <c r="B55" s="18"/>
      <c r="C55" s="645" t="s">
        <v>39</v>
      </c>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row>
    <row r="56" spans="2:30">
      <c r="B56" s="18"/>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row>
    <row r="57" spans="2:30">
      <c r="B57" s="17" t="s">
        <v>36</v>
      </c>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row>
    <row r="58" spans="2:30" ht="47.95" customHeight="1">
      <c r="B58" s="18"/>
      <c r="C58" s="645" t="s">
        <v>37</v>
      </c>
      <c r="D58" s="645"/>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5"/>
      <c r="AD58" s="645"/>
    </row>
    <row r="59" spans="2:30">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row>
    <row r="60" spans="2:30">
      <c r="B60" s="53" t="s">
        <v>40</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2:30" ht="36" customHeight="1">
      <c r="B61" s="41"/>
      <c r="C61" s="645" t="s">
        <v>449</v>
      </c>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5"/>
      <c r="AD61" s="645"/>
    </row>
    <row r="62" spans="2:30">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row>
    <row r="63" spans="2:30">
      <c r="B63" s="26" t="s">
        <v>41</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row>
    <row r="64" spans="2:30" ht="36" customHeight="1">
      <c r="B64" s="18"/>
      <c r="C64" s="645" t="s">
        <v>450</v>
      </c>
      <c r="D64" s="645"/>
      <c r="E64" s="645"/>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row>
    <row r="65" spans="2:30">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row>
    <row r="66" spans="2:30">
      <c r="B66" s="26" t="s">
        <v>42</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row>
    <row r="67" spans="2:30" ht="36" customHeight="1">
      <c r="B67" s="18"/>
      <c r="C67" s="645" t="s">
        <v>451</v>
      </c>
      <c r="D67" s="645"/>
      <c r="E67" s="645"/>
      <c r="F67" s="645"/>
      <c r="G67" s="645"/>
      <c r="H67" s="645"/>
      <c r="I67" s="645"/>
      <c r="J67" s="645"/>
      <c r="K67" s="645"/>
      <c r="L67" s="645"/>
      <c r="M67" s="645"/>
      <c r="N67" s="645"/>
      <c r="O67" s="645"/>
      <c r="P67" s="645"/>
      <c r="Q67" s="645"/>
      <c r="R67" s="645"/>
      <c r="S67" s="645"/>
      <c r="T67" s="645"/>
      <c r="U67" s="645"/>
      <c r="V67" s="645"/>
      <c r="W67" s="645"/>
      <c r="X67" s="645"/>
      <c r="Y67" s="645"/>
      <c r="Z67" s="645"/>
      <c r="AA67" s="645"/>
      <c r="AB67" s="645"/>
      <c r="AC67" s="645"/>
      <c r="AD67" s="645"/>
    </row>
    <row r="68" spans="2:30">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row>
    <row r="69" spans="2:30">
      <c r="B69" s="17" t="s">
        <v>43</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row>
    <row r="70" spans="2:30" ht="24.05" customHeight="1">
      <c r="B70" s="20"/>
      <c r="C70" s="645" t="s">
        <v>44</v>
      </c>
      <c r="D70" s="645"/>
      <c r="E70" s="645"/>
      <c r="F70" s="645"/>
      <c r="G70" s="645"/>
      <c r="H70" s="645"/>
      <c r="I70" s="645"/>
      <c r="J70" s="645"/>
      <c r="K70" s="645"/>
      <c r="L70" s="645"/>
      <c r="M70" s="645"/>
      <c r="N70" s="645"/>
      <c r="O70" s="645"/>
      <c r="P70" s="645"/>
      <c r="Q70" s="645"/>
      <c r="R70" s="645"/>
      <c r="S70" s="645"/>
      <c r="T70" s="645"/>
      <c r="U70" s="645"/>
      <c r="V70" s="645"/>
      <c r="W70" s="645"/>
      <c r="X70" s="645"/>
      <c r="Y70" s="645"/>
      <c r="Z70" s="645"/>
      <c r="AA70" s="645"/>
      <c r="AB70" s="645"/>
      <c r="AC70" s="645"/>
      <c r="AD70" s="645"/>
    </row>
    <row r="71" spans="2:30">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spans="2:30">
      <c r="B72" s="17" t="s">
        <v>45</v>
      </c>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row>
    <row r="73" spans="2:30" ht="24.05" customHeight="1">
      <c r="B73" s="20"/>
      <c r="C73" s="645" t="s">
        <v>46</v>
      </c>
      <c r="D73" s="645"/>
      <c r="E73" s="645"/>
      <c r="F73" s="645"/>
      <c r="G73" s="645"/>
      <c r="H73" s="645"/>
      <c r="I73" s="645"/>
      <c r="J73" s="645"/>
      <c r="K73" s="645"/>
      <c r="L73" s="645"/>
      <c r="M73" s="645"/>
      <c r="N73" s="645"/>
      <c r="O73" s="645"/>
      <c r="P73" s="645"/>
      <c r="Q73" s="645"/>
      <c r="R73" s="645"/>
      <c r="S73" s="645"/>
      <c r="T73" s="645"/>
      <c r="U73" s="645"/>
      <c r="V73" s="645"/>
      <c r="W73" s="645"/>
      <c r="X73" s="645"/>
      <c r="Y73" s="645"/>
      <c r="Z73" s="645"/>
      <c r="AA73" s="645"/>
      <c r="AB73" s="645"/>
      <c r="AC73" s="645"/>
      <c r="AD73" s="645"/>
    </row>
    <row r="74" spans="2:30">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row>
    <row r="75" spans="2:30">
      <c r="B75" s="17" t="s">
        <v>47</v>
      </c>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row>
    <row r="76" spans="2:30" ht="36" customHeight="1">
      <c r="B76" s="18"/>
      <c r="C76" s="645" t="s">
        <v>48</v>
      </c>
      <c r="D76" s="645"/>
      <c r="E76" s="645"/>
      <c r="F76" s="645"/>
      <c r="G76" s="645"/>
      <c r="H76" s="645"/>
      <c r="I76" s="645"/>
      <c r="J76" s="645"/>
      <c r="K76" s="645"/>
      <c r="L76" s="645"/>
      <c r="M76" s="645"/>
      <c r="N76" s="645"/>
      <c r="O76" s="645"/>
      <c r="P76" s="645"/>
      <c r="Q76" s="645"/>
      <c r="R76" s="645"/>
      <c r="S76" s="645"/>
      <c r="T76" s="645"/>
      <c r="U76" s="645"/>
      <c r="V76" s="645"/>
      <c r="W76" s="645"/>
      <c r="X76" s="645"/>
      <c r="Y76" s="645"/>
      <c r="Z76" s="645"/>
      <c r="AA76" s="645"/>
      <c r="AB76" s="645"/>
      <c r="AC76" s="645"/>
      <c r="AD76" s="645"/>
    </row>
    <row r="77" spans="2:30">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row>
    <row r="78" spans="2:30">
      <c r="B78" s="17" t="s">
        <v>643</v>
      </c>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row>
    <row r="79" spans="2:30" ht="36" customHeight="1">
      <c r="B79" s="18"/>
      <c r="C79" s="645" t="s">
        <v>828</v>
      </c>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row>
    <row r="80" spans="2:30">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row>
    <row r="81" spans="2:30">
      <c r="B81" s="17" t="s">
        <v>51</v>
      </c>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row>
    <row r="82" spans="2:30" ht="47.95" customHeight="1">
      <c r="B82" s="18"/>
      <c r="C82" s="645" t="s">
        <v>52</v>
      </c>
      <c r="D82" s="645"/>
      <c r="E82" s="645"/>
      <c r="F82" s="645"/>
      <c r="G82" s="645"/>
      <c r="H82" s="645"/>
      <c r="I82" s="645"/>
      <c r="J82" s="645"/>
      <c r="K82" s="645"/>
      <c r="L82" s="645"/>
      <c r="M82" s="645"/>
      <c r="N82" s="645"/>
      <c r="O82" s="645"/>
      <c r="P82" s="645"/>
      <c r="Q82" s="645"/>
      <c r="R82" s="645"/>
      <c r="S82" s="645"/>
      <c r="T82" s="645"/>
      <c r="U82" s="645"/>
      <c r="V82" s="645"/>
      <c r="W82" s="645"/>
      <c r="X82" s="645"/>
      <c r="Y82" s="645"/>
      <c r="Z82" s="645"/>
      <c r="AA82" s="645"/>
      <c r="AB82" s="645"/>
      <c r="AC82" s="645"/>
      <c r="AD82" s="645"/>
    </row>
    <row r="83" spans="2:30">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row>
    <row r="84" spans="2:30">
      <c r="B84" s="17" t="s">
        <v>53</v>
      </c>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row>
    <row r="85" spans="2:30" ht="36" customHeight="1">
      <c r="B85" s="18"/>
      <c r="C85" s="645" t="s">
        <v>54</v>
      </c>
      <c r="D85" s="645"/>
      <c r="E85" s="645"/>
      <c r="F85" s="645"/>
      <c r="G85" s="645"/>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row>
    <row r="86" spans="2:30">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row>
    <row r="87" spans="2:30">
      <c r="B87" s="17" t="s">
        <v>55</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row>
    <row r="88" spans="2:30" ht="36" customHeight="1">
      <c r="B88" s="18"/>
      <c r="C88" s="645" t="s">
        <v>56</v>
      </c>
      <c r="D88" s="645"/>
      <c r="E88" s="645"/>
      <c r="F88" s="645"/>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row>
    <row r="89" spans="2:30">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row>
    <row r="90" spans="2:30">
      <c r="B90" s="17" t="s">
        <v>57</v>
      </c>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row>
    <row r="91" spans="2:30" ht="36" customHeight="1">
      <c r="B91" s="18"/>
      <c r="C91" s="645" t="s">
        <v>58</v>
      </c>
      <c r="D91" s="645"/>
      <c r="E91" s="645"/>
      <c r="F91" s="645"/>
      <c r="G91" s="645"/>
      <c r="H91" s="645"/>
      <c r="I91" s="645"/>
      <c r="J91" s="645"/>
      <c r="K91" s="645"/>
      <c r="L91" s="645"/>
      <c r="M91" s="645"/>
      <c r="N91" s="645"/>
      <c r="O91" s="645"/>
      <c r="P91" s="645"/>
      <c r="Q91" s="645"/>
      <c r="R91" s="645"/>
      <c r="S91" s="645"/>
      <c r="T91" s="645"/>
      <c r="U91" s="645"/>
      <c r="V91" s="645"/>
      <c r="W91" s="645"/>
      <c r="X91" s="645"/>
      <c r="Y91" s="645"/>
      <c r="Z91" s="645"/>
      <c r="AA91" s="645"/>
      <c r="AB91" s="645"/>
      <c r="AC91" s="645"/>
      <c r="AD91" s="645"/>
    </row>
    <row r="92" spans="2:30">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row>
    <row r="93" spans="2:30">
      <c r="B93" s="17" t="s">
        <v>59</v>
      </c>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row>
    <row r="94" spans="2:30" ht="36" customHeight="1">
      <c r="B94" s="18"/>
      <c r="C94" s="645" t="s">
        <v>60</v>
      </c>
      <c r="D94" s="645"/>
      <c r="E94" s="645"/>
      <c r="F94" s="645"/>
      <c r="G94" s="645"/>
      <c r="H94" s="645"/>
      <c r="I94" s="645"/>
      <c r="J94" s="645"/>
      <c r="K94" s="645"/>
      <c r="L94" s="645"/>
      <c r="M94" s="645"/>
      <c r="N94" s="645"/>
      <c r="O94" s="645"/>
      <c r="P94" s="645"/>
      <c r="Q94" s="645"/>
      <c r="R94" s="645"/>
      <c r="S94" s="645"/>
      <c r="T94" s="645"/>
      <c r="U94" s="645"/>
      <c r="V94" s="645"/>
      <c r="W94" s="645"/>
      <c r="X94" s="645"/>
      <c r="Y94" s="645"/>
      <c r="Z94" s="645"/>
      <c r="AA94" s="645"/>
      <c r="AB94" s="645"/>
      <c r="AC94" s="645"/>
      <c r="AD94" s="645"/>
    </row>
    <row r="95" spans="2:30">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row>
    <row r="96" spans="2:30">
      <c r="B96" s="17" t="s">
        <v>61</v>
      </c>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row>
    <row r="97" spans="2:30" ht="36" customHeight="1">
      <c r="B97" s="18"/>
      <c r="C97" s="645" t="s">
        <v>62</v>
      </c>
      <c r="D97" s="645"/>
      <c r="E97" s="645"/>
      <c r="F97" s="645"/>
      <c r="G97" s="645"/>
      <c r="H97" s="645"/>
      <c r="I97" s="645"/>
      <c r="J97" s="645"/>
      <c r="K97" s="645"/>
      <c r="L97" s="645"/>
      <c r="M97" s="645"/>
      <c r="N97" s="645"/>
      <c r="O97" s="645"/>
      <c r="P97" s="645"/>
      <c r="Q97" s="645"/>
      <c r="R97" s="645"/>
      <c r="S97" s="645"/>
      <c r="T97" s="645"/>
      <c r="U97" s="645"/>
      <c r="V97" s="645"/>
      <c r="W97" s="645"/>
      <c r="X97" s="645"/>
      <c r="Y97" s="645"/>
      <c r="Z97" s="645"/>
      <c r="AA97" s="645"/>
      <c r="AB97" s="645"/>
      <c r="AC97" s="645"/>
      <c r="AD97" s="645"/>
    </row>
    <row r="98" spans="2:30">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row>
    <row r="99" spans="2:30">
      <c r="B99" s="17" t="s">
        <v>63</v>
      </c>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row>
    <row r="100" spans="2:30" ht="36" customHeight="1">
      <c r="B100" s="18"/>
      <c r="C100" s="645" t="s">
        <v>64</v>
      </c>
      <c r="D100" s="645"/>
      <c r="E100" s="645"/>
      <c r="F100" s="645"/>
      <c r="G100" s="645"/>
      <c r="H100" s="645"/>
      <c r="I100" s="645"/>
      <c r="J100" s="645"/>
      <c r="K100" s="645"/>
      <c r="L100" s="645"/>
      <c r="M100" s="645"/>
      <c r="N100" s="645"/>
      <c r="O100" s="645"/>
      <c r="P100" s="645"/>
      <c r="Q100" s="645"/>
      <c r="R100" s="645"/>
      <c r="S100" s="645"/>
      <c r="T100" s="645"/>
      <c r="U100" s="645"/>
      <c r="V100" s="645"/>
      <c r="W100" s="645"/>
      <c r="X100" s="645"/>
      <c r="Y100" s="645"/>
      <c r="Z100" s="645"/>
      <c r="AA100" s="645"/>
      <c r="AB100" s="645"/>
      <c r="AC100" s="645"/>
      <c r="AD100" s="645"/>
    </row>
    <row r="101" spans="2:30">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row>
    <row r="102" spans="2:30">
      <c r="B102" s="17" t="s">
        <v>65</v>
      </c>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row>
    <row r="103" spans="2:30" ht="47.95" customHeight="1">
      <c r="B103" s="18"/>
      <c r="C103" s="645" t="s">
        <v>655</v>
      </c>
      <c r="D103" s="645"/>
      <c r="E103" s="645"/>
      <c r="F103" s="645"/>
      <c r="G103" s="645"/>
      <c r="H103" s="645"/>
      <c r="I103" s="645"/>
      <c r="J103" s="645"/>
      <c r="K103" s="645"/>
      <c r="L103" s="645"/>
      <c r="M103" s="645"/>
      <c r="N103" s="645"/>
      <c r="O103" s="645"/>
      <c r="P103" s="645"/>
      <c r="Q103" s="645"/>
      <c r="R103" s="645"/>
      <c r="S103" s="645"/>
      <c r="T103" s="645"/>
      <c r="U103" s="645"/>
      <c r="V103" s="645"/>
      <c r="W103" s="645"/>
      <c r="X103" s="645"/>
      <c r="Y103" s="645"/>
      <c r="Z103" s="645"/>
      <c r="AA103" s="645"/>
      <c r="AB103" s="645"/>
      <c r="AC103" s="645"/>
      <c r="AD103" s="645"/>
    </row>
    <row r="104" spans="2:3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row>
    <row r="105" spans="2:30">
      <c r="B105" s="17" t="s">
        <v>66</v>
      </c>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row>
    <row r="106" spans="2:30" ht="36" customHeight="1">
      <c r="B106" s="18"/>
      <c r="C106" s="645" t="s">
        <v>67</v>
      </c>
      <c r="D106" s="645"/>
      <c r="E106" s="645"/>
      <c r="F106" s="645"/>
      <c r="G106" s="645"/>
      <c r="H106" s="645"/>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5"/>
    </row>
    <row r="107" spans="2:30">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row>
    <row r="108" spans="2:30">
      <c r="B108" s="17" t="s">
        <v>68</v>
      </c>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row>
    <row r="109" spans="2:30" ht="83.95" customHeight="1">
      <c r="B109" s="18"/>
      <c r="C109" s="646" t="s">
        <v>820</v>
      </c>
      <c r="D109" s="646"/>
      <c r="E109" s="646"/>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c r="AC109" s="646"/>
      <c r="AD109" s="646"/>
    </row>
    <row r="110" spans="2:30">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row>
    <row r="111" spans="2:30">
      <c r="B111" s="17" t="s">
        <v>933</v>
      </c>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row>
    <row r="112" spans="2:30" ht="24.05" customHeight="1">
      <c r="B112" s="18"/>
      <c r="C112" s="646" t="s">
        <v>934</v>
      </c>
      <c r="D112" s="646"/>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row>
    <row r="113" spans="2:30">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row>
    <row r="114" spans="2:30">
      <c r="B114" s="17" t="s">
        <v>69</v>
      </c>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row>
    <row r="115" spans="2:30" ht="60.05" customHeight="1">
      <c r="B115" s="18"/>
      <c r="C115" s="646" t="s">
        <v>70</v>
      </c>
      <c r="D115" s="646"/>
      <c r="E115" s="646"/>
      <c r="F115" s="646"/>
      <c r="G115" s="646"/>
      <c r="H115" s="646"/>
      <c r="I115" s="646"/>
      <c r="J115" s="646"/>
      <c r="K115" s="646"/>
      <c r="L115" s="646"/>
      <c r="M115" s="646"/>
      <c r="N115" s="646"/>
      <c r="O115" s="646"/>
      <c r="P115" s="646"/>
      <c r="Q115" s="646"/>
      <c r="R115" s="646"/>
      <c r="S115" s="646"/>
      <c r="T115" s="646"/>
      <c r="U115" s="646"/>
      <c r="V115" s="646"/>
      <c r="W115" s="646"/>
      <c r="X115" s="646"/>
      <c r="Y115" s="646"/>
      <c r="Z115" s="646"/>
      <c r="AA115" s="646"/>
      <c r="AB115" s="646"/>
      <c r="AC115" s="646"/>
      <c r="AD115" s="646"/>
    </row>
    <row r="116" spans="2:30">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row>
    <row r="117" spans="2:30">
      <c r="B117" s="17" t="s">
        <v>72</v>
      </c>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row>
    <row r="118" spans="2:30" ht="36" customHeight="1">
      <c r="B118" s="29"/>
      <c r="C118" s="647" t="s">
        <v>73</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7"/>
      <c r="AD118" s="647"/>
    </row>
    <row r="119" spans="2:30"/>
    <row r="120" spans="2:30"/>
    <row r="121" spans="2:30"/>
    <row r="122" spans="2:30"/>
    <row r="123" spans="2:30"/>
    <row r="124" spans="2:30"/>
  </sheetData>
  <sheetProtection algorithmName="SHA-512" hashValue="iOcwRDx/Cq0huEmMYepl1KPrS0RTklllp34QyWwvG+9tcntETyi3ct9dude8leQOqGjsw4WTWX9hsOBZilUO4A==" saltValue="9CI+BHHBIB8vs0co2GWqtA==" spinCount="100000" sheet="1" objects="1" scenarios="1"/>
  <mergeCells count="47">
    <mergeCell ref="C109:AD109"/>
    <mergeCell ref="C112:AD112"/>
    <mergeCell ref="C118:AD118"/>
    <mergeCell ref="C91:AD91"/>
    <mergeCell ref="C94:AD94"/>
    <mergeCell ref="C97:AD97"/>
    <mergeCell ref="C100:AD100"/>
    <mergeCell ref="C103:AD103"/>
    <mergeCell ref="C106:AD106"/>
    <mergeCell ref="C115:AD115"/>
    <mergeCell ref="C88:AD88"/>
    <mergeCell ref="C55:AD55"/>
    <mergeCell ref="C58:AD58"/>
    <mergeCell ref="C61:AD61"/>
    <mergeCell ref="C64:AD64"/>
    <mergeCell ref="C67:AD67"/>
    <mergeCell ref="C70:AD70"/>
    <mergeCell ref="C73:AD73"/>
    <mergeCell ref="C76:AD76"/>
    <mergeCell ref="C79:AD79"/>
    <mergeCell ref="C82:AD82"/>
    <mergeCell ref="C85:AD85"/>
    <mergeCell ref="C52:AD52"/>
    <mergeCell ref="D28:AD28"/>
    <mergeCell ref="C31:AD31"/>
    <mergeCell ref="D33:AD33"/>
    <mergeCell ref="D35:AD35"/>
    <mergeCell ref="D37:AD37"/>
    <mergeCell ref="D39:AD39"/>
    <mergeCell ref="D41:AD41"/>
    <mergeCell ref="D43:AD43"/>
    <mergeCell ref="D45:AD45"/>
    <mergeCell ref="D47:AD47"/>
    <mergeCell ref="D49:AD49"/>
    <mergeCell ref="D26:AD26"/>
    <mergeCell ref="B1:AD1"/>
    <mergeCell ref="B3:AD3"/>
    <mergeCell ref="B5:AD5"/>
    <mergeCell ref="B7:AD7"/>
    <mergeCell ref="AA9:AD9"/>
    <mergeCell ref="B10:L10"/>
    <mergeCell ref="C13:AD13"/>
    <mergeCell ref="C16:AD16"/>
    <mergeCell ref="C19:AD19"/>
    <mergeCell ref="C22:AD22"/>
    <mergeCell ref="D24:AD24"/>
    <mergeCell ref="N10:O10"/>
  </mergeCells>
  <hyperlinks>
    <hyperlink ref="AA9:AD9" location="Índice!B21" display="Índice"/>
  </hyperlinks>
  <pageMargins left="0.70866141732283472" right="0.70866141732283472" top="0.74803149606299213" bottom="0.74803149606299213" header="0.31496062992125984" footer="0.31496062992125984"/>
  <pageSetup scale="75" orientation="portrait" r:id="rId1"/>
  <headerFooter>
    <oddHeader>&amp;CMódulo 1 Sección XI
Glosario</oddHeader>
    <oddFooter>&amp;LCenso Nacional de Gobiernos Estatales 2021&amp;R&amp;P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Índice</vt:lpstr>
      <vt:lpstr>Presentación</vt:lpstr>
      <vt:lpstr>Informantes</vt:lpstr>
      <vt:lpstr>Participantes</vt:lpstr>
      <vt:lpstr>CNGE_2021_M1_Secc11</vt:lpstr>
      <vt:lpstr>Complemento</vt:lpstr>
      <vt:lpstr>Glosario</vt:lpstr>
      <vt:lpstr>CNGE_2021_M1_Secc11!Área_de_impresión</vt:lpstr>
      <vt:lpstr>Complemento!Área_de_impresión</vt:lpstr>
      <vt:lpstr>Glosario!Área_de_impresión</vt:lpstr>
      <vt:lpstr>Índice!Área_de_impresión</vt:lpstr>
      <vt:lpstr>Informantes!Área_de_impresión</vt:lpstr>
      <vt:lpstr>Participantes!Área_de_impresión</vt:lpstr>
      <vt:lpstr>Presentación!Área_de_impresión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Héctor Luna Ortega</cp:lastModifiedBy>
  <cp:lastPrinted>2020-12-11T19:38:07Z</cp:lastPrinted>
  <dcterms:created xsi:type="dcterms:W3CDTF">2020-06-16T22:03:20Z</dcterms:created>
  <dcterms:modified xsi:type="dcterms:W3CDTF">2021-03-11T19:27:49Z</dcterms:modified>
</cp:coreProperties>
</file>